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V:\HSG\제조팀\이민제\★바탕화면\"/>
    </mc:Choice>
  </mc:AlternateContent>
  <xr:revisionPtr revIDLastSave="0" documentId="13_ncr:1_{11DF529E-A855-4BC2-98D5-687ACBD12902}" xr6:coauthVersionLast="47" xr6:coauthVersionMax="47" xr10:uidLastSave="{00000000-0000-0000-0000-000000000000}"/>
  <bookViews>
    <workbookView xWindow="-108" yWindow="-108" windowWidth="23256" windowHeight="12456" tabRatio="787" firstSheet="5" activeTab="10" xr2:uid="{00000000-000D-0000-FFFF-FFFF00000000}"/>
  </bookViews>
  <sheets>
    <sheet name="7월_요구계획" sheetId="57" state="hidden" r:id="rId1"/>
    <sheet name="4월생산계획현황_R00" sheetId="154" r:id="rId2"/>
    <sheet name="4월생산계획현황_R01" sheetId="155" r:id="rId3"/>
    <sheet name="4월생산계획현황_R02" sheetId="156" r:id="rId4"/>
    <sheet name="4월생산계획현황_R03" sheetId="157" r:id="rId5"/>
    <sheet name="4월생산계획현황_R04" sheetId="158" r:id="rId6"/>
    <sheet name="4월생산계획현황_R05" sheetId="159" r:id="rId7"/>
    <sheet name="4월생산계획현황_R06" sheetId="160" r:id="rId8"/>
    <sheet name="4월생산계획현황_R07" sheetId="161" r:id="rId9"/>
    <sheet name="Reversion현황" sheetId="145" r:id="rId10"/>
    <sheet name="4월생산계획현황_R08" sheetId="162" r:id="rId11"/>
    <sheet name="12월 REV3" sheetId="88" state="hidden" r:id="rId12"/>
    <sheet name="8월_작업자워크스케줄" sheetId="6" state="hidden" r:id="rId13"/>
    <sheet name="인덱스" sheetId="97" state="hidden" r:id="rId14"/>
  </sheets>
  <definedNames>
    <definedName name="_Dist_Bin" localSheetId="11" hidden="1">#REF!</definedName>
    <definedName name="_Dist_Bin" localSheetId="1" hidden="1">#REF!</definedName>
    <definedName name="_Dist_Bin" localSheetId="2" hidden="1">#REF!</definedName>
    <definedName name="_Dist_Bin" localSheetId="3" hidden="1">#REF!</definedName>
    <definedName name="_Dist_Bin" localSheetId="4" hidden="1">#REF!</definedName>
    <definedName name="_Dist_Bin" localSheetId="5" hidden="1">#REF!</definedName>
    <definedName name="_Dist_Bin" localSheetId="6" hidden="1">#REF!</definedName>
    <definedName name="_Dist_Bin" localSheetId="7" hidden="1">#REF!</definedName>
    <definedName name="_Dist_Bin" localSheetId="8" hidden="1">#REF!</definedName>
    <definedName name="_Dist_Bin" localSheetId="10" hidden="1">#REF!</definedName>
    <definedName name="_Dist_Bin" localSheetId="0" hidden="1">#REF!</definedName>
    <definedName name="_Dist_Bin" localSheetId="12" hidden="1">#REF!</definedName>
    <definedName name="_Dist_Bin" hidden="1">#REF!</definedName>
    <definedName name="_Dist_Values" localSheetId="11" hidden="1">#REF!</definedName>
    <definedName name="_Dist_Values" localSheetId="1" hidden="1">#REF!</definedName>
    <definedName name="_Dist_Values" localSheetId="2" hidden="1">#REF!</definedName>
    <definedName name="_Dist_Values" localSheetId="3" hidden="1">#REF!</definedName>
    <definedName name="_Dist_Values" localSheetId="4" hidden="1">#REF!</definedName>
    <definedName name="_Dist_Values" localSheetId="5" hidden="1">#REF!</definedName>
    <definedName name="_Dist_Values" localSheetId="6" hidden="1">#REF!</definedName>
    <definedName name="_Dist_Values" localSheetId="7" hidden="1">#REF!</definedName>
    <definedName name="_Dist_Values" localSheetId="8" hidden="1">#REF!</definedName>
    <definedName name="_Dist_Values" localSheetId="10" hidden="1">#REF!</definedName>
    <definedName name="_Dist_Values" localSheetId="0" hidden="1">#REF!</definedName>
    <definedName name="_Dist_Values" localSheetId="12" hidden="1">#REF!</definedName>
    <definedName name="_Dist_Values" hidden="1">#REF!</definedName>
    <definedName name="_Fill" localSheetId="11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10" hidden="1">#REF!</definedName>
    <definedName name="_Fill" localSheetId="0" hidden="1">#REF!</definedName>
    <definedName name="_Fill" localSheetId="12" hidden="1">#REF!</definedName>
    <definedName name="_Fill" hidden="1">#REF!</definedName>
    <definedName name="_xlnm._FilterDatabase" localSheetId="11" hidden="1">'12월 REV3'!$A$4:$AV$136</definedName>
    <definedName name="_xlnm._FilterDatabase" localSheetId="1" hidden="1">'4월생산계획현황_R00'!$A$1:$AN$371</definedName>
    <definedName name="_xlnm._FilterDatabase" localSheetId="2" hidden="1">'4월생산계획현황_R01'!$A$1:$AN$371</definedName>
    <definedName name="_xlnm._FilterDatabase" localSheetId="3" hidden="1">'4월생산계획현황_R02'!$A$1:$AN$371</definedName>
    <definedName name="_xlnm._FilterDatabase" localSheetId="4" hidden="1">'4월생산계획현황_R03'!$A$1:$AN$371</definedName>
    <definedName name="_xlnm._FilterDatabase" localSheetId="5" hidden="1">'4월생산계획현황_R04'!$A$1:$AN$371</definedName>
    <definedName name="_xlnm._FilterDatabase" localSheetId="6" hidden="1">'4월생산계획현황_R05'!$A$1:$AN$371</definedName>
    <definedName name="_xlnm._FilterDatabase" localSheetId="7" hidden="1">'4월생산계획현황_R06'!$A$1:$AN$371</definedName>
    <definedName name="_xlnm._FilterDatabase" localSheetId="8" hidden="1">'4월생산계획현황_R07'!$A$1:$AN$371</definedName>
    <definedName name="_xlnm._FilterDatabase" localSheetId="10" hidden="1">'4월생산계획현황_R08'!$A$1:$AN$371</definedName>
    <definedName name="_xlnm._FilterDatabase" localSheetId="0" hidden="1">'7월_요구계획'!$A$4:$AV$136</definedName>
    <definedName name="_xlnm._FilterDatabase" localSheetId="12" hidden="1">'8월_작업자워크스케줄'!$A$4:$AV$135</definedName>
    <definedName name="_Key1" localSheetId="11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10" hidden="1">#REF!</definedName>
    <definedName name="_Key1" localSheetId="0" hidden="1">#REF!</definedName>
    <definedName name="_Key1" localSheetId="12" hidden="1">#REF!</definedName>
    <definedName name="_Key1" hidden="1">#REF!</definedName>
    <definedName name="_Order1" hidden="1">255</definedName>
    <definedName name="_Sort" localSheetId="11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10" hidden="1">#REF!</definedName>
    <definedName name="_Sort" localSheetId="0" hidden="1">#REF!</definedName>
    <definedName name="_Sort" localSheetId="12" hidden="1">#REF!</definedName>
    <definedName name="_Sort" hidden="1">#REF!</definedName>
    <definedName name="_xlnm.Print_Area" localSheetId="11">'12월 REV3'!$A$1:$AV$347</definedName>
    <definedName name="_xlnm.Print_Area" localSheetId="1">'4월생산계획현황_R00'!$A$1:$AU$371</definedName>
    <definedName name="_xlnm.Print_Area" localSheetId="2">'4월생산계획현황_R01'!$A$1:$AU$371</definedName>
    <definedName name="_xlnm.Print_Area" localSheetId="3">'4월생산계획현황_R02'!$A$1:$AU$371</definedName>
    <definedName name="_xlnm.Print_Area" localSheetId="4">'4월생산계획현황_R03'!$A$1:$AU$371</definedName>
    <definedName name="_xlnm.Print_Area" localSheetId="5">'4월생산계획현황_R04'!$A$1:$AU$371</definedName>
    <definedName name="_xlnm.Print_Area" localSheetId="6">'4월생산계획현황_R05'!$A$1:$AU$371</definedName>
    <definedName name="_xlnm.Print_Area" localSheetId="7">'4월생산계획현황_R06'!$A$1:$AU$371</definedName>
    <definedName name="_xlnm.Print_Area" localSheetId="8">'4월생산계획현황_R07'!$A$1:$AU$371</definedName>
    <definedName name="_xlnm.Print_Area" localSheetId="10">'4월생산계획현황_R08'!$A$1:$AU$371</definedName>
    <definedName name="_xlnm.Print_Area" localSheetId="0">'7월_요구계획'!$A$1:$AV$347</definedName>
    <definedName name="_xlnm.Print_Area" localSheetId="12">'8월_작업자워크스케줄'!$A$1:$AV$344</definedName>
    <definedName name="_xlnm.Print_Area" localSheetId="9">Reversion현황!$A$1:$Q$31</definedName>
    <definedName name="_xlnm.Print_Area">#REF!</definedName>
    <definedName name="PRINT_AREA_MI" localSheetId="11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10">#REF!</definedName>
    <definedName name="PRINT_AREA_MI" localSheetId="0">#REF!</definedName>
    <definedName name="PRINT_AREA_MI" localSheetId="12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9" i="162" l="1"/>
  <c r="AJ168" i="162" l="1"/>
  <c r="AG53" i="162" l="1"/>
  <c r="AF53" i="162" l="1"/>
  <c r="AF65" i="162"/>
  <c r="H254" i="162" l="1"/>
  <c r="H354" i="162"/>
  <c r="H183" i="162"/>
  <c r="H169" i="162" l="1"/>
  <c r="H167" i="162"/>
  <c r="H428" i="162"/>
  <c r="H420" i="162"/>
  <c r="H424" i="162" s="1"/>
  <c r="AT389" i="162"/>
  <c r="AS389" i="162"/>
  <c r="AR389" i="162"/>
  <c r="AQ389" i="162"/>
  <c r="AP389" i="162"/>
  <c r="AO389" i="162"/>
  <c r="AN389" i="162"/>
  <c r="AM389" i="162"/>
  <c r="AL389" i="162"/>
  <c r="AK389" i="162"/>
  <c r="AJ389" i="162"/>
  <c r="AI389" i="162"/>
  <c r="AH389" i="162"/>
  <c r="AG389" i="162"/>
  <c r="AF389" i="162"/>
  <c r="AE389" i="162"/>
  <c r="AD389" i="162"/>
  <c r="AC389" i="162"/>
  <c r="AB389" i="162"/>
  <c r="AA389" i="162"/>
  <c r="Z389" i="162"/>
  <c r="Y389" i="162"/>
  <c r="X389" i="162"/>
  <c r="W389" i="162"/>
  <c r="V389" i="162"/>
  <c r="T389" i="162"/>
  <c r="S389" i="162"/>
  <c r="R389" i="162"/>
  <c r="Q389" i="162"/>
  <c r="AT388" i="162"/>
  <c r="AS388" i="162"/>
  <c r="AR388" i="162"/>
  <c r="AQ388" i="162"/>
  <c r="AP388" i="162"/>
  <c r="AO388" i="162"/>
  <c r="AN388" i="162"/>
  <c r="AM388" i="162"/>
  <c r="AL388" i="162"/>
  <c r="AK388" i="162"/>
  <c r="AJ388" i="162"/>
  <c r="AI388" i="162"/>
  <c r="AH388" i="162"/>
  <c r="AG388" i="162"/>
  <c r="AF388" i="162"/>
  <c r="AE388" i="162"/>
  <c r="AD388" i="162"/>
  <c r="AC388" i="162"/>
  <c r="AB388" i="162"/>
  <c r="AA388" i="162"/>
  <c r="Z388" i="162"/>
  <c r="Y388" i="162"/>
  <c r="X388" i="162"/>
  <c r="W388" i="162"/>
  <c r="V388" i="162"/>
  <c r="U388" i="162"/>
  <c r="T388" i="162"/>
  <c r="S388" i="162"/>
  <c r="R388" i="162"/>
  <c r="Q388" i="162"/>
  <c r="P388" i="162"/>
  <c r="O388" i="162"/>
  <c r="N388" i="162"/>
  <c r="AU387" i="162"/>
  <c r="AU386" i="162"/>
  <c r="AU385" i="162"/>
  <c r="AU384" i="162"/>
  <c r="AU383" i="162"/>
  <c r="AU382" i="162"/>
  <c r="AU381" i="162"/>
  <c r="AU380" i="162"/>
  <c r="AU379" i="162"/>
  <c r="AU378" i="162"/>
  <c r="U377" i="162"/>
  <c r="U389" i="162" s="1"/>
  <c r="O377" i="162"/>
  <c r="N377" i="162"/>
  <c r="N389" i="162" s="1"/>
  <c r="AU376" i="162"/>
  <c r="P375" i="162"/>
  <c r="P389" i="162" s="1"/>
  <c r="O375" i="162"/>
  <c r="AU375" i="162" s="1"/>
  <c r="AU374" i="162"/>
  <c r="AS369" i="162"/>
  <c r="AR369" i="162"/>
  <c r="AQ369" i="162"/>
  <c r="AP369" i="162"/>
  <c r="AO369" i="162"/>
  <c r="AN369" i="162"/>
  <c r="AM369" i="162"/>
  <c r="AL369" i="162"/>
  <c r="AK369" i="162"/>
  <c r="AJ369" i="162"/>
  <c r="AI369" i="162"/>
  <c r="AH369" i="162"/>
  <c r="AG369" i="162"/>
  <c r="AF369" i="162"/>
  <c r="AE369" i="162"/>
  <c r="AD369" i="162"/>
  <c r="AC369" i="162"/>
  <c r="AB369" i="162"/>
  <c r="AA369" i="162"/>
  <c r="Z369" i="162"/>
  <c r="Y369" i="162"/>
  <c r="X369" i="162"/>
  <c r="W369" i="162"/>
  <c r="V369" i="162"/>
  <c r="U369" i="162"/>
  <c r="T369" i="162"/>
  <c r="S369" i="162"/>
  <c r="R369" i="162"/>
  <c r="Q369" i="162"/>
  <c r="P369" i="162"/>
  <c r="O369" i="162"/>
  <c r="N369" i="162"/>
  <c r="AS368" i="162"/>
  <c r="AR368" i="162"/>
  <c r="AQ368" i="162"/>
  <c r="AP368" i="162"/>
  <c r="AO368" i="162"/>
  <c r="AN368" i="162"/>
  <c r="AM368" i="162"/>
  <c r="AL368" i="162"/>
  <c r="AK368" i="162"/>
  <c r="AJ368" i="162"/>
  <c r="AI368" i="162"/>
  <c r="AH368" i="162"/>
  <c r="AG368" i="162"/>
  <c r="AF368" i="162"/>
  <c r="AE368" i="162"/>
  <c r="AD368" i="162"/>
  <c r="AC368" i="162"/>
  <c r="AB368" i="162"/>
  <c r="AA368" i="162"/>
  <c r="Z368" i="162"/>
  <c r="Y368" i="162"/>
  <c r="X368" i="162"/>
  <c r="W368" i="162"/>
  <c r="V368" i="162"/>
  <c r="U368" i="162"/>
  <c r="T368" i="162"/>
  <c r="S368" i="162"/>
  <c r="R368" i="162"/>
  <c r="Q368" i="162"/>
  <c r="P368" i="162"/>
  <c r="O368" i="162"/>
  <c r="N368" i="162"/>
  <c r="AU367" i="162"/>
  <c r="AU366" i="162"/>
  <c r="J366" i="162"/>
  <c r="K366" i="162" s="1"/>
  <c r="I366" i="162"/>
  <c r="AU365" i="162"/>
  <c r="AU364" i="162"/>
  <c r="I364" i="162" s="1"/>
  <c r="J364" i="162"/>
  <c r="K364" i="162" s="1"/>
  <c r="AU363" i="162"/>
  <c r="AU362" i="162"/>
  <c r="I362" i="162" s="1"/>
  <c r="J362" i="162"/>
  <c r="H362" i="162"/>
  <c r="K362" i="162" s="1"/>
  <c r="AU361" i="162"/>
  <c r="AU360" i="162"/>
  <c r="I360" i="162" s="1"/>
  <c r="I368" i="162" s="1"/>
  <c r="K360" i="162"/>
  <c r="J360" i="162"/>
  <c r="AN357" i="162"/>
  <c r="AM357" i="162"/>
  <c r="AL357" i="162"/>
  <c r="AK357" i="162"/>
  <c r="AJ357" i="162"/>
  <c r="AI357" i="162"/>
  <c r="AH357" i="162"/>
  <c r="AG357" i="162"/>
  <c r="AF357" i="162"/>
  <c r="AE357" i="162"/>
  <c r="AD357" i="162"/>
  <c r="AC357" i="162"/>
  <c r="AB357" i="162"/>
  <c r="AA357" i="162"/>
  <c r="Z357" i="162"/>
  <c r="Y357" i="162"/>
  <c r="X357" i="162"/>
  <c r="W357" i="162"/>
  <c r="V357" i="162"/>
  <c r="U357" i="162"/>
  <c r="T357" i="162"/>
  <c r="S357" i="162"/>
  <c r="R357" i="162"/>
  <c r="Q357" i="162"/>
  <c r="P357" i="162"/>
  <c r="O357" i="162"/>
  <c r="N357" i="162"/>
  <c r="AN356" i="162"/>
  <c r="AM356" i="162"/>
  <c r="AL356" i="162"/>
  <c r="AK356" i="162"/>
  <c r="AJ356" i="162"/>
  <c r="AI356" i="162"/>
  <c r="AH356" i="162"/>
  <c r="AG356" i="162"/>
  <c r="AF356" i="162"/>
  <c r="AE356" i="162"/>
  <c r="AD356" i="162"/>
  <c r="AC356" i="162"/>
  <c r="AB356" i="162"/>
  <c r="AA356" i="162"/>
  <c r="Z356" i="162"/>
  <c r="Y356" i="162"/>
  <c r="X356" i="162"/>
  <c r="W356" i="162"/>
  <c r="V356" i="162"/>
  <c r="U356" i="162"/>
  <c r="T356" i="162"/>
  <c r="S356" i="162"/>
  <c r="R356" i="162"/>
  <c r="Q356" i="162"/>
  <c r="P356" i="162"/>
  <c r="O356" i="162"/>
  <c r="N356" i="162"/>
  <c r="AU355" i="162"/>
  <c r="AU354" i="162"/>
  <c r="I354" i="162" s="1"/>
  <c r="V354" i="162"/>
  <c r="J354" i="162"/>
  <c r="K354" i="162" s="1"/>
  <c r="AU353" i="162"/>
  <c r="AU352" i="162"/>
  <c r="I352" i="162" s="1"/>
  <c r="J352" i="162"/>
  <c r="K352" i="162" s="1"/>
  <c r="AU351" i="162"/>
  <c r="AU350" i="162"/>
  <c r="J350" i="162"/>
  <c r="L350" i="162" s="1"/>
  <c r="I350" i="162"/>
  <c r="AU349" i="162"/>
  <c r="AU348" i="162"/>
  <c r="I348" i="162" s="1"/>
  <c r="J348" i="162"/>
  <c r="K348" i="162" s="1"/>
  <c r="AU347" i="162"/>
  <c r="AU346" i="162"/>
  <c r="I346" i="162" s="1"/>
  <c r="J346" i="162"/>
  <c r="L346" i="162" s="1"/>
  <c r="AU345" i="162"/>
  <c r="AU344" i="162"/>
  <c r="K344" i="162"/>
  <c r="J344" i="162"/>
  <c r="L344" i="162" s="1"/>
  <c r="I344" i="162"/>
  <c r="AU343" i="162"/>
  <c r="AU342" i="162"/>
  <c r="I342" i="162" s="1"/>
  <c r="J342" i="162"/>
  <c r="L342" i="162" s="1"/>
  <c r="AU341" i="162"/>
  <c r="AU340" i="162"/>
  <c r="I340" i="162" s="1"/>
  <c r="K340" i="162"/>
  <c r="J340" i="162"/>
  <c r="L340" i="162" s="1"/>
  <c r="AU339" i="162"/>
  <c r="AU338" i="162"/>
  <c r="I338" i="162" s="1"/>
  <c r="J338" i="162"/>
  <c r="L338" i="162" s="1"/>
  <c r="AU337" i="162"/>
  <c r="AU336" i="162"/>
  <c r="I336" i="162" s="1"/>
  <c r="J336" i="162"/>
  <c r="K336" i="162" s="1"/>
  <c r="AU335" i="162"/>
  <c r="AU334" i="162"/>
  <c r="I334" i="162" s="1"/>
  <c r="J334" i="162"/>
  <c r="L334" i="162" s="1"/>
  <c r="AU333" i="162"/>
  <c r="AU332" i="162"/>
  <c r="I332" i="162" s="1"/>
  <c r="L332" i="162"/>
  <c r="J332" i="162"/>
  <c r="K332" i="162" s="1"/>
  <c r="AU331" i="162"/>
  <c r="AU330" i="162"/>
  <c r="I330" i="162" s="1"/>
  <c r="L330" i="162"/>
  <c r="J330" i="162"/>
  <c r="K330" i="162" s="1"/>
  <c r="AU329" i="162"/>
  <c r="AU328" i="162"/>
  <c r="I328" i="162" s="1"/>
  <c r="J328" i="162"/>
  <c r="H328" i="162"/>
  <c r="L328" i="162" s="1"/>
  <c r="AU327" i="162"/>
  <c r="AU326" i="162"/>
  <c r="I326" i="162" s="1"/>
  <c r="J326" i="162"/>
  <c r="L326" i="162" s="1"/>
  <c r="AN325" i="162"/>
  <c r="AM325" i="162"/>
  <c r="AL325" i="162"/>
  <c r="AK325" i="162"/>
  <c r="AJ325" i="162"/>
  <c r="AI325" i="162"/>
  <c r="AH325" i="162"/>
  <c r="AG325" i="162"/>
  <c r="AF325" i="162"/>
  <c r="AE325" i="162"/>
  <c r="AD325" i="162"/>
  <c r="AC325" i="162"/>
  <c r="AB325" i="162"/>
  <c r="AA325" i="162"/>
  <c r="Z325" i="162"/>
  <c r="Y325" i="162"/>
  <c r="X325" i="162"/>
  <c r="W325" i="162"/>
  <c r="V325" i="162"/>
  <c r="U325" i="162"/>
  <c r="T325" i="162"/>
  <c r="S325" i="162"/>
  <c r="R325" i="162"/>
  <c r="Q325" i="162"/>
  <c r="P325" i="162"/>
  <c r="O325" i="162"/>
  <c r="N325" i="162"/>
  <c r="AN324" i="162"/>
  <c r="AM324" i="162"/>
  <c r="AL324" i="162"/>
  <c r="AK324" i="162"/>
  <c r="AJ324" i="162"/>
  <c r="AI324" i="162"/>
  <c r="AH324" i="162"/>
  <c r="AG324" i="162"/>
  <c r="AF324" i="162"/>
  <c r="AE324" i="162"/>
  <c r="AD324" i="162"/>
  <c r="AC324" i="162"/>
  <c r="AB324" i="162"/>
  <c r="AA324" i="162"/>
  <c r="Z324" i="162"/>
  <c r="Y324" i="162"/>
  <c r="X324" i="162"/>
  <c r="W324" i="162"/>
  <c r="V324" i="162"/>
  <c r="U324" i="162"/>
  <c r="T324" i="162"/>
  <c r="S324" i="162"/>
  <c r="R324" i="162"/>
  <c r="Q324" i="162"/>
  <c r="P324" i="162"/>
  <c r="O324" i="162"/>
  <c r="N324" i="162"/>
  <c r="AU323" i="162"/>
  <c r="AU322" i="162"/>
  <c r="I322" i="162" s="1"/>
  <c r="J322" i="162"/>
  <c r="L322" i="162" s="1"/>
  <c r="AU321" i="162"/>
  <c r="AU320" i="162"/>
  <c r="I320" i="162" s="1"/>
  <c r="L320" i="162"/>
  <c r="K320" i="162"/>
  <c r="J320" i="162"/>
  <c r="AU319" i="162"/>
  <c r="AU318" i="162"/>
  <c r="I318" i="162" s="1"/>
  <c r="J318" i="162"/>
  <c r="L318" i="162" s="1"/>
  <c r="AU317" i="162"/>
  <c r="AU316" i="162"/>
  <c r="L316" i="162"/>
  <c r="J316" i="162"/>
  <c r="K316" i="162" s="1"/>
  <c r="I316" i="162"/>
  <c r="AU315" i="162"/>
  <c r="AU314" i="162"/>
  <c r="I314" i="162" s="1"/>
  <c r="J314" i="162"/>
  <c r="L314" i="162" s="1"/>
  <c r="AU313" i="162"/>
  <c r="AU312" i="162"/>
  <c r="I312" i="162" s="1"/>
  <c r="L312" i="162"/>
  <c r="J312" i="162"/>
  <c r="K312" i="162" s="1"/>
  <c r="AU311" i="162"/>
  <c r="AU310" i="162"/>
  <c r="I310" i="162" s="1"/>
  <c r="L310" i="162"/>
  <c r="J310" i="162"/>
  <c r="K310" i="162" s="1"/>
  <c r="AU309" i="162"/>
  <c r="AU308" i="162"/>
  <c r="J308" i="162"/>
  <c r="L308" i="162" s="1"/>
  <c r="I308" i="162"/>
  <c r="AU307" i="162"/>
  <c r="AU306" i="162"/>
  <c r="I306" i="162" s="1"/>
  <c r="J306" i="162"/>
  <c r="L306" i="162" s="1"/>
  <c r="AU305" i="162"/>
  <c r="AU304" i="162"/>
  <c r="I304" i="162" s="1"/>
  <c r="L304" i="162"/>
  <c r="J304" i="162"/>
  <c r="K304" i="162" s="1"/>
  <c r="AU303" i="162"/>
  <c r="AU302" i="162"/>
  <c r="L302" i="162"/>
  <c r="J302" i="162"/>
  <c r="K302" i="162" s="1"/>
  <c r="I302" i="162"/>
  <c r="AU301" i="162"/>
  <c r="AU300" i="162"/>
  <c r="K300" i="162"/>
  <c r="J300" i="162"/>
  <c r="L300" i="162" s="1"/>
  <c r="I300" i="162"/>
  <c r="AU299" i="162"/>
  <c r="AU298" i="162"/>
  <c r="J298" i="162"/>
  <c r="L298" i="162" s="1"/>
  <c r="I298" i="162"/>
  <c r="AU297" i="162"/>
  <c r="AU296" i="162"/>
  <c r="I296" i="162" s="1"/>
  <c r="J296" i="162"/>
  <c r="L296" i="162" s="1"/>
  <c r="AU295" i="162"/>
  <c r="AU294" i="162"/>
  <c r="I294" i="162" s="1"/>
  <c r="J294" i="162"/>
  <c r="L294" i="162" s="1"/>
  <c r="AU293" i="162"/>
  <c r="AU292" i="162"/>
  <c r="I292" i="162" s="1"/>
  <c r="J292" i="162"/>
  <c r="L292" i="162" s="1"/>
  <c r="H292" i="162"/>
  <c r="AU291" i="162"/>
  <c r="AU290" i="162"/>
  <c r="I290" i="162" s="1"/>
  <c r="J290" i="162"/>
  <c r="AN289" i="162"/>
  <c r="AM289" i="162"/>
  <c r="AL289" i="162"/>
  <c r="AK289" i="162"/>
  <c r="AJ289" i="162"/>
  <c r="AI289" i="162"/>
  <c r="AH289" i="162"/>
  <c r="AG289" i="162"/>
  <c r="AF289" i="162"/>
  <c r="AE289" i="162"/>
  <c r="AD289" i="162"/>
  <c r="AC289" i="162"/>
  <c r="AB289" i="162"/>
  <c r="AA289" i="162"/>
  <c r="Z289" i="162"/>
  <c r="Y289" i="162"/>
  <c r="X289" i="162"/>
  <c r="W289" i="162"/>
  <c r="V289" i="162"/>
  <c r="U289" i="162"/>
  <c r="T289" i="162"/>
  <c r="S289" i="162"/>
  <c r="R289" i="162"/>
  <c r="Q289" i="162"/>
  <c r="P289" i="162"/>
  <c r="O289" i="162"/>
  <c r="N289" i="162"/>
  <c r="AN288" i="162"/>
  <c r="AM288" i="162"/>
  <c r="AL288" i="162"/>
  <c r="AK288" i="162"/>
  <c r="AJ288" i="162"/>
  <c r="AI288" i="162"/>
  <c r="AH288" i="162"/>
  <c r="AG288" i="162"/>
  <c r="AF288" i="162"/>
  <c r="AE288" i="162"/>
  <c r="AD288" i="162"/>
  <c r="AC288" i="162"/>
  <c r="AB288" i="162"/>
  <c r="AA288" i="162"/>
  <c r="Z288" i="162"/>
  <c r="Y288" i="162"/>
  <c r="X288" i="162"/>
  <c r="W288" i="162"/>
  <c r="V288" i="162"/>
  <c r="U288" i="162"/>
  <c r="T288" i="162"/>
  <c r="S288" i="162"/>
  <c r="R288" i="162"/>
  <c r="Q288" i="162"/>
  <c r="P288" i="162"/>
  <c r="O288" i="162"/>
  <c r="N288" i="162"/>
  <c r="H288" i="162"/>
  <c r="AU287" i="162"/>
  <c r="AU286" i="162"/>
  <c r="I286" i="162" s="1"/>
  <c r="L286" i="162"/>
  <c r="K286" i="162"/>
  <c r="J286" i="162"/>
  <c r="AU285" i="162"/>
  <c r="AU284" i="162"/>
  <c r="I284" i="162" s="1"/>
  <c r="J284" i="162"/>
  <c r="K284" i="162" s="1"/>
  <c r="AU283" i="162"/>
  <c r="AU282" i="162"/>
  <c r="L282" i="162"/>
  <c r="J282" i="162"/>
  <c r="K282" i="162" s="1"/>
  <c r="I282" i="162"/>
  <c r="AU281" i="162"/>
  <c r="AU280" i="162"/>
  <c r="I280" i="162" s="1"/>
  <c r="K280" i="162"/>
  <c r="J280" i="162"/>
  <c r="L280" i="162" s="1"/>
  <c r="AU279" i="162"/>
  <c r="AU278" i="162"/>
  <c r="I278" i="162" s="1"/>
  <c r="J278" i="162"/>
  <c r="L278" i="162" s="1"/>
  <c r="AU277" i="162"/>
  <c r="AU276" i="162"/>
  <c r="L276" i="162"/>
  <c r="K276" i="162"/>
  <c r="J276" i="162"/>
  <c r="I276" i="162"/>
  <c r="AU275" i="162"/>
  <c r="AU274" i="162"/>
  <c r="I274" i="162" s="1"/>
  <c r="J274" i="162"/>
  <c r="L274" i="162" s="1"/>
  <c r="AU273" i="162"/>
  <c r="AU272" i="162"/>
  <c r="J272" i="162"/>
  <c r="K272" i="162" s="1"/>
  <c r="I272" i="162"/>
  <c r="AU271" i="162"/>
  <c r="AU270" i="162"/>
  <c r="L270" i="162"/>
  <c r="J270" i="162"/>
  <c r="K270" i="162" s="1"/>
  <c r="AU269" i="162"/>
  <c r="AU268" i="162"/>
  <c r="I268" i="162" s="1"/>
  <c r="L268" i="162"/>
  <c r="J268" i="162"/>
  <c r="K268" i="162" s="1"/>
  <c r="AU267" i="162"/>
  <c r="AU266" i="162"/>
  <c r="I266" i="162" s="1"/>
  <c r="L266" i="162"/>
  <c r="J266" i="162"/>
  <c r="K266" i="162" s="1"/>
  <c r="AU265" i="162"/>
  <c r="AU264" i="162"/>
  <c r="I264" i="162" s="1"/>
  <c r="J264" i="162"/>
  <c r="L264" i="162" s="1"/>
  <c r="AU263" i="162"/>
  <c r="AU262" i="162"/>
  <c r="I262" i="162" s="1"/>
  <c r="J262" i="162"/>
  <c r="K262" i="162" s="1"/>
  <c r="AU261" i="162"/>
  <c r="AU260" i="162"/>
  <c r="I260" i="162" s="1"/>
  <c r="J260" i="162"/>
  <c r="L260" i="162" s="1"/>
  <c r="AU259" i="162"/>
  <c r="AU258" i="162"/>
  <c r="L258" i="162"/>
  <c r="J258" i="162"/>
  <c r="K258" i="162" s="1"/>
  <c r="I258" i="162"/>
  <c r="AU257" i="162"/>
  <c r="AU256" i="162"/>
  <c r="J256" i="162"/>
  <c r="L256" i="162" s="1"/>
  <c r="I256" i="162"/>
  <c r="AU255" i="162"/>
  <c r="AU254" i="162"/>
  <c r="I254" i="162" s="1"/>
  <c r="J254" i="162"/>
  <c r="K254" i="162" s="1"/>
  <c r="AU253" i="162"/>
  <c r="AU252" i="162"/>
  <c r="I252" i="162" s="1"/>
  <c r="J252" i="162"/>
  <c r="L252" i="162" s="1"/>
  <c r="AU251" i="162"/>
  <c r="AU250" i="162"/>
  <c r="I250" i="162" s="1"/>
  <c r="J250" i="162"/>
  <c r="K250" i="162" s="1"/>
  <c r="AU249" i="162"/>
  <c r="AU248" i="162"/>
  <c r="I248" i="162" s="1"/>
  <c r="J248" i="162"/>
  <c r="L248" i="162" s="1"/>
  <c r="AU247" i="162"/>
  <c r="AU246" i="162"/>
  <c r="I246" i="162" s="1"/>
  <c r="J246" i="162"/>
  <c r="L246" i="162" s="1"/>
  <c r="AU245" i="162"/>
  <c r="AU244" i="162"/>
  <c r="J244" i="162"/>
  <c r="K244" i="162" s="1"/>
  <c r="I244" i="162"/>
  <c r="AU243" i="162"/>
  <c r="AU242" i="162"/>
  <c r="I242" i="162" s="1"/>
  <c r="K242" i="162"/>
  <c r="J242" i="162"/>
  <c r="L242" i="162" s="1"/>
  <c r="AU241" i="162"/>
  <c r="AU240" i="162"/>
  <c r="I240" i="162" s="1"/>
  <c r="J240" i="162"/>
  <c r="L240" i="162" s="1"/>
  <c r="AU239" i="162"/>
  <c r="AU238" i="162"/>
  <c r="I238" i="162" s="1"/>
  <c r="L238" i="162"/>
  <c r="J238" i="162"/>
  <c r="K238" i="162" s="1"/>
  <c r="AU237" i="162"/>
  <c r="AU236" i="162"/>
  <c r="I236" i="162" s="1"/>
  <c r="J236" i="162"/>
  <c r="L236" i="162" s="1"/>
  <c r="AU235" i="162"/>
  <c r="AU234" i="162"/>
  <c r="J234" i="162"/>
  <c r="L234" i="162" s="1"/>
  <c r="I234" i="162"/>
  <c r="AU233" i="162"/>
  <c r="AU232" i="162"/>
  <c r="I232" i="162" s="1"/>
  <c r="J232" i="162"/>
  <c r="L232" i="162" s="1"/>
  <c r="AU231" i="162"/>
  <c r="AU230" i="162"/>
  <c r="I230" i="162" s="1"/>
  <c r="J230" i="162"/>
  <c r="L230" i="162" s="1"/>
  <c r="AU229" i="162"/>
  <c r="AU228" i="162"/>
  <c r="I228" i="162" s="1"/>
  <c r="J228" i="162"/>
  <c r="K228" i="162" s="1"/>
  <c r="AU227" i="162"/>
  <c r="AU226" i="162"/>
  <c r="I226" i="162" s="1"/>
  <c r="K226" i="162"/>
  <c r="J226" i="162"/>
  <c r="L226" i="162" s="1"/>
  <c r="AU225" i="162"/>
  <c r="AU224" i="162"/>
  <c r="J224" i="162"/>
  <c r="L224" i="162" s="1"/>
  <c r="I224" i="162"/>
  <c r="AU223" i="162"/>
  <c r="AU222" i="162"/>
  <c r="J222" i="162"/>
  <c r="L222" i="162" s="1"/>
  <c r="I222" i="162"/>
  <c r="AU221" i="162"/>
  <c r="AU220" i="162"/>
  <c r="I220" i="162" s="1"/>
  <c r="K220" i="162"/>
  <c r="J220" i="162"/>
  <c r="L220" i="162" s="1"/>
  <c r="AU219" i="162"/>
  <c r="AU218" i="162"/>
  <c r="I218" i="162" s="1"/>
  <c r="J218" i="162"/>
  <c r="K218" i="162" s="1"/>
  <c r="AU217" i="162"/>
  <c r="AU216" i="162"/>
  <c r="I216" i="162" s="1"/>
  <c r="K216" i="162"/>
  <c r="J216" i="162"/>
  <c r="L216" i="162" s="1"/>
  <c r="AU215" i="162"/>
  <c r="AU214" i="162"/>
  <c r="I214" i="162" s="1"/>
  <c r="K214" i="162"/>
  <c r="J214" i="162"/>
  <c r="L214" i="162" s="1"/>
  <c r="AU213" i="162"/>
  <c r="AU212" i="162"/>
  <c r="L212" i="162"/>
  <c r="J212" i="162"/>
  <c r="I212" i="162"/>
  <c r="AN211" i="162"/>
  <c r="AM211" i="162"/>
  <c r="AL211" i="162"/>
  <c r="AK211" i="162"/>
  <c r="AJ211" i="162"/>
  <c r="AI211" i="162"/>
  <c r="AH211" i="162"/>
  <c r="AG211" i="162"/>
  <c r="AF211" i="162"/>
  <c r="AE211" i="162"/>
  <c r="AD211" i="162"/>
  <c r="AC211" i="162"/>
  <c r="AB211" i="162"/>
  <c r="AA211" i="162"/>
  <c r="Z211" i="162"/>
  <c r="Y211" i="162"/>
  <c r="X211" i="162"/>
  <c r="W211" i="162"/>
  <c r="V211" i="162"/>
  <c r="U211" i="162"/>
  <c r="T211" i="162"/>
  <c r="S211" i="162"/>
  <c r="R211" i="162"/>
  <c r="Q211" i="162"/>
  <c r="P211" i="162"/>
  <c r="O211" i="162"/>
  <c r="N211" i="162"/>
  <c r="AN210" i="162"/>
  <c r="AM210" i="162"/>
  <c r="AL210" i="162"/>
  <c r="AK210" i="162"/>
  <c r="AJ210" i="162"/>
  <c r="AI210" i="162"/>
  <c r="AH210" i="162"/>
  <c r="AG210" i="162"/>
  <c r="AF210" i="162"/>
  <c r="AE210" i="162"/>
  <c r="AD210" i="162"/>
  <c r="AC210" i="162"/>
  <c r="AB210" i="162"/>
  <c r="AA210" i="162"/>
  <c r="Z210" i="162"/>
  <c r="Y210" i="162"/>
  <c r="X210" i="162"/>
  <c r="W210" i="162"/>
  <c r="V210" i="162"/>
  <c r="U210" i="162"/>
  <c r="T210" i="162"/>
  <c r="S210" i="162"/>
  <c r="R210" i="162"/>
  <c r="Q210" i="162"/>
  <c r="P210" i="162"/>
  <c r="O210" i="162"/>
  <c r="N210" i="162"/>
  <c r="AU209" i="162"/>
  <c r="AU208" i="162"/>
  <c r="I208" i="162" s="1"/>
  <c r="J208" i="162"/>
  <c r="L208" i="162" s="1"/>
  <c r="H208" i="162"/>
  <c r="AU207" i="162"/>
  <c r="AU206" i="162"/>
  <c r="I206" i="162" s="1"/>
  <c r="L206" i="162"/>
  <c r="J206" i="162"/>
  <c r="K206" i="162" s="1"/>
  <c r="AU205" i="162"/>
  <c r="AU204" i="162"/>
  <c r="I204" i="162" s="1"/>
  <c r="J204" i="162"/>
  <c r="H204" i="162"/>
  <c r="AN200" i="162"/>
  <c r="AM200" i="162"/>
  <c r="AL200" i="162"/>
  <c r="AK200" i="162"/>
  <c r="AJ200" i="162"/>
  <c r="AI200" i="162"/>
  <c r="AH200" i="162"/>
  <c r="AG200" i="162"/>
  <c r="AF200" i="162"/>
  <c r="AE200" i="162"/>
  <c r="AD200" i="162"/>
  <c r="AC200" i="162"/>
  <c r="AB200" i="162"/>
  <c r="AA200" i="162"/>
  <c r="Z200" i="162"/>
  <c r="X200" i="162"/>
  <c r="W200" i="162"/>
  <c r="V200" i="162"/>
  <c r="U200" i="162"/>
  <c r="T200" i="162"/>
  <c r="S200" i="162"/>
  <c r="R200" i="162"/>
  <c r="Q200" i="162"/>
  <c r="P200" i="162"/>
  <c r="N200" i="162"/>
  <c r="AN199" i="162"/>
  <c r="AM199" i="162"/>
  <c r="AL199" i="162"/>
  <c r="AK199" i="162"/>
  <c r="AJ199" i="162"/>
  <c r="AI199" i="162"/>
  <c r="AH199" i="162"/>
  <c r="AG199" i="162"/>
  <c r="AF199" i="162"/>
  <c r="AE199" i="162"/>
  <c r="AD199" i="162"/>
  <c r="AC199" i="162"/>
  <c r="AB199" i="162"/>
  <c r="AA199" i="162"/>
  <c r="Z199" i="162"/>
  <c r="Y199" i="162"/>
  <c r="X199" i="162"/>
  <c r="W199" i="162"/>
  <c r="V199" i="162"/>
  <c r="U199" i="162"/>
  <c r="T199" i="162"/>
  <c r="S199" i="162"/>
  <c r="R199" i="162"/>
  <c r="Q199" i="162"/>
  <c r="P199" i="162"/>
  <c r="O199" i="162"/>
  <c r="N199" i="162"/>
  <c r="AU198" i="162"/>
  <c r="AU197" i="162"/>
  <c r="J197" i="162"/>
  <c r="L197" i="162" s="1"/>
  <c r="I197" i="162"/>
  <c r="AU196" i="162"/>
  <c r="AU195" i="162"/>
  <c r="I195" i="162" s="1"/>
  <c r="J195" i="162"/>
  <c r="L195" i="162" s="1"/>
  <c r="AU194" i="162"/>
  <c r="AU193" i="162"/>
  <c r="I193" i="162" s="1"/>
  <c r="J193" i="162"/>
  <c r="L193" i="162" s="1"/>
  <c r="AU192" i="162"/>
  <c r="AU191" i="162"/>
  <c r="I191" i="162" s="1"/>
  <c r="J191" i="162"/>
  <c r="K191" i="162" s="1"/>
  <c r="AU190" i="162"/>
  <c r="AU189" i="162"/>
  <c r="I189" i="162" s="1"/>
  <c r="L189" i="162"/>
  <c r="K189" i="162"/>
  <c r="J189" i="162"/>
  <c r="AU188" i="162"/>
  <c r="AU187" i="162"/>
  <c r="I187" i="162" s="1"/>
  <c r="K187" i="162"/>
  <c r="J187" i="162"/>
  <c r="L187" i="162" s="1"/>
  <c r="AU186" i="162"/>
  <c r="AU185" i="162"/>
  <c r="I185" i="162" s="1"/>
  <c r="J185" i="162"/>
  <c r="H185" i="162"/>
  <c r="K185" i="162" s="1"/>
  <c r="Y184" i="162"/>
  <c r="Y200" i="162" s="1"/>
  <c r="O184" i="162"/>
  <c r="O200" i="162" s="1"/>
  <c r="AU183" i="162"/>
  <c r="I183" i="162" s="1"/>
  <c r="AU182" i="162"/>
  <c r="AU181" i="162"/>
  <c r="I181" i="162" s="1"/>
  <c r="J181" i="162"/>
  <c r="L181" i="162" s="1"/>
  <c r="AU180" i="162"/>
  <c r="AU179" i="162"/>
  <c r="K179" i="162"/>
  <c r="J179" i="162"/>
  <c r="L179" i="162" s="1"/>
  <c r="I179" i="162"/>
  <c r="AU178" i="162"/>
  <c r="AU177" i="162"/>
  <c r="I177" i="162" s="1"/>
  <c r="J177" i="162"/>
  <c r="K177" i="162" s="1"/>
  <c r="AU176" i="162"/>
  <c r="AU175" i="162"/>
  <c r="I175" i="162" s="1"/>
  <c r="J175" i="162"/>
  <c r="K175" i="162" s="1"/>
  <c r="AU174" i="162"/>
  <c r="AU173" i="162"/>
  <c r="I173" i="162" s="1"/>
  <c r="J173" i="162"/>
  <c r="K173" i="162" s="1"/>
  <c r="AU172" i="162"/>
  <c r="AU171" i="162"/>
  <c r="I171" i="162" s="1"/>
  <c r="J171" i="162"/>
  <c r="L171" i="162" s="1"/>
  <c r="AU170" i="162"/>
  <c r="AU169" i="162"/>
  <c r="I169" i="162" s="1"/>
  <c r="J169" i="162"/>
  <c r="L169" i="162" s="1"/>
  <c r="AU168" i="162"/>
  <c r="AU167" i="162"/>
  <c r="I167" i="162" s="1"/>
  <c r="J167" i="162"/>
  <c r="L167" i="162" s="1"/>
  <c r="AU166" i="162"/>
  <c r="AU165" i="162"/>
  <c r="I165" i="162" s="1"/>
  <c r="K165" i="162"/>
  <c r="J165" i="162"/>
  <c r="L165" i="162" s="1"/>
  <c r="AU164" i="162"/>
  <c r="AU163" i="162"/>
  <c r="J163" i="162"/>
  <c r="L163" i="162" s="1"/>
  <c r="I163" i="162"/>
  <c r="AU162" i="162"/>
  <c r="AU161" i="162"/>
  <c r="J161" i="162"/>
  <c r="K161" i="162" s="1"/>
  <c r="I161" i="162"/>
  <c r="AU160" i="162"/>
  <c r="AU159" i="162"/>
  <c r="I159" i="162" s="1"/>
  <c r="K159" i="162"/>
  <c r="J159" i="162"/>
  <c r="L159" i="162" s="1"/>
  <c r="AU158" i="162"/>
  <c r="AU157" i="162"/>
  <c r="I157" i="162" s="1"/>
  <c r="J157" i="162"/>
  <c r="L157" i="162" s="1"/>
  <c r="AU156" i="162"/>
  <c r="AU155" i="162"/>
  <c r="I155" i="162" s="1"/>
  <c r="J155" i="162"/>
  <c r="K155" i="162" s="1"/>
  <c r="AU154" i="162"/>
  <c r="AU153" i="162"/>
  <c r="I153" i="162" s="1"/>
  <c r="L153" i="162"/>
  <c r="K153" i="162"/>
  <c r="J153" i="162"/>
  <c r="AU152" i="162"/>
  <c r="AU151" i="162"/>
  <c r="I151" i="162" s="1"/>
  <c r="J151" i="162"/>
  <c r="K151" i="162" s="1"/>
  <c r="AM147" i="162"/>
  <c r="W147" i="162"/>
  <c r="AN145" i="162"/>
  <c r="AM145" i="162"/>
  <c r="AL145" i="162"/>
  <c r="AK145" i="162"/>
  <c r="AJ145" i="162"/>
  <c r="AI145" i="162"/>
  <c r="AH145" i="162"/>
  <c r="AG145" i="162"/>
  <c r="AF145" i="162"/>
  <c r="AE145" i="162"/>
  <c r="AD145" i="162"/>
  <c r="AC145" i="162"/>
  <c r="AB145" i="162"/>
  <c r="AA145" i="162"/>
  <c r="Z145" i="162"/>
  <c r="Y145" i="162"/>
  <c r="X145" i="162"/>
  <c r="W145" i="162"/>
  <c r="V145" i="162"/>
  <c r="U145" i="162"/>
  <c r="T145" i="162"/>
  <c r="S145" i="162"/>
  <c r="R145" i="162"/>
  <c r="Q145" i="162"/>
  <c r="P145" i="162"/>
  <c r="O145" i="162"/>
  <c r="N145" i="162"/>
  <c r="AN144" i="162"/>
  <c r="AM144" i="162"/>
  <c r="AL144" i="162"/>
  <c r="AK144" i="162"/>
  <c r="AJ144" i="162"/>
  <c r="AI144" i="162"/>
  <c r="AH144" i="162"/>
  <c r="AG144" i="162"/>
  <c r="AF144" i="162"/>
  <c r="AE144" i="162"/>
  <c r="AD144" i="162"/>
  <c r="AD146" i="162" s="1"/>
  <c r="AC144" i="162"/>
  <c r="AB144" i="162"/>
  <c r="AA144" i="162"/>
  <c r="Z144" i="162"/>
  <c r="Y144" i="162"/>
  <c r="X144" i="162"/>
  <c r="W144" i="162"/>
  <c r="V144" i="162"/>
  <c r="U144" i="162"/>
  <c r="T144" i="162"/>
  <c r="S144" i="162"/>
  <c r="R144" i="162"/>
  <c r="Q144" i="162"/>
  <c r="P144" i="162"/>
  <c r="O144" i="162"/>
  <c r="N144" i="162"/>
  <c r="N146" i="162" s="1"/>
  <c r="H144" i="162"/>
  <c r="AU143" i="162"/>
  <c r="AU142" i="162"/>
  <c r="I142" i="162" s="1"/>
  <c r="J142" i="162"/>
  <c r="K142" i="162" s="1"/>
  <c r="AU141" i="162"/>
  <c r="AU140" i="162"/>
  <c r="I140" i="162" s="1"/>
  <c r="J140" i="162"/>
  <c r="K140" i="162" s="1"/>
  <c r="AU139" i="162"/>
  <c r="AU138" i="162"/>
  <c r="J138" i="162"/>
  <c r="L138" i="162" s="1"/>
  <c r="I138" i="162"/>
  <c r="AU137" i="162"/>
  <c r="AU136" i="162"/>
  <c r="I136" i="162" s="1"/>
  <c r="K136" i="162"/>
  <c r="J136" i="162"/>
  <c r="L136" i="162" s="1"/>
  <c r="AU135" i="162"/>
  <c r="AU134" i="162"/>
  <c r="I134" i="162" s="1"/>
  <c r="J134" i="162"/>
  <c r="AN133" i="162"/>
  <c r="AM133" i="162"/>
  <c r="AL133" i="162"/>
  <c r="AK133" i="162"/>
  <c r="AJ133" i="162"/>
  <c r="AI133" i="162"/>
  <c r="AH133" i="162"/>
  <c r="AG133" i="162"/>
  <c r="AF133" i="162"/>
  <c r="AE133" i="162"/>
  <c r="AD133" i="162"/>
  <c r="AC133" i="162"/>
  <c r="AB133" i="162"/>
  <c r="AA133" i="162"/>
  <c r="Z133" i="162"/>
  <c r="Y133" i="162"/>
  <c r="X133" i="162"/>
  <c r="W133" i="162"/>
  <c r="V133" i="162"/>
  <c r="U133" i="162"/>
  <c r="T133" i="162"/>
  <c r="S133" i="162"/>
  <c r="R133" i="162"/>
  <c r="Q133" i="162"/>
  <c r="P133" i="162"/>
  <c r="O133" i="162"/>
  <c r="N133" i="162"/>
  <c r="AN132" i="162"/>
  <c r="AM132" i="162"/>
  <c r="AL132" i="162"/>
  <c r="AK132" i="162"/>
  <c r="AJ132" i="162"/>
  <c r="AI132" i="162"/>
  <c r="AH132" i="162"/>
  <c r="AG132" i="162"/>
  <c r="AF132" i="162"/>
  <c r="AE132" i="162"/>
  <c r="AD132" i="162"/>
  <c r="AC132" i="162"/>
  <c r="AB132" i="162"/>
  <c r="AA132" i="162"/>
  <c r="Z132" i="162"/>
  <c r="Y132" i="162"/>
  <c r="X132" i="162"/>
  <c r="W132" i="162"/>
  <c r="V132" i="162"/>
  <c r="U132" i="162"/>
  <c r="T132" i="162"/>
  <c r="S132" i="162"/>
  <c r="R132" i="162"/>
  <c r="Q132" i="162"/>
  <c r="P132" i="162"/>
  <c r="O132" i="162"/>
  <c r="N132" i="162"/>
  <c r="H132" i="162"/>
  <c r="AU131" i="162"/>
  <c r="AU130" i="162"/>
  <c r="I130" i="162" s="1"/>
  <c r="L130" i="162"/>
  <c r="K130" i="162"/>
  <c r="J130" i="162"/>
  <c r="AU129" i="162"/>
  <c r="AU128" i="162"/>
  <c r="I128" i="162" s="1"/>
  <c r="J128" i="162"/>
  <c r="L128" i="162" s="1"/>
  <c r="AU127" i="162"/>
  <c r="AU126" i="162"/>
  <c r="I126" i="162" s="1"/>
  <c r="L126" i="162"/>
  <c r="J126" i="162"/>
  <c r="AN125" i="162"/>
  <c r="AM125" i="162"/>
  <c r="AL125" i="162"/>
  <c r="AL147" i="162" s="1"/>
  <c r="AK125" i="162"/>
  <c r="AJ125" i="162"/>
  <c r="AJ147" i="162" s="1"/>
  <c r="AI125" i="162"/>
  <c r="AI147" i="162" s="1"/>
  <c r="AH125" i="162"/>
  <c r="AG125" i="162"/>
  <c r="AF125" i="162"/>
  <c r="AE125" i="162"/>
  <c r="AC125" i="162"/>
  <c r="AB125" i="162"/>
  <c r="AB147" i="162" s="1"/>
  <c r="AA125" i="162"/>
  <c r="Z125" i="162"/>
  <c r="Z147" i="162" s="1"/>
  <c r="Y125" i="162"/>
  <c r="Y147" i="162" s="1"/>
  <c r="X125" i="162"/>
  <c r="W125" i="162"/>
  <c r="V125" i="162"/>
  <c r="U125" i="162"/>
  <c r="U147" i="162" s="1"/>
  <c r="T125" i="162"/>
  <c r="T147" i="162" s="1"/>
  <c r="S125" i="162"/>
  <c r="R125" i="162"/>
  <c r="Q125" i="162"/>
  <c r="P125" i="162"/>
  <c r="P147" i="162" s="1"/>
  <c r="N125" i="162"/>
  <c r="N147" i="162" s="1"/>
  <c r="AN124" i="162"/>
  <c r="AM124" i="162"/>
  <c r="AL124" i="162"/>
  <c r="AK124" i="162"/>
  <c r="AJ124" i="162"/>
  <c r="AI124" i="162"/>
  <c r="AH124" i="162"/>
  <c r="AH146" i="162" s="1"/>
  <c r="AG124" i="162"/>
  <c r="AF124" i="162"/>
  <c r="AE124" i="162"/>
  <c r="AE146" i="162" s="1"/>
  <c r="AE370" i="162" s="1"/>
  <c r="AD124" i="162"/>
  <c r="AC124" i="162"/>
  <c r="AC146" i="162" s="1"/>
  <c r="AB124" i="162"/>
  <c r="AA124" i="162"/>
  <c r="AA146" i="162" s="1"/>
  <c r="Z124" i="162"/>
  <c r="Y124" i="162"/>
  <c r="Y146" i="162" s="1"/>
  <c r="Y370" i="162" s="1"/>
  <c r="X124" i="162"/>
  <c r="W124" i="162"/>
  <c r="V124" i="162"/>
  <c r="U124" i="162"/>
  <c r="T124" i="162"/>
  <c r="S124" i="162"/>
  <c r="R124" i="162"/>
  <c r="R146" i="162" s="1"/>
  <c r="Q124" i="162"/>
  <c r="P124" i="162"/>
  <c r="O124" i="162"/>
  <c r="O146" i="162" s="1"/>
  <c r="O370" i="162" s="1"/>
  <c r="N124" i="162"/>
  <c r="AU123" i="162"/>
  <c r="AU122" i="162"/>
  <c r="I122" i="162" s="1"/>
  <c r="J122" i="162"/>
  <c r="K122" i="162" s="1"/>
  <c r="AU121" i="162"/>
  <c r="AU120" i="162"/>
  <c r="I120" i="162" s="1"/>
  <c r="J120" i="162"/>
  <c r="K120" i="162" s="1"/>
  <c r="AU119" i="162"/>
  <c r="AU118" i="162"/>
  <c r="I118" i="162" s="1"/>
  <c r="K118" i="162"/>
  <c r="J118" i="162"/>
  <c r="L118" i="162" s="1"/>
  <c r="AU117" i="162"/>
  <c r="AU116" i="162"/>
  <c r="I116" i="162" s="1"/>
  <c r="J116" i="162"/>
  <c r="L116" i="162" s="1"/>
  <c r="AU115" i="162"/>
  <c r="AU114" i="162"/>
  <c r="L114" i="162"/>
  <c r="K114" i="162"/>
  <c r="J114" i="162"/>
  <c r="I114" i="162"/>
  <c r="AU113" i="162"/>
  <c r="AU112" i="162"/>
  <c r="I112" i="162" s="1"/>
  <c r="K112" i="162"/>
  <c r="J112" i="162"/>
  <c r="L112" i="162" s="1"/>
  <c r="AU111" i="162"/>
  <c r="AU110" i="162"/>
  <c r="J110" i="162"/>
  <c r="L110" i="162" s="1"/>
  <c r="I110" i="162"/>
  <c r="AD109" i="162"/>
  <c r="J108" i="162" s="1"/>
  <c r="AU108" i="162"/>
  <c r="I108" i="162" s="1"/>
  <c r="H108" i="162"/>
  <c r="AU107" i="162"/>
  <c r="AU106" i="162"/>
  <c r="I106" i="162" s="1"/>
  <c r="J106" i="162"/>
  <c r="L106" i="162" s="1"/>
  <c r="AU105" i="162"/>
  <c r="AU104" i="162"/>
  <c r="K104" i="162"/>
  <c r="J104" i="162"/>
  <c r="L104" i="162" s="1"/>
  <c r="I104" i="162"/>
  <c r="AU103" i="162"/>
  <c r="AU102" i="162"/>
  <c r="I102" i="162" s="1"/>
  <c r="K102" i="162"/>
  <c r="J102" i="162"/>
  <c r="L102" i="162" s="1"/>
  <c r="AU101" i="162"/>
  <c r="AU100" i="162"/>
  <c r="I100" i="162" s="1"/>
  <c r="J100" i="162"/>
  <c r="L100" i="162" s="1"/>
  <c r="AU99" i="162"/>
  <c r="AU98" i="162"/>
  <c r="I98" i="162" s="1"/>
  <c r="L98" i="162"/>
  <c r="K98" i="162"/>
  <c r="J98" i="162"/>
  <c r="AU97" i="162"/>
  <c r="AU96" i="162"/>
  <c r="I96" i="162" s="1"/>
  <c r="L96" i="162"/>
  <c r="J96" i="162"/>
  <c r="K96" i="162" s="1"/>
  <c r="AU95" i="162"/>
  <c r="AU94" i="162"/>
  <c r="I94" i="162" s="1"/>
  <c r="J94" i="162"/>
  <c r="K94" i="162" s="1"/>
  <c r="AU93" i="162"/>
  <c r="AU92" i="162"/>
  <c r="I92" i="162" s="1"/>
  <c r="J92" i="162"/>
  <c r="L92" i="162" s="1"/>
  <c r="AU91" i="162"/>
  <c r="AU90" i="162"/>
  <c r="I90" i="162" s="1"/>
  <c r="J90" i="162"/>
  <c r="L90" i="162" s="1"/>
  <c r="AU89" i="162"/>
  <c r="AU88" i="162"/>
  <c r="J88" i="162"/>
  <c r="L88" i="162" s="1"/>
  <c r="I88" i="162"/>
  <c r="H88" i="162"/>
  <c r="AU87" i="162"/>
  <c r="AU86" i="162"/>
  <c r="I86" i="162" s="1"/>
  <c r="K86" i="162"/>
  <c r="J86" i="162"/>
  <c r="L86" i="162" s="1"/>
  <c r="AU85" i="162"/>
  <c r="AU84" i="162"/>
  <c r="L84" i="162"/>
  <c r="K84" i="162"/>
  <c r="J84" i="162"/>
  <c r="I84" i="162"/>
  <c r="AU83" i="162"/>
  <c r="AU82" i="162"/>
  <c r="I82" i="162" s="1"/>
  <c r="J82" i="162"/>
  <c r="L82" i="162" s="1"/>
  <c r="AU81" i="162"/>
  <c r="AU80" i="162"/>
  <c r="I80" i="162" s="1"/>
  <c r="J80" i="162"/>
  <c r="L80" i="162" s="1"/>
  <c r="AU79" i="162"/>
  <c r="AU78" i="162"/>
  <c r="I78" i="162" s="1"/>
  <c r="J78" i="162"/>
  <c r="L78" i="162" s="1"/>
  <c r="AU77" i="162"/>
  <c r="AU76" i="162"/>
  <c r="I76" i="162" s="1"/>
  <c r="L76" i="162"/>
  <c r="J76" i="162"/>
  <c r="K76" i="162" s="1"/>
  <c r="AU75" i="162"/>
  <c r="AU74" i="162"/>
  <c r="I74" i="162" s="1"/>
  <c r="J74" i="162"/>
  <c r="L74" i="162" s="1"/>
  <c r="AU73" i="162"/>
  <c r="AU72" i="162"/>
  <c r="I72" i="162" s="1"/>
  <c r="J72" i="162"/>
  <c r="K72" i="162" s="1"/>
  <c r="AU71" i="162"/>
  <c r="AU70" i="162"/>
  <c r="I70" i="162" s="1"/>
  <c r="J70" i="162"/>
  <c r="L70" i="162" s="1"/>
  <c r="AU69" i="162"/>
  <c r="AU68" i="162"/>
  <c r="I68" i="162" s="1"/>
  <c r="J68" i="162"/>
  <c r="L68" i="162" s="1"/>
  <c r="AU67" i="162"/>
  <c r="AU66" i="162"/>
  <c r="I66" i="162" s="1"/>
  <c r="J66" i="162"/>
  <c r="L66" i="162" s="1"/>
  <c r="O65" i="162"/>
  <c r="J64" i="162" s="1"/>
  <c r="AU64" i="162"/>
  <c r="I64" i="162" s="1"/>
  <c r="H64" i="162"/>
  <c r="H124" i="162" s="1"/>
  <c r="H146" i="162" s="1"/>
  <c r="AU63" i="162"/>
  <c r="AU62" i="162"/>
  <c r="I62" i="162" s="1"/>
  <c r="J62" i="162"/>
  <c r="K62" i="162" s="1"/>
  <c r="AU61" i="162"/>
  <c r="AU60" i="162"/>
  <c r="I60" i="162" s="1"/>
  <c r="J60" i="162"/>
  <c r="L60" i="162" s="1"/>
  <c r="AS59" i="162"/>
  <c r="AS371" i="162" s="1"/>
  <c r="AR59" i="162"/>
  <c r="AR371" i="162" s="1"/>
  <c r="AQ59" i="162"/>
  <c r="AQ371" i="162" s="1"/>
  <c r="AP59" i="162"/>
  <c r="AP371" i="162" s="1"/>
  <c r="AO59" i="162"/>
  <c r="AO371" i="162" s="1"/>
  <c r="AN59" i="162"/>
  <c r="AM59" i="162"/>
  <c r="AL59" i="162"/>
  <c r="AK59" i="162"/>
  <c r="AJ59" i="162"/>
  <c r="AI59" i="162"/>
  <c r="AH59" i="162"/>
  <c r="AG59" i="162"/>
  <c r="AF59" i="162"/>
  <c r="AD59" i="162"/>
  <c r="AC59" i="162"/>
  <c r="AB59" i="162"/>
  <c r="AA59" i="162"/>
  <c r="Y59" i="162"/>
  <c r="X59" i="162"/>
  <c r="W59" i="162"/>
  <c r="V59" i="162"/>
  <c r="U59" i="162"/>
  <c r="T59" i="162"/>
  <c r="S59" i="162"/>
  <c r="R59" i="162"/>
  <c r="Q59" i="162"/>
  <c r="P59" i="162"/>
  <c r="AS58" i="162"/>
  <c r="AS370" i="162" s="1"/>
  <c r="AR58" i="162"/>
  <c r="AR370" i="162" s="1"/>
  <c r="AQ58" i="162"/>
  <c r="AQ370" i="162" s="1"/>
  <c r="AP58" i="162"/>
  <c r="AP370" i="162" s="1"/>
  <c r="AO58" i="162"/>
  <c r="AO370" i="162" s="1"/>
  <c r="AN58" i="162"/>
  <c r="AM58" i="162"/>
  <c r="AL58" i="162"/>
  <c r="AK58" i="162"/>
  <c r="AJ58" i="162"/>
  <c r="AI58" i="162"/>
  <c r="AH58" i="162"/>
  <c r="AG58" i="162"/>
  <c r="AF58" i="162"/>
  <c r="AE58" i="162"/>
  <c r="AD58" i="162"/>
  <c r="AC58" i="162"/>
  <c r="AB58" i="162"/>
  <c r="AA58" i="162"/>
  <c r="Z58" i="162"/>
  <c r="Y58" i="162"/>
  <c r="X58" i="162"/>
  <c r="W58" i="162"/>
  <c r="V58" i="162"/>
  <c r="U58" i="162"/>
  <c r="T58" i="162"/>
  <c r="S58" i="162"/>
  <c r="R58" i="162"/>
  <c r="Q58" i="162"/>
  <c r="P58" i="162"/>
  <c r="O58" i="162"/>
  <c r="N58" i="162"/>
  <c r="AU57" i="162"/>
  <c r="AU56" i="162"/>
  <c r="I56" i="162" s="1"/>
  <c r="L56" i="162"/>
  <c r="J56" i="162"/>
  <c r="K56" i="162" s="1"/>
  <c r="AU55" i="162"/>
  <c r="AU54" i="162"/>
  <c r="I54" i="162" s="1"/>
  <c r="J54" i="162"/>
  <c r="L54" i="162" s="1"/>
  <c r="AE53" i="162"/>
  <c r="AU53" i="162" s="1"/>
  <c r="AU52" i="162"/>
  <c r="I52" i="162" s="1"/>
  <c r="AU51" i="162"/>
  <c r="AU50" i="162"/>
  <c r="I50" i="162" s="1"/>
  <c r="J50" i="162"/>
  <c r="L50" i="162" s="1"/>
  <c r="AU49" i="162"/>
  <c r="AU48" i="162"/>
  <c r="I48" i="162" s="1"/>
  <c r="J48" i="162"/>
  <c r="K48" i="162" s="1"/>
  <c r="AU47" i="162"/>
  <c r="AU46" i="162"/>
  <c r="I46" i="162" s="1"/>
  <c r="J46" i="162"/>
  <c r="L46" i="162" s="1"/>
  <c r="H46" i="162"/>
  <c r="Z45" i="162"/>
  <c r="AU45" i="162" s="1"/>
  <c r="AU44" i="162"/>
  <c r="I44" i="162" s="1"/>
  <c r="H44" i="162"/>
  <c r="AU43" i="162"/>
  <c r="AU42" i="162"/>
  <c r="L42" i="162"/>
  <c r="K42" i="162"/>
  <c r="J42" i="162"/>
  <c r="I42" i="162"/>
  <c r="AU41" i="162"/>
  <c r="AU40" i="162"/>
  <c r="I40" i="162" s="1"/>
  <c r="J40" i="162"/>
  <c r="L40" i="162" s="1"/>
  <c r="O39" i="162"/>
  <c r="N39" i="162"/>
  <c r="N59" i="162" s="1"/>
  <c r="AU38" i="162"/>
  <c r="I38" i="162" s="1"/>
  <c r="AU37" i="162"/>
  <c r="AU36" i="162"/>
  <c r="I36" i="162" s="1"/>
  <c r="J36" i="162"/>
  <c r="L36" i="162" s="1"/>
  <c r="AN35" i="162"/>
  <c r="AM35" i="162"/>
  <c r="AL35" i="162"/>
  <c r="AK35" i="162"/>
  <c r="AJ35" i="162"/>
  <c r="AI35" i="162"/>
  <c r="AH35" i="162"/>
  <c r="AG35" i="162"/>
  <c r="AF35" i="162"/>
  <c r="AE35" i="162"/>
  <c r="AD35" i="162"/>
  <c r="AC35" i="162"/>
  <c r="AB35" i="162"/>
  <c r="AA35" i="162"/>
  <c r="Z35" i="162"/>
  <c r="Y35" i="162"/>
  <c r="X35" i="162"/>
  <c r="W35" i="162"/>
  <c r="V35" i="162"/>
  <c r="U35" i="162"/>
  <c r="T35" i="162"/>
  <c r="S35" i="162"/>
  <c r="R35" i="162"/>
  <c r="Q35" i="162"/>
  <c r="P35" i="162"/>
  <c r="O35" i="162"/>
  <c r="N35" i="162"/>
  <c r="AN34" i="162"/>
  <c r="AM34" i="162"/>
  <c r="AL34" i="162"/>
  <c r="AK34" i="162"/>
  <c r="AJ34" i="162"/>
  <c r="AI34" i="162"/>
  <c r="AH34" i="162"/>
  <c r="AG34" i="162"/>
  <c r="AF34" i="162"/>
  <c r="AE34" i="162"/>
  <c r="AD34" i="162"/>
  <c r="AC34" i="162"/>
  <c r="AB34" i="162"/>
  <c r="AA34" i="162"/>
  <c r="Z34" i="162"/>
  <c r="Y34" i="162"/>
  <c r="X34" i="162"/>
  <c r="W34" i="162"/>
  <c r="V34" i="162"/>
  <c r="U34" i="162"/>
  <c r="T34" i="162"/>
  <c r="S34" i="162"/>
  <c r="R34" i="162"/>
  <c r="Q34" i="162"/>
  <c r="P34" i="162"/>
  <c r="O34" i="162"/>
  <c r="N34" i="162"/>
  <c r="AU33" i="162"/>
  <c r="AU32" i="162"/>
  <c r="I32" i="162" s="1"/>
  <c r="J32" i="162"/>
  <c r="L32" i="162" s="1"/>
  <c r="AU31" i="162"/>
  <c r="AU30" i="162"/>
  <c r="J30" i="162"/>
  <c r="L30" i="162" s="1"/>
  <c r="I30" i="162"/>
  <c r="AU29" i="162"/>
  <c r="AU28" i="162"/>
  <c r="J28" i="162"/>
  <c r="K28" i="162" s="1"/>
  <c r="I28" i="162"/>
  <c r="H28" i="162"/>
  <c r="AU27" i="162"/>
  <c r="AU26" i="162"/>
  <c r="I26" i="162" s="1"/>
  <c r="J26" i="162"/>
  <c r="H26" i="162"/>
  <c r="AU25" i="162"/>
  <c r="AU24" i="162"/>
  <c r="I24" i="162" s="1"/>
  <c r="J24" i="162"/>
  <c r="K24" i="162" s="1"/>
  <c r="AU23" i="162"/>
  <c r="AU22" i="162"/>
  <c r="I22" i="162" s="1"/>
  <c r="K22" i="162"/>
  <c r="J22" i="162"/>
  <c r="L22" i="162" s="1"/>
  <c r="AU21" i="162"/>
  <c r="AU20" i="162"/>
  <c r="I20" i="162" s="1"/>
  <c r="L20" i="162"/>
  <c r="K20" i="162"/>
  <c r="J20" i="162"/>
  <c r="AU19" i="162"/>
  <c r="AU18" i="162"/>
  <c r="I18" i="162" s="1"/>
  <c r="J18" i="162"/>
  <c r="K18" i="162" s="1"/>
  <c r="AU17" i="162"/>
  <c r="AU16" i="162"/>
  <c r="I16" i="162" s="1"/>
  <c r="L16" i="162"/>
  <c r="K16" i="162"/>
  <c r="AU15" i="162"/>
  <c r="AU14" i="162"/>
  <c r="I14" i="162" s="1"/>
  <c r="J14" i="162"/>
  <c r="L14" i="162" s="1"/>
  <c r="AU13" i="162"/>
  <c r="AU12" i="162"/>
  <c r="I12" i="162" s="1"/>
  <c r="J12" i="162"/>
  <c r="AU11" i="162"/>
  <c r="AU10" i="162"/>
  <c r="I10" i="162" s="1"/>
  <c r="K10" i="162"/>
  <c r="J10" i="162"/>
  <c r="L10" i="162" s="1"/>
  <c r="AK147" i="162" l="1"/>
  <c r="AU325" i="162"/>
  <c r="K208" i="162"/>
  <c r="K88" i="162"/>
  <c r="AE147" i="162"/>
  <c r="L62" i="162"/>
  <c r="K70" i="162"/>
  <c r="K92" i="162"/>
  <c r="L122" i="162"/>
  <c r="Z146" i="162"/>
  <c r="Z370" i="162" s="1"/>
  <c r="O125" i="162"/>
  <c r="O147" i="162" s="1"/>
  <c r="O371" i="162" s="1"/>
  <c r="AF147" i="162"/>
  <c r="W146" i="162"/>
  <c r="W370" i="162" s="1"/>
  <c r="AM146" i="162"/>
  <c r="K248" i="162"/>
  <c r="K292" i="162"/>
  <c r="K326" i="162"/>
  <c r="L348" i="162"/>
  <c r="AU377" i="162"/>
  <c r="AG147" i="162"/>
  <c r="AG371" i="162" s="1"/>
  <c r="AU58" i="162"/>
  <c r="AB146" i="162"/>
  <c r="Q147" i="162"/>
  <c r="R147" i="162"/>
  <c r="AH147" i="162"/>
  <c r="AH371" i="162" s="1"/>
  <c r="K44" i="162"/>
  <c r="I144" i="162"/>
  <c r="J44" i="162"/>
  <c r="K80" i="162"/>
  <c r="L108" i="162"/>
  <c r="S147" i="162"/>
  <c r="L185" i="162"/>
  <c r="L228" i="162"/>
  <c r="K236" i="162"/>
  <c r="L64" i="162"/>
  <c r="K222" i="162"/>
  <c r="Z59" i="162"/>
  <c r="AU65" i="162"/>
  <c r="Q146" i="162"/>
  <c r="Q370" i="162" s="1"/>
  <c r="AG146" i="162"/>
  <c r="AG370" i="162" s="1"/>
  <c r="V147" i="162"/>
  <c r="AU132" i="162"/>
  <c r="K138" i="162"/>
  <c r="L161" i="162"/>
  <c r="H210" i="162"/>
  <c r="L244" i="162"/>
  <c r="K274" i="162"/>
  <c r="K308" i="162"/>
  <c r="L336" i="162"/>
  <c r="J368" i="162"/>
  <c r="AU368" i="162"/>
  <c r="AU369" i="162"/>
  <c r="K294" i="162"/>
  <c r="R370" i="162"/>
  <c r="AH370" i="162"/>
  <c r="AU133" i="162"/>
  <c r="J210" i="162"/>
  <c r="L210" i="162" s="1"/>
  <c r="N370" i="162"/>
  <c r="K193" i="162"/>
  <c r="AU39" i="162"/>
  <c r="S146" i="162"/>
  <c r="AI146" i="162"/>
  <c r="J132" i="162"/>
  <c r="L132" i="162" s="1"/>
  <c r="P146" i="162"/>
  <c r="P370" i="162" s="1"/>
  <c r="AF146" i="162"/>
  <c r="K171" i="162"/>
  <c r="I210" i="162"/>
  <c r="K252" i="162"/>
  <c r="L352" i="162"/>
  <c r="L360" i="162"/>
  <c r="K60" i="162"/>
  <c r="V146" i="162"/>
  <c r="AL146" i="162"/>
  <c r="AL370" i="162" s="1"/>
  <c r="AA147" i="162"/>
  <c r="AA371" i="162" s="1"/>
  <c r="K195" i="162"/>
  <c r="K232" i="162"/>
  <c r="K246" i="162"/>
  <c r="K296" i="162"/>
  <c r="K346" i="162"/>
  <c r="AU357" i="162"/>
  <c r="X147" i="162"/>
  <c r="AN147" i="162"/>
  <c r="L262" i="162"/>
  <c r="AU388" i="162"/>
  <c r="T146" i="162"/>
  <c r="T370" i="162" s="1"/>
  <c r="AJ146" i="162"/>
  <c r="AJ370" i="162" s="1"/>
  <c r="J324" i="162"/>
  <c r="L324" i="162" s="1"/>
  <c r="L362" i="162"/>
  <c r="L18" i="162"/>
  <c r="L26" i="162"/>
  <c r="X146" i="162"/>
  <c r="X370" i="162" s="1"/>
  <c r="AN146" i="162"/>
  <c r="AN370" i="162" s="1"/>
  <c r="AC147" i="162"/>
  <c r="AC371" i="162" s="1"/>
  <c r="U146" i="162"/>
  <c r="U370" i="162" s="1"/>
  <c r="AK146" i="162"/>
  <c r="J144" i="162"/>
  <c r="L144" i="162" s="1"/>
  <c r="AU144" i="162"/>
  <c r="AU145" i="162"/>
  <c r="L284" i="162"/>
  <c r="O389" i="162"/>
  <c r="K169" i="162"/>
  <c r="K230" i="162"/>
  <c r="AU289" i="162"/>
  <c r="J288" i="162"/>
  <c r="L288" i="162" s="1"/>
  <c r="L155" i="162"/>
  <c r="K108" i="162"/>
  <c r="K68" i="162"/>
  <c r="L72" i="162"/>
  <c r="AU211" i="162"/>
  <c r="L254" i="162"/>
  <c r="AF370" i="162"/>
  <c r="AU210" i="162"/>
  <c r="L354" i="162"/>
  <c r="AD370" i="162"/>
  <c r="V370" i="162"/>
  <c r="AU389" i="162"/>
  <c r="I124" i="162"/>
  <c r="K64" i="162"/>
  <c r="H444" i="162"/>
  <c r="AL371" i="162"/>
  <c r="Z371" i="162"/>
  <c r="Y371" i="162"/>
  <c r="K50" i="162"/>
  <c r="K100" i="162"/>
  <c r="K110" i="162"/>
  <c r="K134" i="162"/>
  <c r="K157" i="162"/>
  <c r="K234" i="162"/>
  <c r="L44" i="162"/>
  <c r="K74" i="162"/>
  <c r="L134" i="162"/>
  <c r="L191" i="162"/>
  <c r="L218" i="162"/>
  <c r="L250" i="162"/>
  <c r="K256" i="162"/>
  <c r="L272" i="162"/>
  <c r="K314" i="162"/>
  <c r="K334" i="162"/>
  <c r="K350" i="162"/>
  <c r="H356" i="162"/>
  <c r="H368" i="162"/>
  <c r="AN371" i="162"/>
  <c r="K30" i="162"/>
  <c r="K90" i="162"/>
  <c r="K106" i="162"/>
  <c r="K116" i="162"/>
  <c r="K163" i="162"/>
  <c r="K181" i="162"/>
  <c r="K197" i="162"/>
  <c r="K224" i="162"/>
  <c r="K240" i="162"/>
  <c r="K278" i="162"/>
  <c r="K298" i="162"/>
  <c r="J356" i="162"/>
  <c r="AU109" i="162"/>
  <c r="X371" i="162"/>
  <c r="L120" i="162"/>
  <c r="L151" i="162"/>
  <c r="L173" i="162"/>
  <c r="AB371" i="162"/>
  <c r="J38" i="162"/>
  <c r="L38" i="162" s="1"/>
  <c r="AU324" i="162"/>
  <c r="L94" i="162"/>
  <c r="O59" i="162"/>
  <c r="AE59" i="162"/>
  <c r="K126" i="162"/>
  <c r="L28" i="162"/>
  <c r="N371" i="162"/>
  <c r="K46" i="162"/>
  <c r="H199" i="162"/>
  <c r="AU124" i="162"/>
  <c r="J183" i="162"/>
  <c r="J199" i="162" s="1"/>
  <c r="L199" i="162" s="1"/>
  <c r="K32" i="162"/>
  <c r="P371" i="162"/>
  <c r="AF371" i="162"/>
  <c r="R371" i="162"/>
  <c r="AD125" i="162"/>
  <c r="AD147" i="162" s="1"/>
  <c r="AD371" i="162" s="1"/>
  <c r="AK371" i="162"/>
  <c r="U371" i="162"/>
  <c r="J34" i="162"/>
  <c r="K54" i="162"/>
  <c r="K66" i="162"/>
  <c r="K82" i="162"/>
  <c r="J124" i="162"/>
  <c r="K128" i="162"/>
  <c r="K264" i="162"/>
  <c r="K290" i="162"/>
  <c r="K306" i="162"/>
  <c r="K322" i="162"/>
  <c r="K342" i="162"/>
  <c r="AI370" i="162"/>
  <c r="AU34" i="162"/>
  <c r="S371" i="162"/>
  <c r="L290" i="162"/>
  <c r="Q371" i="162"/>
  <c r="AI371" i="162"/>
  <c r="T371" i="162"/>
  <c r="AJ371" i="162"/>
  <c r="L48" i="162"/>
  <c r="I132" i="162"/>
  <c r="I146" i="162" s="1"/>
  <c r="AU184" i="162"/>
  <c r="H422" i="162"/>
  <c r="AU356" i="162"/>
  <c r="K368" i="162"/>
  <c r="H324" i="162"/>
  <c r="V371" i="162"/>
  <c r="K78" i="162"/>
  <c r="K167" i="162"/>
  <c r="K260" i="162"/>
  <c r="K318" i="162"/>
  <c r="K338" i="162"/>
  <c r="W371" i="162"/>
  <c r="AM371" i="162"/>
  <c r="K212" i="162"/>
  <c r="AU288" i="162"/>
  <c r="K328" i="162"/>
  <c r="K204" i="162"/>
  <c r="K210" i="162" s="1"/>
  <c r="I288" i="162"/>
  <c r="AB370" i="162"/>
  <c r="I324" i="162"/>
  <c r="AM370" i="162"/>
  <c r="K356" i="162"/>
  <c r="AU199" i="162"/>
  <c r="AC370" i="162"/>
  <c r="AA370" i="162"/>
  <c r="AU200" i="162"/>
  <c r="AK370" i="162"/>
  <c r="I199" i="162"/>
  <c r="I34" i="162"/>
  <c r="I356" i="162"/>
  <c r="I58" i="162"/>
  <c r="L24" i="162"/>
  <c r="J52" i="162"/>
  <c r="AU35" i="162"/>
  <c r="K14" i="162"/>
  <c r="K34" i="162" s="1"/>
  <c r="K38" i="162"/>
  <c r="K40" i="162"/>
  <c r="H58" i="162"/>
  <c r="K12" i="162"/>
  <c r="K36" i="162"/>
  <c r="L12" i="162"/>
  <c r="H34" i="162"/>
  <c r="H370" i="162" s="1"/>
  <c r="S370" i="162"/>
  <c r="K26" i="162"/>
  <c r="AE53" i="161"/>
  <c r="J146" i="162" l="1"/>
  <c r="L146" i="162" s="1"/>
  <c r="L368" i="162"/>
  <c r="K144" i="162"/>
  <c r="K288" i="162"/>
  <c r="AU146" i="162"/>
  <c r="L356" i="162"/>
  <c r="J58" i="162"/>
  <c r="L58" i="162" s="1"/>
  <c r="K324" i="162"/>
  <c r="AE371" i="162"/>
  <c r="AU59" i="162"/>
  <c r="K124" i="162"/>
  <c r="AU371" i="162"/>
  <c r="K392" i="162"/>
  <c r="L183" i="162"/>
  <c r="K183" i="162"/>
  <c r="K199" i="162" s="1"/>
  <c r="AU125" i="162"/>
  <c r="AU147" i="162" s="1"/>
  <c r="L124" i="162"/>
  <c r="K132" i="162"/>
  <c r="AU370" i="162"/>
  <c r="K52" i="162"/>
  <c r="L52" i="162"/>
  <c r="I370" i="162"/>
  <c r="L34" i="162"/>
  <c r="AD109" i="161"/>
  <c r="J370" i="162" l="1"/>
  <c r="L370" i="162" s="1"/>
  <c r="K58" i="162"/>
  <c r="K146" i="162"/>
  <c r="H428" i="161"/>
  <c r="H420" i="161"/>
  <c r="H422" i="161" s="1"/>
  <c r="AT389" i="161"/>
  <c r="AS389" i="161"/>
  <c r="AR389" i="161"/>
  <c r="AQ389" i="161"/>
  <c r="AP389" i="161"/>
  <c r="AO389" i="161"/>
  <c r="AN389" i="161"/>
  <c r="AM389" i="161"/>
  <c r="AL389" i="161"/>
  <c r="AK389" i="161"/>
  <c r="AJ389" i="161"/>
  <c r="AI389" i="161"/>
  <c r="AH389" i="161"/>
  <c r="AG389" i="161"/>
  <c r="AF389" i="161"/>
  <c r="AE389" i="161"/>
  <c r="AD389" i="161"/>
  <c r="AC389" i="161"/>
  <c r="AB389" i="161"/>
  <c r="AA389" i="161"/>
  <c r="Z389" i="161"/>
  <c r="Y389" i="161"/>
  <c r="X389" i="161"/>
  <c r="W389" i="161"/>
  <c r="V389" i="161"/>
  <c r="T389" i="161"/>
  <c r="S389" i="161"/>
  <c r="R389" i="161"/>
  <c r="Q389" i="161"/>
  <c r="AT388" i="161"/>
  <c r="AS388" i="161"/>
  <c r="AR388" i="161"/>
  <c r="AQ388" i="161"/>
  <c r="AP388" i="161"/>
  <c r="AO388" i="161"/>
  <c r="AN388" i="161"/>
  <c r="AM388" i="161"/>
  <c r="AL388" i="161"/>
  <c r="AK388" i="161"/>
  <c r="AJ388" i="161"/>
  <c r="AI388" i="161"/>
  <c r="AH388" i="161"/>
  <c r="AG388" i="161"/>
  <c r="AF388" i="161"/>
  <c r="AE388" i="161"/>
  <c r="AD388" i="161"/>
  <c r="AC388" i="161"/>
  <c r="AB388" i="161"/>
  <c r="AA388" i="161"/>
  <c r="Z388" i="161"/>
  <c r="Y388" i="161"/>
  <c r="X388" i="161"/>
  <c r="W388" i="161"/>
  <c r="V388" i="161"/>
  <c r="U388" i="161"/>
  <c r="T388" i="161"/>
  <c r="S388" i="161"/>
  <c r="R388" i="161"/>
  <c r="Q388" i="161"/>
  <c r="P388" i="161"/>
  <c r="O388" i="161"/>
  <c r="N388" i="161"/>
  <c r="AU387" i="161"/>
  <c r="AU386" i="161"/>
  <c r="AU385" i="161"/>
  <c r="AU384" i="161"/>
  <c r="AU383" i="161"/>
  <c r="AU382" i="161"/>
  <c r="AU381" i="161"/>
  <c r="AU380" i="161"/>
  <c r="AU379" i="161"/>
  <c r="AU378" i="161"/>
  <c r="U377" i="161"/>
  <c r="U389" i="161" s="1"/>
  <c r="O377" i="161"/>
  <c r="N377" i="161"/>
  <c r="AU376" i="161"/>
  <c r="P375" i="161"/>
  <c r="P389" i="161" s="1"/>
  <c r="O375" i="161"/>
  <c r="AU374" i="161"/>
  <c r="AS369" i="161"/>
  <c r="AR369" i="161"/>
  <c r="AQ369" i="161"/>
  <c r="AP369" i="161"/>
  <c r="AO369" i="161"/>
  <c r="AN369" i="161"/>
  <c r="AM369" i="161"/>
  <c r="AL369" i="161"/>
  <c r="AK369" i="161"/>
  <c r="AJ369" i="161"/>
  <c r="AI369" i="161"/>
  <c r="AH369" i="161"/>
  <c r="AG369" i="161"/>
  <c r="AF369" i="161"/>
  <c r="AE369" i="161"/>
  <c r="AD369" i="161"/>
  <c r="AC369" i="161"/>
  <c r="AB369" i="161"/>
  <c r="AA369" i="161"/>
  <c r="Z369" i="161"/>
  <c r="Y369" i="161"/>
  <c r="X369" i="161"/>
  <c r="W369" i="161"/>
  <c r="V369" i="161"/>
  <c r="U369" i="161"/>
  <c r="T369" i="161"/>
  <c r="S369" i="161"/>
  <c r="R369" i="161"/>
  <c r="Q369" i="161"/>
  <c r="P369" i="161"/>
  <c r="O369" i="161"/>
  <c r="N369" i="161"/>
  <c r="AS368" i="161"/>
  <c r="AR368" i="161"/>
  <c r="AQ368" i="161"/>
  <c r="AP368" i="161"/>
  <c r="AO368" i="161"/>
  <c r="AN368" i="161"/>
  <c r="AM368" i="161"/>
  <c r="AL368" i="161"/>
  <c r="AK368" i="161"/>
  <c r="AJ368" i="161"/>
  <c r="AI368" i="161"/>
  <c r="AH368" i="161"/>
  <c r="AG368" i="161"/>
  <c r="AF368" i="161"/>
  <c r="AE368" i="161"/>
  <c r="AD368" i="161"/>
  <c r="AC368" i="161"/>
  <c r="AB368" i="161"/>
  <c r="AA368" i="161"/>
  <c r="Z368" i="161"/>
  <c r="Y368" i="161"/>
  <c r="X368" i="161"/>
  <c r="W368" i="161"/>
  <c r="V368" i="161"/>
  <c r="U368" i="161"/>
  <c r="T368" i="161"/>
  <c r="S368" i="161"/>
  <c r="R368" i="161"/>
  <c r="Q368" i="161"/>
  <c r="P368" i="161"/>
  <c r="O368" i="161"/>
  <c r="N368" i="161"/>
  <c r="H368" i="161"/>
  <c r="AU367" i="161"/>
  <c r="AU366" i="161"/>
  <c r="I366" i="161" s="1"/>
  <c r="J366" i="161"/>
  <c r="K366" i="161" s="1"/>
  <c r="AU365" i="161"/>
  <c r="AU364" i="161"/>
  <c r="I364" i="161" s="1"/>
  <c r="J364" i="161"/>
  <c r="K364" i="161" s="1"/>
  <c r="AU363" i="161"/>
  <c r="AU362" i="161"/>
  <c r="I362" i="161" s="1"/>
  <c r="J362" i="161"/>
  <c r="H362" i="161"/>
  <c r="AU361" i="161"/>
  <c r="AU360" i="161"/>
  <c r="I360" i="161" s="1"/>
  <c r="J360" i="161"/>
  <c r="L360" i="161" s="1"/>
  <c r="AN357" i="161"/>
  <c r="AM357" i="161"/>
  <c r="AL357" i="161"/>
  <c r="AK357" i="161"/>
  <c r="AJ357" i="161"/>
  <c r="AI357" i="161"/>
  <c r="AH357" i="161"/>
  <c r="AG357" i="161"/>
  <c r="AF357" i="161"/>
  <c r="AE357" i="161"/>
  <c r="AD357" i="161"/>
  <c r="AC357" i="161"/>
  <c r="AB357" i="161"/>
  <c r="AA357" i="161"/>
  <c r="Z357" i="161"/>
  <c r="Y357" i="161"/>
  <c r="X357" i="161"/>
  <c r="W357" i="161"/>
  <c r="V357" i="161"/>
  <c r="U357" i="161"/>
  <c r="T357" i="161"/>
  <c r="S357" i="161"/>
  <c r="R357" i="161"/>
  <c r="Q357" i="161"/>
  <c r="P357" i="161"/>
  <c r="O357" i="161"/>
  <c r="N357" i="161"/>
  <c r="AN356" i="161"/>
  <c r="AM356" i="161"/>
  <c r="AL356" i="161"/>
  <c r="AK356" i="161"/>
  <c r="AJ356" i="161"/>
  <c r="AI356" i="161"/>
  <c r="AH356" i="161"/>
  <c r="AG356" i="161"/>
  <c r="AF356" i="161"/>
  <c r="AE356" i="161"/>
  <c r="AD356" i="161"/>
  <c r="AC356" i="161"/>
  <c r="AB356" i="161"/>
  <c r="AA356" i="161"/>
  <c r="Z356" i="161"/>
  <c r="Y356" i="161"/>
  <c r="X356" i="161"/>
  <c r="W356" i="161"/>
  <c r="U356" i="161"/>
  <c r="T356" i="161"/>
  <c r="S356" i="161"/>
  <c r="R356" i="161"/>
  <c r="Q356" i="161"/>
  <c r="P356" i="161"/>
  <c r="O356" i="161"/>
  <c r="N356" i="161"/>
  <c r="AU355" i="161"/>
  <c r="V354" i="161"/>
  <c r="V356" i="161" s="1"/>
  <c r="J354" i="161"/>
  <c r="H354" i="161"/>
  <c r="K354" i="161" s="1"/>
  <c r="AU353" i="161"/>
  <c r="AU352" i="161"/>
  <c r="I352" i="161" s="1"/>
  <c r="J352" i="161"/>
  <c r="L352" i="161" s="1"/>
  <c r="AU351" i="161"/>
  <c r="AU350" i="161"/>
  <c r="L350" i="161"/>
  <c r="K350" i="161"/>
  <c r="J350" i="161"/>
  <c r="I350" i="161"/>
  <c r="AU349" i="161"/>
  <c r="AU348" i="161"/>
  <c r="I348" i="161" s="1"/>
  <c r="J348" i="161"/>
  <c r="K348" i="161" s="1"/>
  <c r="AU347" i="161"/>
  <c r="AU346" i="161"/>
  <c r="I346" i="161" s="1"/>
  <c r="J346" i="161"/>
  <c r="K346" i="161" s="1"/>
  <c r="AU345" i="161"/>
  <c r="AU344" i="161"/>
  <c r="I344" i="161" s="1"/>
  <c r="J344" i="161"/>
  <c r="L344" i="161" s="1"/>
  <c r="AU343" i="161"/>
  <c r="AU342" i="161"/>
  <c r="I342" i="161" s="1"/>
  <c r="J342" i="161"/>
  <c r="K342" i="161" s="1"/>
  <c r="AU341" i="161"/>
  <c r="AU340" i="161"/>
  <c r="I340" i="161" s="1"/>
  <c r="J340" i="161"/>
  <c r="L340" i="161" s="1"/>
  <c r="AU339" i="161"/>
  <c r="AU338" i="161"/>
  <c r="I338" i="161" s="1"/>
  <c r="J338" i="161"/>
  <c r="L338" i="161" s="1"/>
  <c r="AU337" i="161"/>
  <c r="AU336" i="161"/>
  <c r="I336" i="161" s="1"/>
  <c r="J336" i="161"/>
  <c r="K336" i="161" s="1"/>
  <c r="AU335" i="161"/>
  <c r="AU334" i="161"/>
  <c r="J334" i="161"/>
  <c r="K334" i="161" s="1"/>
  <c r="I334" i="161"/>
  <c r="AU333" i="161"/>
  <c r="AU332" i="161"/>
  <c r="I332" i="161" s="1"/>
  <c r="J332" i="161"/>
  <c r="K332" i="161" s="1"/>
  <c r="AU331" i="161"/>
  <c r="AU330" i="161"/>
  <c r="I330" i="161" s="1"/>
  <c r="J330" i="161"/>
  <c r="K330" i="161" s="1"/>
  <c r="AU329" i="161"/>
  <c r="AU328" i="161"/>
  <c r="J328" i="161"/>
  <c r="L328" i="161" s="1"/>
  <c r="I328" i="161"/>
  <c r="H328" i="161"/>
  <c r="AU327" i="161"/>
  <c r="AU326" i="161"/>
  <c r="I326" i="161" s="1"/>
  <c r="J326" i="161"/>
  <c r="L326" i="161" s="1"/>
  <c r="AN325" i="161"/>
  <c r="AM325" i="161"/>
  <c r="AL325" i="161"/>
  <c r="AK325" i="161"/>
  <c r="AJ325" i="161"/>
  <c r="AI325" i="161"/>
  <c r="AH325" i="161"/>
  <c r="AG325" i="161"/>
  <c r="AF325" i="161"/>
  <c r="AE325" i="161"/>
  <c r="AD325" i="161"/>
  <c r="AC325" i="161"/>
  <c r="AB325" i="161"/>
  <c r="AA325" i="161"/>
  <c r="Z325" i="161"/>
  <c r="Y325" i="161"/>
  <c r="X325" i="161"/>
  <c r="W325" i="161"/>
  <c r="V325" i="161"/>
  <c r="U325" i="161"/>
  <c r="T325" i="161"/>
  <c r="S325" i="161"/>
  <c r="R325" i="161"/>
  <c r="Q325" i="161"/>
  <c r="P325" i="161"/>
  <c r="O325" i="161"/>
  <c r="N325" i="161"/>
  <c r="AN324" i="161"/>
  <c r="AM324" i="161"/>
  <c r="AL324" i="161"/>
  <c r="AK324" i="161"/>
  <c r="AJ324" i="161"/>
  <c r="AI324" i="161"/>
  <c r="AH324" i="161"/>
  <c r="AG324" i="161"/>
  <c r="AF324" i="161"/>
  <c r="AE324" i="161"/>
  <c r="AD324" i="161"/>
  <c r="AC324" i="161"/>
  <c r="AB324" i="161"/>
  <c r="AA324" i="161"/>
  <c r="Z324" i="161"/>
  <c r="Y324" i="161"/>
  <c r="X324" i="161"/>
  <c r="W324" i="161"/>
  <c r="V324" i="161"/>
  <c r="U324" i="161"/>
  <c r="T324" i="161"/>
  <c r="S324" i="161"/>
  <c r="R324" i="161"/>
  <c r="Q324" i="161"/>
  <c r="P324" i="161"/>
  <c r="O324" i="161"/>
  <c r="N324" i="161"/>
  <c r="AU323" i="161"/>
  <c r="AU322" i="161"/>
  <c r="I322" i="161" s="1"/>
  <c r="J322" i="161"/>
  <c r="K322" i="161" s="1"/>
  <c r="AU321" i="161"/>
  <c r="AU320" i="161"/>
  <c r="J320" i="161"/>
  <c r="L320" i="161" s="1"/>
  <c r="I320" i="161"/>
  <c r="AU319" i="161"/>
  <c r="AU318" i="161"/>
  <c r="I318" i="161" s="1"/>
  <c r="J318" i="161"/>
  <c r="L318" i="161" s="1"/>
  <c r="AU317" i="161"/>
  <c r="AU316" i="161"/>
  <c r="I316" i="161" s="1"/>
  <c r="J316" i="161"/>
  <c r="L316" i="161" s="1"/>
  <c r="AU315" i="161"/>
  <c r="AU314" i="161"/>
  <c r="I314" i="161" s="1"/>
  <c r="J314" i="161"/>
  <c r="L314" i="161" s="1"/>
  <c r="AU313" i="161"/>
  <c r="AU312" i="161"/>
  <c r="I312" i="161" s="1"/>
  <c r="J312" i="161"/>
  <c r="K312" i="161" s="1"/>
  <c r="AU311" i="161"/>
  <c r="AU310" i="161"/>
  <c r="I310" i="161" s="1"/>
  <c r="J310" i="161"/>
  <c r="K310" i="161" s="1"/>
  <c r="AU309" i="161"/>
  <c r="AU308" i="161"/>
  <c r="I308" i="161" s="1"/>
  <c r="L308" i="161"/>
  <c r="J308" i="161"/>
  <c r="K308" i="161" s="1"/>
  <c r="AU307" i="161"/>
  <c r="AU306" i="161"/>
  <c r="I306" i="161" s="1"/>
  <c r="J306" i="161"/>
  <c r="H306" i="161"/>
  <c r="AU305" i="161"/>
  <c r="AU304" i="161"/>
  <c r="I304" i="161" s="1"/>
  <c r="J304" i="161"/>
  <c r="L304" i="161" s="1"/>
  <c r="AU303" i="161"/>
  <c r="AU302" i="161"/>
  <c r="I302" i="161" s="1"/>
  <c r="J302" i="161"/>
  <c r="L302" i="161" s="1"/>
  <c r="AU301" i="161"/>
  <c r="AU300" i="161"/>
  <c r="I300" i="161" s="1"/>
  <c r="J300" i="161"/>
  <c r="L300" i="161" s="1"/>
  <c r="AU299" i="161"/>
  <c r="AU298" i="161"/>
  <c r="I298" i="161" s="1"/>
  <c r="J298" i="161"/>
  <c r="K298" i="161" s="1"/>
  <c r="AU297" i="161"/>
  <c r="AU296" i="161"/>
  <c r="I296" i="161" s="1"/>
  <c r="J296" i="161"/>
  <c r="L296" i="161" s="1"/>
  <c r="AU295" i="161"/>
  <c r="AU294" i="161"/>
  <c r="I294" i="161" s="1"/>
  <c r="J294" i="161"/>
  <c r="L294" i="161" s="1"/>
  <c r="AU293" i="161"/>
  <c r="AU292" i="161"/>
  <c r="I292" i="161" s="1"/>
  <c r="J292" i="161"/>
  <c r="L292" i="161" s="1"/>
  <c r="H292" i="161"/>
  <c r="AU291" i="161"/>
  <c r="AU290" i="161"/>
  <c r="I290" i="161" s="1"/>
  <c r="J290" i="161"/>
  <c r="AN289" i="161"/>
  <c r="AM289" i="161"/>
  <c r="AL289" i="161"/>
  <c r="AK289" i="161"/>
  <c r="AJ289" i="161"/>
  <c r="AI289" i="161"/>
  <c r="AH289" i="161"/>
  <c r="AG289" i="161"/>
  <c r="AF289" i="161"/>
  <c r="AE289" i="161"/>
  <c r="AD289" i="161"/>
  <c r="AC289" i="161"/>
  <c r="AB289" i="161"/>
  <c r="AA289" i="161"/>
  <c r="Z289" i="161"/>
  <c r="Y289" i="161"/>
  <c r="X289" i="161"/>
  <c r="W289" i="161"/>
  <c r="V289" i="161"/>
  <c r="U289" i="161"/>
  <c r="T289" i="161"/>
  <c r="S289" i="161"/>
  <c r="R289" i="161"/>
  <c r="Q289" i="161"/>
  <c r="P289" i="161"/>
  <c r="O289" i="161"/>
  <c r="N289" i="161"/>
  <c r="AN288" i="161"/>
  <c r="AM288" i="161"/>
  <c r="AL288" i="161"/>
  <c r="AK288" i="161"/>
  <c r="AJ288" i="161"/>
  <c r="AI288" i="161"/>
  <c r="AH288" i="161"/>
  <c r="AG288" i="161"/>
  <c r="AF288" i="161"/>
  <c r="AE288" i="161"/>
  <c r="AD288" i="161"/>
  <c r="AC288" i="161"/>
  <c r="AB288" i="161"/>
  <c r="AA288" i="161"/>
  <c r="Z288" i="161"/>
  <c r="Y288" i="161"/>
  <c r="X288" i="161"/>
  <c r="W288" i="161"/>
  <c r="V288" i="161"/>
  <c r="U288" i="161"/>
  <c r="T288" i="161"/>
  <c r="S288" i="161"/>
  <c r="R288" i="161"/>
  <c r="Q288" i="161"/>
  <c r="P288" i="161"/>
  <c r="O288" i="161"/>
  <c r="N288" i="161"/>
  <c r="H288" i="161"/>
  <c r="AU287" i="161"/>
  <c r="AU286" i="161"/>
  <c r="I286" i="161" s="1"/>
  <c r="J286" i="161"/>
  <c r="L286" i="161" s="1"/>
  <c r="AU285" i="161"/>
  <c r="AU284" i="161"/>
  <c r="I284" i="161" s="1"/>
  <c r="J284" i="161"/>
  <c r="L284" i="161" s="1"/>
  <c r="AU283" i="161"/>
  <c r="AU282" i="161"/>
  <c r="I282" i="161" s="1"/>
  <c r="J282" i="161"/>
  <c r="L282" i="161" s="1"/>
  <c r="AU281" i="161"/>
  <c r="AU280" i="161"/>
  <c r="I280" i="161" s="1"/>
  <c r="J280" i="161"/>
  <c r="L280" i="161" s="1"/>
  <c r="AU279" i="161"/>
  <c r="AU278" i="161"/>
  <c r="I278" i="161" s="1"/>
  <c r="K278" i="161"/>
  <c r="J278" i="161"/>
  <c r="L278" i="161" s="1"/>
  <c r="AU277" i="161"/>
  <c r="AU276" i="161"/>
  <c r="K276" i="161"/>
  <c r="J276" i="161"/>
  <c r="L276" i="161" s="1"/>
  <c r="I276" i="161"/>
  <c r="AU275" i="161"/>
  <c r="AU274" i="161"/>
  <c r="J274" i="161"/>
  <c r="L274" i="161" s="1"/>
  <c r="I274" i="161"/>
  <c r="AU273" i="161"/>
  <c r="AU272" i="161"/>
  <c r="I272" i="161" s="1"/>
  <c r="K272" i="161"/>
  <c r="J272" i="161"/>
  <c r="L272" i="161" s="1"/>
  <c r="AU271" i="161"/>
  <c r="AU270" i="161"/>
  <c r="J270" i="161"/>
  <c r="L270" i="161" s="1"/>
  <c r="AU269" i="161"/>
  <c r="AU268" i="161"/>
  <c r="I268" i="161" s="1"/>
  <c r="J268" i="161"/>
  <c r="K268" i="161" s="1"/>
  <c r="AU267" i="161"/>
  <c r="AU266" i="161"/>
  <c r="I266" i="161" s="1"/>
  <c r="J266" i="161"/>
  <c r="K266" i="161" s="1"/>
  <c r="AU265" i="161"/>
  <c r="AU264" i="161"/>
  <c r="I264" i="161" s="1"/>
  <c r="J264" i="161"/>
  <c r="L264" i="161" s="1"/>
  <c r="AU263" i="161"/>
  <c r="AU262" i="161"/>
  <c r="I262" i="161" s="1"/>
  <c r="J262" i="161"/>
  <c r="L262" i="161" s="1"/>
  <c r="AU261" i="161"/>
  <c r="AU260" i="161"/>
  <c r="J260" i="161"/>
  <c r="L260" i="161" s="1"/>
  <c r="I260" i="161"/>
  <c r="AU259" i="161"/>
  <c r="AU258" i="161"/>
  <c r="I258" i="161" s="1"/>
  <c r="J258" i="161"/>
  <c r="L258" i="161" s="1"/>
  <c r="AU257" i="161"/>
  <c r="AU256" i="161"/>
  <c r="I256" i="161" s="1"/>
  <c r="J256" i="161"/>
  <c r="K256" i="161" s="1"/>
  <c r="AU255" i="161"/>
  <c r="AU254" i="161"/>
  <c r="I254" i="161" s="1"/>
  <c r="J254" i="161"/>
  <c r="L254" i="161" s="1"/>
  <c r="AU253" i="161"/>
  <c r="AU252" i="161"/>
  <c r="I252" i="161" s="1"/>
  <c r="J252" i="161"/>
  <c r="K252" i="161" s="1"/>
  <c r="AU251" i="161"/>
  <c r="AU250" i="161"/>
  <c r="I250" i="161" s="1"/>
  <c r="J250" i="161"/>
  <c r="K250" i="161" s="1"/>
  <c r="AU249" i="161"/>
  <c r="AU248" i="161"/>
  <c r="I248" i="161" s="1"/>
  <c r="J248" i="161"/>
  <c r="L248" i="161" s="1"/>
  <c r="AU247" i="161"/>
  <c r="AU246" i="161"/>
  <c r="I246" i="161" s="1"/>
  <c r="J246" i="161"/>
  <c r="K246" i="161" s="1"/>
  <c r="AU245" i="161"/>
  <c r="AU244" i="161"/>
  <c r="I244" i="161" s="1"/>
  <c r="J244" i="161"/>
  <c r="L244" i="161" s="1"/>
  <c r="AU243" i="161"/>
  <c r="AU242" i="161"/>
  <c r="J242" i="161"/>
  <c r="L242" i="161" s="1"/>
  <c r="I242" i="161"/>
  <c r="AU241" i="161"/>
  <c r="AU240" i="161"/>
  <c r="I240" i="161" s="1"/>
  <c r="J240" i="161"/>
  <c r="K240" i="161" s="1"/>
  <c r="AU239" i="161"/>
  <c r="AU238" i="161"/>
  <c r="I238" i="161" s="1"/>
  <c r="J238" i="161"/>
  <c r="L238" i="161" s="1"/>
  <c r="AU237" i="161"/>
  <c r="AU236" i="161"/>
  <c r="I236" i="161" s="1"/>
  <c r="L236" i="161"/>
  <c r="J236" i="161"/>
  <c r="K236" i="161" s="1"/>
  <c r="AU235" i="161"/>
  <c r="AU234" i="161"/>
  <c r="I234" i="161" s="1"/>
  <c r="L234" i="161"/>
  <c r="J234" i="161"/>
  <c r="K234" i="161" s="1"/>
  <c r="AU233" i="161"/>
  <c r="AU232" i="161"/>
  <c r="I232" i="161" s="1"/>
  <c r="J232" i="161"/>
  <c r="L232" i="161" s="1"/>
  <c r="AU231" i="161"/>
  <c r="AU230" i="161"/>
  <c r="I230" i="161" s="1"/>
  <c r="K230" i="161"/>
  <c r="J230" i="161"/>
  <c r="L230" i="161" s="1"/>
  <c r="AU229" i="161"/>
  <c r="AU228" i="161"/>
  <c r="I228" i="161" s="1"/>
  <c r="J228" i="161"/>
  <c r="L228" i="161" s="1"/>
  <c r="AU227" i="161"/>
  <c r="AU226" i="161"/>
  <c r="I226" i="161" s="1"/>
  <c r="J226" i="161"/>
  <c r="L226" i="161" s="1"/>
  <c r="AU225" i="161"/>
  <c r="AU224" i="161"/>
  <c r="I224" i="161" s="1"/>
  <c r="J224" i="161"/>
  <c r="K224" i="161" s="1"/>
  <c r="AU223" i="161"/>
  <c r="AU222" i="161"/>
  <c r="I222" i="161" s="1"/>
  <c r="K222" i="161"/>
  <c r="J222" i="161"/>
  <c r="L222" i="161" s="1"/>
  <c r="AU221" i="161"/>
  <c r="AU220" i="161"/>
  <c r="J220" i="161"/>
  <c r="K220" i="161" s="1"/>
  <c r="I220" i="161"/>
  <c r="AU219" i="161"/>
  <c r="AU218" i="161"/>
  <c r="I218" i="161" s="1"/>
  <c r="J218" i="161"/>
  <c r="K218" i="161" s="1"/>
  <c r="AU217" i="161"/>
  <c r="AU216" i="161"/>
  <c r="J216" i="161"/>
  <c r="L216" i="161" s="1"/>
  <c r="I216" i="161"/>
  <c r="AU215" i="161"/>
  <c r="AU214" i="161"/>
  <c r="I214" i="161" s="1"/>
  <c r="L214" i="161"/>
  <c r="J214" i="161"/>
  <c r="K214" i="161" s="1"/>
  <c r="AU213" i="161"/>
  <c r="AU212" i="161"/>
  <c r="I212" i="161" s="1"/>
  <c r="J212" i="161"/>
  <c r="AN211" i="161"/>
  <c r="AM211" i="161"/>
  <c r="AL211" i="161"/>
  <c r="AK211" i="161"/>
  <c r="AJ211" i="161"/>
  <c r="AI211" i="161"/>
  <c r="AH211" i="161"/>
  <c r="AG211" i="161"/>
  <c r="AF211" i="161"/>
  <c r="AE211" i="161"/>
  <c r="AD211" i="161"/>
  <c r="AC211" i="161"/>
  <c r="AB211" i="161"/>
  <c r="AA211" i="161"/>
  <c r="Z211" i="161"/>
  <c r="Y211" i="161"/>
  <c r="X211" i="161"/>
  <c r="W211" i="161"/>
  <c r="V211" i="161"/>
  <c r="U211" i="161"/>
  <c r="T211" i="161"/>
  <c r="S211" i="161"/>
  <c r="R211" i="161"/>
  <c r="Q211" i="161"/>
  <c r="P211" i="161"/>
  <c r="O211" i="161"/>
  <c r="N211" i="161"/>
  <c r="AN210" i="161"/>
  <c r="AM210" i="161"/>
  <c r="AL210" i="161"/>
  <c r="AK210" i="161"/>
  <c r="AJ210" i="161"/>
  <c r="AI210" i="161"/>
  <c r="AH210" i="161"/>
  <c r="AG210" i="161"/>
  <c r="AF210" i="161"/>
  <c r="AE210" i="161"/>
  <c r="AD210" i="161"/>
  <c r="AC210" i="161"/>
  <c r="AB210" i="161"/>
  <c r="AA210" i="161"/>
  <c r="Z210" i="161"/>
  <c r="Y210" i="161"/>
  <c r="X210" i="161"/>
  <c r="W210" i="161"/>
  <c r="V210" i="161"/>
  <c r="U210" i="161"/>
  <c r="T210" i="161"/>
  <c r="S210" i="161"/>
  <c r="R210" i="161"/>
  <c r="Q210" i="161"/>
  <c r="P210" i="161"/>
  <c r="O210" i="161"/>
  <c r="N210" i="161"/>
  <c r="AU209" i="161"/>
  <c r="AU208" i="161"/>
  <c r="I208" i="161" s="1"/>
  <c r="J208" i="161"/>
  <c r="H208" i="161"/>
  <c r="AU207" i="161"/>
  <c r="AU206" i="161"/>
  <c r="I206" i="161" s="1"/>
  <c r="J206" i="161"/>
  <c r="L206" i="161" s="1"/>
  <c r="AU205" i="161"/>
  <c r="AU204" i="161"/>
  <c r="I204" i="161" s="1"/>
  <c r="J204" i="161"/>
  <c r="H204" i="161"/>
  <c r="AN200" i="161"/>
  <c r="AM200" i="161"/>
  <c r="AL200" i="161"/>
  <c r="AK200" i="161"/>
  <c r="AJ200" i="161"/>
  <c r="AI200" i="161"/>
  <c r="AH200" i="161"/>
  <c r="AG200" i="161"/>
  <c r="AF200" i="161"/>
  <c r="AE200" i="161"/>
  <c r="AD200" i="161"/>
  <c r="AC200" i="161"/>
  <c r="AB200" i="161"/>
  <c r="AA200" i="161"/>
  <c r="Z200" i="161"/>
  <c r="X200" i="161"/>
  <c r="W200" i="161"/>
  <c r="V200" i="161"/>
  <c r="U200" i="161"/>
  <c r="T200" i="161"/>
  <c r="S200" i="161"/>
  <c r="R200" i="161"/>
  <c r="Q200" i="161"/>
  <c r="P200" i="161"/>
  <c r="N200" i="161"/>
  <c r="AN199" i="161"/>
  <c r="AM199" i="161"/>
  <c r="AL199" i="161"/>
  <c r="AK199" i="161"/>
  <c r="AJ199" i="161"/>
  <c r="AI199" i="161"/>
  <c r="AH199" i="161"/>
  <c r="AG199" i="161"/>
  <c r="AF199" i="161"/>
  <c r="AE199" i="161"/>
  <c r="AD199" i="161"/>
  <c r="AC199" i="161"/>
  <c r="AB199" i="161"/>
  <c r="AA199" i="161"/>
  <c r="Z199" i="161"/>
  <c r="Y199" i="161"/>
  <c r="X199" i="161"/>
  <c r="W199" i="161"/>
  <c r="V199" i="161"/>
  <c r="U199" i="161"/>
  <c r="T199" i="161"/>
  <c r="S199" i="161"/>
  <c r="R199" i="161"/>
  <c r="Q199" i="161"/>
  <c r="P199" i="161"/>
  <c r="O199" i="161"/>
  <c r="N199" i="161"/>
  <c r="AU198" i="161"/>
  <c r="AU197" i="161"/>
  <c r="I197" i="161" s="1"/>
  <c r="J197" i="161"/>
  <c r="L197" i="161" s="1"/>
  <c r="AU196" i="161"/>
  <c r="AU195" i="161"/>
  <c r="I195" i="161" s="1"/>
  <c r="J195" i="161"/>
  <c r="L195" i="161" s="1"/>
  <c r="AU194" i="161"/>
  <c r="AU193" i="161"/>
  <c r="I193" i="161" s="1"/>
  <c r="K193" i="161"/>
  <c r="J193" i="161"/>
  <c r="L193" i="161" s="1"/>
  <c r="AU192" i="161"/>
  <c r="AU191" i="161"/>
  <c r="I191" i="161" s="1"/>
  <c r="J191" i="161"/>
  <c r="L191" i="161" s="1"/>
  <c r="AU190" i="161"/>
  <c r="AU189" i="161"/>
  <c r="I189" i="161" s="1"/>
  <c r="J189" i="161"/>
  <c r="L189" i="161" s="1"/>
  <c r="AU188" i="161"/>
  <c r="AU187" i="161"/>
  <c r="K187" i="161"/>
  <c r="J187" i="161"/>
  <c r="L187" i="161" s="1"/>
  <c r="I187" i="161"/>
  <c r="AU186" i="161"/>
  <c r="AU185" i="161"/>
  <c r="I185" i="161" s="1"/>
  <c r="J185" i="161"/>
  <c r="H185" i="161"/>
  <c r="L185" i="161" s="1"/>
  <c r="Y184" i="161"/>
  <c r="Y200" i="161" s="1"/>
  <c r="O184" i="161"/>
  <c r="O200" i="161" s="1"/>
  <c r="AU183" i="161"/>
  <c r="I183" i="161" s="1"/>
  <c r="H183" i="161"/>
  <c r="AU182" i="161"/>
  <c r="AU181" i="161"/>
  <c r="J181" i="161"/>
  <c r="L181" i="161" s="1"/>
  <c r="I181" i="161"/>
  <c r="AU180" i="161"/>
  <c r="AU179" i="161"/>
  <c r="I179" i="161" s="1"/>
  <c r="J179" i="161"/>
  <c r="L179" i="161" s="1"/>
  <c r="AU178" i="161"/>
  <c r="AU177" i="161"/>
  <c r="I177" i="161" s="1"/>
  <c r="J177" i="161"/>
  <c r="K177" i="161" s="1"/>
  <c r="AU176" i="161"/>
  <c r="AU175" i="161"/>
  <c r="I175" i="161" s="1"/>
  <c r="J175" i="161"/>
  <c r="K175" i="161" s="1"/>
  <c r="AU174" i="161"/>
  <c r="AU173" i="161"/>
  <c r="I173" i="161" s="1"/>
  <c r="J173" i="161"/>
  <c r="K173" i="161" s="1"/>
  <c r="AU172" i="161"/>
  <c r="AU171" i="161"/>
  <c r="I171" i="161" s="1"/>
  <c r="K171" i="161"/>
  <c r="J171" i="161"/>
  <c r="L171" i="161" s="1"/>
  <c r="AU170" i="161"/>
  <c r="AU169" i="161"/>
  <c r="I169" i="161" s="1"/>
  <c r="J169" i="161"/>
  <c r="L169" i="161" s="1"/>
  <c r="AU168" i="161"/>
  <c r="AU167" i="161"/>
  <c r="I167" i="161" s="1"/>
  <c r="L167" i="161"/>
  <c r="J167" i="161"/>
  <c r="K167" i="161" s="1"/>
  <c r="AU166" i="161"/>
  <c r="AU165" i="161"/>
  <c r="I165" i="161" s="1"/>
  <c r="J165" i="161"/>
  <c r="L165" i="161" s="1"/>
  <c r="AU164" i="161"/>
  <c r="AU163" i="161"/>
  <c r="I163" i="161" s="1"/>
  <c r="L163" i="161"/>
  <c r="K163" i="161"/>
  <c r="J163" i="161"/>
  <c r="AU162" i="161"/>
  <c r="AU161" i="161"/>
  <c r="I161" i="161" s="1"/>
  <c r="J161" i="161"/>
  <c r="L161" i="161" s="1"/>
  <c r="AU160" i="161"/>
  <c r="AU159" i="161"/>
  <c r="I159" i="161" s="1"/>
  <c r="L159" i="161"/>
  <c r="J159" i="161"/>
  <c r="K159" i="161" s="1"/>
  <c r="AU158" i="161"/>
  <c r="AU157" i="161"/>
  <c r="I157" i="161" s="1"/>
  <c r="L157" i="161"/>
  <c r="K157" i="161"/>
  <c r="J157" i="161"/>
  <c r="AU156" i="161"/>
  <c r="AU155" i="161"/>
  <c r="I155" i="161" s="1"/>
  <c r="J155" i="161"/>
  <c r="L155" i="161" s="1"/>
  <c r="AU154" i="161"/>
  <c r="AU153" i="161"/>
  <c r="I153" i="161" s="1"/>
  <c r="J153" i="161"/>
  <c r="L153" i="161" s="1"/>
  <c r="AU152" i="161"/>
  <c r="AU151" i="161"/>
  <c r="I151" i="161" s="1"/>
  <c r="K151" i="161"/>
  <c r="J151" i="161"/>
  <c r="L151" i="161" s="1"/>
  <c r="AN145" i="161"/>
  <c r="AM145" i="161"/>
  <c r="AL145" i="161"/>
  <c r="AK145" i="161"/>
  <c r="AJ145" i="161"/>
  <c r="AI145" i="161"/>
  <c r="AH145" i="161"/>
  <c r="AG145" i="161"/>
  <c r="AG147" i="161" s="1"/>
  <c r="AF145" i="161"/>
  <c r="AE145" i="161"/>
  <c r="AD145" i="161"/>
  <c r="AC145" i="161"/>
  <c r="AB145" i="161"/>
  <c r="AA145" i="161"/>
  <c r="Z145" i="161"/>
  <c r="Y145" i="161"/>
  <c r="X145" i="161"/>
  <c r="W145" i="161"/>
  <c r="V145" i="161"/>
  <c r="U145" i="161"/>
  <c r="T145" i="161"/>
  <c r="S145" i="161"/>
  <c r="R145" i="161"/>
  <c r="Q145" i="161"/>
  <c r="Q147" i="161" s="1"/>
  <c r="P145" i="161"/>
  <c r="O145" i="161"/>
  <c r="N145" i="161"/>
  <c r="AN144" i="161"/>
  <c r="AM144" i="161"/>
  <c r="AL144" i="161"/>
  <c r="AK144" i="161"/>
  <c r="AJ144" i="161"/>
  <c r="AI144" i="161"/>
  <c r="AH144" i="161"/>
  <c r="AG144" i="161"/>
  <c r="AF144" i="161"/>
  <c r="AE144" i="161"/>
  <c r="AD144" i="161"/>
  <c r="AC144" i="161"/>
  <c r="AB144" i="161"/>
  <c r="AB146" i="161" s="1"/>
  <c r="AA144" i="161"/>
  <c r="Z144" i="161"/>
  <c r="Y144" i="161"/>
  <c r="X144" i="161"/>
  <c r="W144" i="161"/>
  <c r="V144" i="161"/>
  <c r="U144" i="161"/>
  <c r="T144" i="161"/>
  <c r="S144" i="161"/>
  <c r="R144" i="161"/>
  <c r="Q144" i="161"/>
  <c r="P144" i="161"/>
  <c r="O144" i="161"/>
  <c r="N144" i="161"/>
  <c r="H144" i="161"/>
  <c r="AU143" i="161"/>
  <c r="AU142" i="161"/>
  <c r="I142" i="161" s="1"/>
  <c r="J142" i="161"/>
  <c r="K142" i="161" s="1"/>
  <c r="AU141" i="161"/>
  <c r="AU140" i="161"/>
  <c r="I140" i="161" s="1"/>
  <c r="K140" i="161"/>
  <c r="J140" i="161"/>
  <c r="AU139" i="161"/>
  <c r="AU138" i="161"/>
  <c r="I138" i="161" s="1"/>
  <c r="J138" i="161"/>
  <c r="L138" i="161" s="1"/>
  <c r="AU137" i="161"/>
  <c r="AU136" i="161"/>
  <c r="I136" i="161" s="1"/>
  <c r="J136" i="161"/>
  <c r="L136" i="161" s="1"/>
  <c r="AU135" i="161"/>
  <c r="AU134" i="161"/>
  <c r="I134" i="161" s="1"/>
  <c r="J134" i="161"/>
  <c r="L134" i="161" s="1"/>
  <c r="AN133" i="161"/>
  <c r="AM133" i="161"/>
  <c r="AL133" i="161"/>
  <c r="AK133" i="161"/>
  <c r="AJ133" i="161"/>
  <c r="AI133" i="161"/>
  <c r="AH133" i="161"/>
  <c r="AG133" i="161"/>
  <c r="AF133" i="161"/>
  <c r="AE133" i="161"/>
  <c r="AD133" i="161"/>
  <c r="AC133" i="161"/>
  <c r="AB133" i="161"/>
  <c r="AA133" i="161"/>
  <c r="Z133" i="161"/>
  <c r="Y133" i="161"/>
  <c r="X133" i="161"/>
  <c r="W133" i="161"/>
  <c r="V133" i="161"/>
  <c r="U133" i="161"/>
  <c r="T133" i="161"/>
  <c r="S133" i="161"/>
  <c r="R133" i="161"/>
  <c r="Q133" i="161"/>
  <c r="P133" i="161"/>
  <c r="O133" i="161"/>
  <c r="N133" i="161"/>
  <c r="AN132" i="161"/>
  <c r="AM132" i="161"/>
  <c r="AL132" i="161"/>
  <c r="AK132" i="161"/>
  <c r="AJ132" i="161"/>
  <c r="AJ146" i="161" s="1"/>
  <c r="AI132" i="161"/>
  <c r="AH132" i="161"/>
  <c r="AG132" i="161"/>
  <c r="AF132" i="161"/>
  <c r="AE132" i="161"/>
  <c r="AD132" i="161"/>
  <c r="AC132" i="161"/>
  <c r="AB132" i="161"/>
  <c r="AA132" i="161"/>
  <c r="Z132" i="161"/>
  <c r="Y132" i="161"/>
  <c r="X132" i="161"/>
  <c r="W132" i="161"/>
  <c r="V132" i="161"/>
  <c r="U132" i="161"/>
  <c r="T132" i="161"/>
  <c r="T146" i="161" s="1"/>
  <c r="S132" i="161"/>
  <c r="R132" i="161"/>
  <c r="Q132" i="161"/>
  <c r="P132" i="161"/>
  <c r="O132" i="161"/>
  <c r="N132" i="161"/>
  <c r="H132" i="161"/>
  <c r="AU131" i="161"/>
  <c r="AU130" i="161"/>
  <c r="I130" i="161" s="1"/>
  <c r="J130" i="161"/>
  <c r="K130" i="161" s="1"/>
  <c r="AU129" i="161"/>
  <c r="AU128" i="161"/>
  <c r="L128" i="161"/>
  <c r="J128" i="161"/>
  <c r="K128" i="161" s="1"/>
  <c r="I128" i="161"/>
  <c r="AU127" i="161"/>
  <c r="AU126" i="161"/>
  <c r="I126" i="161" s="1"/>
  <c r="J126" i="161"/>
  <c r="AN125" i="161"/>
  <c r="AM125" i="161"/>
  <c r="AL125" i="161"/>
  <c r="AK125" i="161"/>
  <c r="AJ125" i="161"/>
  <c r="AI125" i="161"/>
  <c r="AH125" i="161"/>
  <c r="AH147" i="161" s="1"/>
  <c r="AG125" i="161"/>
  <c r="AF125" i="161"/>
  <c r="AE125" i="161"/>
  <c r="AE147" i="161" s="1"/>
  <c r="AD125" i="161"/>
  <c r="AC125" i="161"/>
  <c r="AB125" i="161"/>
  <c r="AB147" i="161" s="1"/>
  <c r="AA125" i="161"/>
  <c r="Z125" i="161"/>
  <c r="Z147" i="161" s="1"/>
  <c r="Y125" i="161"/>
  <c r="X125" i="161"/>
  <c r="W125" i="161"/>
  <c r="V125" i="161"/>
  <c r="U125" i="161"/>
  <c r="T125" i="161"/>
  <c r="S125" i="161"/>
  <c r="R125" i="161"/>
  <c r="R147" i="161" s="1"/>
  <c r="Q125" i="161"/>
  <c r="P125" i="161"/>
  <c r="N125" i="161"/>
  <c r="AN124" i="161"/>
  <c r="AM124" i="161"/>
  <c r="AL124" i="161"/>
  <c r="AK124" i="161"/>
  <c r="AJ124" i="161"/>
  <c r="AI124" i="161"/>
  <c r="AH124" i="161"/>
  <c r="AG124" i="161"/>
  <c r="AG146" i="161" s="1"/>
  <c r="AF124" i="161"/>
  <c r="AE124" i="161"/>
  <c r="AD124" i="161"/>
  <c r="AD146" i="161" s="1"/>
  <c r="AC124" i="161"/>
  <c r="AB124" i="161"/>
  <c r="AA124" i="161"/>
  <c r="Z124" i="161"/>
  <c r="Z146" i="161" s="1"/>
  <c r="Y124" i="161"/>
  <c r="X124" i="161"/>
  <c r="W124" i="161"/>
  <c r="V124" i="161"/>
  <c r="V146" i="161" s="1"/>
  <c r="U124" i="161"/>
  <c r="T124" i="161"/>
  <c r="S124" i="161"/>
  <c r="R124" i="161"/>
  <c r="Q124" i="161"/>
  <c r="Q146" i="161" s="1"/>
  <c r="P124" i="161"/>
  <c r="O124" i="161"/>
  <c r="N124" i="161"/>
  <c r="AU123" i="161"/>
  <c r="AU122" i="161"/>
  <c r="I122" i="161" s="1"/>
  <c r="J122" i="161"/>
  <c r="K122" i="161" s="1"/>
  <c r="AU121" i="161"/>
  <c r="AU120" i="161"/>
  <c r="I120" i="161" s="1"/>
  <c r="J120" i="161"/>
  <c r="L120" i="161" s="1"/>
  <c r="AU119" i="161"/>
  <c r="AU118" i="161"/>
  <c r="I118" i="161" s="1"/>
  <c r="J118" i="161"/>
  <c r="L118" i="161" s="1"/>
  <c r="AU117" i="161"/>
  <c r="AU116" i="161"/>
  <c r="I116" i="161" s="1"/>
  <c r="K116" i="161"/>
  <c r="J116" i="161"/>
  <c r="L116" i="161" s="1"/>
  <c r="AU115" i="161"/>
  <c r="AU114" i="161"/>
  <c r="I114" i="161" s="1"/>
  <c r="J114" i="161"/>
  <c r="L114" i="161" s="1"/>
  <c r="AU113" i="161"/>
  <c r="AU112" i="161"/>
  <c r="J112" i="161"/>
  <c r="L112" i="161" s="1"/>
  <c r="I112" i="161"/>
  <c r="AU111" i="161"/>
  <c r="AU110" i="161"/>
  <c r="I110" i="161" s="1"/>
  <c r="J110" i="161"/>
  <c r="L110" i="161" s="1"/>
  <c r="AU109" i="161"/>
  <c r="AU108" i="161"/>
  <c r="I108" i="161" s="1"/>
  <c r="J108" i="161"/>
  <c r="H108" i="161"/>
  <c r="AU107" i="161"/>
  <c r="AU106" i="161"/>
  <c r="I106" i="161" s="1"/>
  <c r="J106" i="161"/>
  <c r="K106" i="161" s="1"/>
  <c r="AU105" i="161"/>
  <c r="AU104" i="161"/>
  <c r="I104" i="161" s="1"/>
  <c r="J104" i="161"/>
  <c r="L104" i="161" s="1"/>
  <c r="AU103" i="161"/>
  <c r="AU102" i="161"/>
  <c r="I102" i="161" s="1"/>
  <c r="J102" i="161"/>
  <c r="K102" i="161" s="1"/>
  <c r="AU101" i="161"/>
  <c r="AU100" i="161"/>
  <c r="I100" i="161" s="1"/>
  <c r="J100" i="161"/>
  <c r="L100" i="161" s="1"/>
  <c r="AU99" i="161"/>
  <c r="AU98" i="161"/>
  <c r="I98" i="161" s="1"/>
  <c r="J98" i="161"/>
  <c r="AU97" i="161"/>
  <c r="AU96" i="161"/>
  <c r="I96" i="161" s="1"/>
  <c r="J96" i="161"/>
  <c r="L96" i="161" s="1"/>
  <c r="AU95" i="161"/>
  <c r="AU94" i="161"/>
  <c r="I94" i="161" s="1"/>
  <c r="J94" i="161"/>
  <c r="K94" i="161" s="1"/>
  <c r="AU93" i="161"/>
  <c r="AU92" i="161"/>
  <c r="I92" i="161" s="1"/>
  <c r="J92" i="161"/>
  <c r="K92" i="161" s="1"/>
  <c r="AU91" i="161"/>
  <c r="AU90" i="161"/>
  <c r="I90" i="161" s="1"/>
  <c r="J90" i="161"/>
  <c r="K90" i="161" s="1"/>
  <c r="AU89" i="161"/>
  <c r="AU88" i="161"/>
  <c r="I88" i="161" s="1"/>
  <c r="J88" i="161"/>
  <c r="H88" i="161"/>
  <c r="AU87" i="161"/>
  <c r="AU86" i="161"/>
  <c r="K86" i="161"/>
  <c r="J86" i="161"/>
  <c r="L86" i="161" s="1"/>
  <c r="I86" i="161"/>
  <c r="AU85" i="161"/>
  <c r="AU84" i="161"/>
  <c r="I84" i="161" s="1"/>
  <c r="J84" i="161"/>
  <c r="L84" i="161" s="1"/>
  <c r="AU83" i="161"/>
  <c r="AU82" i="161"/>
  <c r="I82" i="161" s="1"/>
  <c r="J82" i="161"/>
  <c r="L82" i="161" s="1"/>
  <c r="AU81" i="161"/>
  <c r="AU80" i="161"/>
  <c r="I80" i="161" s="1"/>
  <c r="J80" i="161"/>
  <c r="L80" i="161" s="1"/>
  <c r="AU79" i="161"/>
  <c r="AU78" i="161"/>
  <c r="I78" i="161" s="1"/>
  <c r="J78" i="161"/>
  <c r="L78" i="161" s="1"/>
  <c r="AU77" i="161"/>
  <c r="AU76" i="161"/>
  <c r="I76" i="161" s="1"/>
  <c r="J76" i="161"/>
  <c r="L76" i="161" s="1"/>
  <c r="AU75" i="161"/>
  <c r="AU74" i="161"/>
  <c r="I74" i="161" s="1"/>
  <c r="K74" i="161"/>
  <c r="J74" i="161"/>
  <c r="L74" i="161" s="1"/>
  <c r="AU73" i="161"/>
  <c r="AU72" i="161"/>
  <c r="I72" i="161" s="1"/>
  <c r="J72" i="161"/>
  <c r="L72" i="161" s="1"/>
  <c r="AU71" i="161"/>
  <c r="AU70" i="161"/>
  <c r="I70" i="161" s="1"/>
  <c r="J70" i="161"/>
  <c r="L70" i="161" s="1"/>
  <c r="AU69" i="161"/>
  <c r="AU68" i="161"/>
  <c r="I68" i="161" s="1"/>
  <c r="L68" i="161"/>
  <c r="J68" i="161"/>
  <c r="K68" i="161" s="1"/>
  <c r="AU67" i="161"/>
  <c r="AU66" i="161"/>
  <c r="I66" i="161" s="1"/>
  <c r="J66" i="161"/>
  <c r="L66" i="161" s="1"/>
  <c r="O65" i="161"/>
  <c r="AU65" i="161" s="1"/>
  <c r="AU64" i="161"/>
  <c r="I64" i="161" s="1"/>
  <c r="H64" i="161"/>
  <c r="AU63" i="161"/>
  <c r="AU62" i="161"/>
  <c r="I62" i="161" s="1"/>
  <c r="J62" i="161"/>
  <c r="L62" i="161" s="1"/>
  <c r="AU61" i="161"/>
  <c r="AU60" i="161"/>
  <c r="I60" i="161" s="1"/>
  <c r="J60" i="161"/>
  <c r="L60" i="161" s="1"/>
  <c r="AS59" i="161"/>
  <c r="AS371" i="161" s="1"/>
  <c r="AR59" i="161"/>
  <c r="AR371" i="161" s="1"/>
  <c r="AQ59" i="161"/>
  <c r="AQ371" i="161" s="1"/>
  <c r="AP59" i="161"/>
  <c r="AP371" i="161" s="1"/>
  <c r="AO59" i="161"/>
  <c r="AO371" i="161" s="1"/>
  <c r="AN59" i="161"/>
  <c r="AM59" i="161"/>
  <c r="AL59" i="161"/>
  <c r="AK59" i="161"/>
  <c r="AJ59" i="161"/>
  <c r="AI59" i="161"/>
  <c r="AH59" i="161"/>
  <c r="AG59" i="161"/>
  <c r="AF59" i="161"/>
  <c r="AE59" i="161"/>
  <c r="AD59" i="161"/>
  <c r="AC59" i="161"/>
  <c r="AB59" i="161"/>
  <c r="AA59" i="161"/>
  <c r="Y59" i="161"/>
  <c r="X59" i="161"/>
  <c r="W59" i="161"/>
  <c r="V59" i="161"/>
  <c r="U59" i="161"/>
  <c r="T59" i="161"/>
  <c r="S59" i="161"/>
  <c r="R59" i="161"/>
  <c r="Q59" i="161"/>
  <c r="P59" i="161"/>
  <c r="AS58" i="161"/>
  <c r="AS370" i="161" s="1"/>
  <c r="AR58" i="161"/>
  <c r="AR370" i="161" s="1"/>
  <c r="AQ58" i="161"/>
  <c r="AQ370" i="161" s="1"/>
  <c r="AP58" i="161"/>
  <c r="AP370" i="161" s="1"/>
  <c r="AO58" i="161"/>
  <c r="AO370" i="161" s="1"/>
  <c r="AN58" i="161"/>
  <c r="AM58" i="161"/>
  <c r="AL58" i="161"/>
  <c r="AK58" i="161"/>
  <c r="AJ58" i="161"/>
  <c r="AI58" i="161"/>
  <c r="AH58" i="161"/>
  <c r="AG58" i="161"/>
  <c r="AF58" i="161"/>
  <c r="AE58" i="161"/>
  <c r="AD58" i="161"/>
  <c r="AC58" i="161"/>
  <c r="AB58" i="161"/>
  <c r="AA58" i="161"/>
  <c r="Z58" i="161"/>
  <c r="Y58" i="161"/>
  <c r="X58" i="161"/>
  <c r="W58" i="161"/>
  <c r="V58" i="161"/>
  <c r="U58" i="161"/>
  <c r="T58" i="161"/>
  <c r="S58" i="161"/>
  <c r="R58" i="161"/>
  <c r="Q58" i="161"/>
  <c r="P58" i="161"/>
  <c r="O58" i="161"/>
  <c r="N58" i="161"/>
  <c r="AU57" i="161"/>
  <c r="AU56" i="161"/>
  <c r="I56" i="161" s="1"/>
  <c r="J56" i="161"/>
  <c r="K56" i="161" s="1"/>
  <c r="AU55" i="161"/>
  <c r="AU54" i="161"/>
  <c r="I54" i="161" s="1"/>
  <c r="J54" i="161"/>
  <c r="K54" i="161" s="1"/>
  <c r="AU53" i="161"/>
  <c r="AU52" i="161"/>
  <c r="I52" i="161" s="1"/>
  <c r="J52" i="161"/>
  <c r="L52" i="161" s="1"/>
  <c r="AU51" i="161"/>
  <c r="AU50" i="161"/>
  <c r="I50" i="161" s="1"/>
  <c r="J50" i="161"/>
  <c r="K50" i="161" s="1"/>
  <c r="AU49" i="161"/>
  <c r="AU48" i="161"/>
  <c r="I48" i="161" s="1"/>
  <c r="J48" i="161"/>
  <c r="K48" i="161" s="1"/>
  <c r="AU47" i="161"/>
  <c r="AU46" i="161"/>
  <c r="I46" i="161" s="1"/>
  <c r="J46" i="161"/>
  <c r="L46" i="161" s="1"/>
  <c r="H46" i="161"/>
  <c r="Z45" i="161"/>
  <c r="AU45" i="161" s="1"/>
  <c r="AU44" i="161"/>
  <c r="I44" i="161" s="1"/>
  <c r="H44" i="161"/>
  <c r="AU43" i="161"/>
  <c r="AU42" i="161"/>
  <c r="I42" i="161" s="1"/>
  <c r="J42" i="161"/>
  <c r="L42" i="161" s="1"/>
  <c r="AU41" i="161"/>
  <c r="AU40" i="161"/>
  <c r="J40" i="161"/>
  <c r="L40" i="161" s="1"/>
  <c r="I40" i="161"/>
  <c r="O39" i="161"/>
  <c r="O59" i="161" s="1"/>
  <c r="N39" i="161"/>
  <c r="N59" i="161" s="1"/>
  <c r="AU38" i="161"/>
  <c r="I38" i="161" s="1"/>
  <c r="AU37" i="161"/>
  <c r="AU36" i="161"/>
  <c r="I36" i="161" s="1"/>
  <c r="J36" i="161"/>
  <c r="L36" i="161" s="1"/>
  <c r="AN35" i="161"/>
  <c r="AM35" i="161"/>
  <c r="AL35" i="161"/>
  <c r="AK35" i="161"/>
  <c r="AJ35" i="161"/>
  <c r="AI35" i="161"/>
  <c r="AH35" i="161"/>
  <c r="AG35" i="161"/>
  <c r="AF35" i="161"/>
  <c r="AE35" i="161"/>
  <c r="AD35" i="161"/>
  <c r="AC35" i="161"/>
  <c r="AB35" i="161"/>
  <c r="AA35" i="161"/>
  <c r="Z35" i="161"/>
  <c r="Y35" i="161"/>
  <c r="X35" i="161"/>
  <c r="W35" i="161"/>
  <c r="V35" i="161"/>
  <c r="U35" i="161"/>
  <c r="T35" i="161"/>
  <c r="S35" i="161"/>
  <c r="R35" i="161"/>
  <c r="Q35" i="161"/>
  <c r="P35" i="161"/>
  <c r="O35" i="161"/>
  <c r="N35" i="161"/>
  <c r="AN34" i="161"/>
  <c r="AM34" i="161"/>
  <c r="AL34" i="161"/>
  <c r="AK34" i="161"/>
  <c r="AJ34" i="161"/>
  <c r="AI34" i="161"/>
  <c r="AH34" i="161"/>
  <c r="AG34" i="161"/>
  <c r="AF34" i="161"/>
  <c r="AE34" i="161"/>
  <c r="AD34" i="161"/>
  <c r="AC34" i="161"/>
  <c r="AB34" i="161"/>
  <c r="AA34" i="161"/>
  <c r="Z34" i="161"/>
  <c r="Y34" i="161"/>
  <c r="X34" i="161"/>
  <c r="W34" i="161"/>
  <c r="V34" i="161"/>
  <c r="U34" i="161"/>
  <c r="T34" i="161"/>
  <c r="S34" i="161"/>
  <c r="R34" i="161"/>
  <c r="Q34" i="161"/>
  <c r="P34" i="161"/>
  <c r="O34" i="161"/>
  <c r="N34" i="161"/>
  <c r="AU33" i="161"/>
  <c r="AU32" i="161"/>
  <c r="I32" i="161" s="1"/>
  <c r="J32" i="161"/>
  <c r="L32" i="161" s="1"/>
  <c r="AU31" i="161"/>
  <c r="AU30" i="161"/>
  <c r="I30" i="161" s="1"/>
  <c r="J30" i="161"/>
  <c r="L30" i="161" s="1"/>
  <c r="AU29" i="161"/>
  <c r="AU28" i="161"/>
  <c r="J28" i="161"/>
  <c r="L28" i="161" s="1"/>
  <c r="I28" i="161"/>
  <c r="H28" i="161"/>
  <c r="AU27" i="161"/>
  <c r="AU26" i="161"/>
  <c r="I26" i="161" s="1"/>
  <c r="J26" i="161"/>
  <c r="H26" i="161"/>
  <c r="H34" i="161" s="1"/>
  <c r="AU25" i="161"/>
  <c r="AU24" i="161"/>
  <c r="I24" i="161" s="1"/>
  <c r="J24" i="161"/>
  <c r="L24" i="161" s="1"/>
  <c r="AU23" i="161"/>
  <c r="AU22" i="161"/>
  <c r="I22" i="161" s="1"/>
  <c r="J22" i="161"/>
  <c r="L22" i="161" s="1"/>
  <c r="AU21" i="161"/>
  <c r="AU20" i="161"/>
  <c r="I20" i="161" s="1"/>
  <c r="J20" i="161"/>
  <c r="L20" i="161" s="1"/>
  <c r="AU19" i="161"/>
  <c r="AU18" i="161"/>
  <c r="I18" i="161" s="1"/>
  <c r="J18" i="161"/>
  <c r="K18" i="161" s="1"/>
  <c r="AU17" i="161"/>
  <c r="AU16" i="161"/>
  <c r="I16" i="161" s="1"/>
  <c r="L16" i="161"/>
  <c r="K16" i="161"/>
  <c r="AU15" i="161"/>
  <c r="AU14" i="161"/>
  <c r="I14" i="161" s="1"/>
  <c r="J14" i="161"/>
  <c r="L14" i="161" s="1"/>
  <c r="AU13" i="161"/>
  <c r="AU12" i="161"/>
  <c r="I12" i="161" s="1"/>
  <c r="J12" i="161"/>
  <c r="L12" i="161" s="1"/>
  <c r="AU11" i="161"/>
  <c r="AU10" i="161"/>
  <c r="I10" i="161" s="1"/>
  <c r="J10" i="161"/>
  <c r="L10" i="161" s="1"/>
  <c r="K370" i="162" l="1"/>
  <c r="T370" i="161"/>
  <c r="K40" i="161"/>
  <c r="K181" i="161"/>
  <c r="K208" i="161"/>
  <c r="K352" i="161"/>
  <c r="AU377" i="161"/>
  <c r="J64" i="161"/>
  <c r="L64" i="161" s="1"/>
  <c r="L122" i="161"/>
  <c r="AA146" i="161"/>
  <c r="K80" i="161"/>
  <c r="L130" i="161"/>
  <c r="L173" i="161"/>
  <c r="K189" i="161"/>
  <c r="K165" i="161"/>
  <c r="K112" i="161"/>
  <c r="N146" i="161"/>
  <c r="N370" i="161" s="1"/>
  <c r="T147" i="161"/>
  <c r="T371" i="161" s="1"/>
  <c r="AJ147" i="161"/>
  <c r="H199" i="161"/>
  <c r="L224" i="161"/>
  <c r="L354" i="161"/>
  <c r="K70" i="161"/>
  <c r="K66" i="161"/>
  <c r="L108" i="161"/>
  <c r="O146" i="161"/>
  <c r="K28" i="161"/>
  <c r="K82" i="161"/>
  <c r="P146" i="161"/>
  <c r="P370" i="161" s="1"/>
  <c r="AF146" i="161"/>
  <c r="AF370" i="161" s="1"/>
  <c r="V147" i="161"/>
  <c r="AL147" i="161"/>
  <c r="H324" i="161"/>
  <c r="L348" i="161"/>
  <c r="K110" i="161"/>
  <c r="L298" i="161"/>
  <c r="I132" i="161"/>
  <c r="L220" i="161"/>
  <c r="L342" i="161"/>
  <c r="K326" i="161"/>
  <c r="AJ370" i="161"/>
  <c r="L246" i="161"/>
  <c r="W146" i="161"/>
  <c r="AM146" i="161"/>
  <c r="K300" i="161"/>
  <c r="L334" i="161"/>
  <c r="AU375" i="161"/>
  <c r="AL146" i="161"/>
  <c r="AK147" i="161"/>
  <c r="J144" i="161"/>
  <c r="L144" i="161" s="1"/>
  <c r="K36" i="161"/>
  <c r="K76" i="161"/>
  <c r="AC146" i="161"/>
  <c r="AC370" i="161" s="1"/>
  <c r="L208" i="161"/>
  <c r="L266" i="161"/>
  <c r="L322" i="161"/>
  <c r="AA370" i="161"/>
  <c r="O389" i="161"/>
  <c r="U147" i="161"/>
  <c r="AU124" i="161"/>
  <c r="AH146" i="161"/>
  <c r="W147" i="161"/>
  <c r="W371" i="161" s="1"/>
  <c r="AM147" i="161"/>
  <c r="AM371" i="161" s="1"/>
  <c r="AU144" i="161"/>
  <c r="S147" i="161"/>
  <c r="S371" i="161" s="1"/>
  <c r="AI147" i="161"/>
  <c r="AI371" i="161" s="1"/>
  <c r="AU199" i="161"/>
  <c r="AU288" i="161"/>
  <c r="K84" i="161"/>
  <c r="L90" i="161"/>
  <c r="S146" i="161"/>
  <c r="S370" i="161" s="1"/>
  <c r="AI146" i="161"/>
  <c r="AI370" i="161" s="1"/>
  <c r="AE146" i="161"/>
  <c r="K179" i="161"/>
  <c r="AU184" i="161"/>
  <c r="K274" i="161"/>
  <c r="K280" i="161"/>
  <c r="AU133" i="161"/>
  <c r="AU289" i="161"/>
  <c r="J44" i="161"/>
  <c r="L44" i="161" s="1"/>
  <c r="K120" i="161"/>
  <c r="Y147" i="161"/>
  <c r="K138" i="161"/>
  <c r="K191" i="161"/>
  <c r="AU210" i="161"/>
  <c r="L252" i="161"/>
  <c r="K296" i="161"/>
  <c r="K302" i="161"/>
  <c r="AU324" i="161"/>
  <c r="AD370" i="161"/>
  <c r="U146" i="161"/>
  <c r="U370" i="161" s="1"/>
  <c r="AK146" i="161"/>
  <c r="AK370" i="161" s="1"/>
  <c r="J132" i="161"/>
  <c r="L132" i="161" s="1"/>
  <c r="K238" i="161"/>
  <c r="L330" i="161"/>
  <c r="AJ371" i="161"/>
  <c r="Z370" i="161"/>
  <c r="L106" i="161"/>
  <c r="AA147" i="161"/>
  <c r="AA371" i="161" s="1"/>
  <c r="L126" i="161"/>
  <c r="H210" i="161"/>
  <c r="L268" i="161"/>
  <c r="K46" i="161"/>
  <c r="L92" i="161"/>
  <c r="K100" i="161"/>
  <c r="X146" i="161"/>
  <c r="AN146" i="161"/>
  <c r="AN370" i="161" s="1"/>
  <c r="AC147" i="161"/>
  <c r="AC371" i="161" s="1"/>
  <c r="L218" i="161"/>
  <c r="K262" i="161"/>
  <c r="K282" i="161"/>
  <c r="L310" i="161"/>
  <c r="K318" i="161"/>
  <c r="L346" i="161"/>
  <c r="K360" i="161"/>
  <c r="J368" i="161"/>
  <c r="L368" i="161" s="1"/>
  <c r="R371" i="161"/>
  <c r="Y146" i="161"/>
  <c r="AD147" i="161"/>
  <c r="AD371" i="161" s="1"/>
  <c r="AU132" i="161"/>
  <c r="AU200" i="161"/>
  <c r="J324" i="161"/>
  <c r="L324" i="161" s="1"/>
  <c r="AU368" i="161"/>
  <c r="AU369" i="161"/>
  <c r="AH371" i="161"/>
  <c r="N147" i="161"/>
  <c r="N371" i="161" s="1"/>
  <c r="L26" i="161"/>
  <c r="AU34" i="161"/>
  <c r="O125" i="161"/>
  <c r="O147" i="161" s="1"/>
  <c r="O371" i="161" s="1"/>
  <c r="X147" i="161"/>
  <c r="X371" i="161" s="1"/>
  <c r="AN147" i="161"/>
  <c r="AN371" i="161" s="1"/>
  <c r="AL370" i="161"/>
  <c r="L240" i="161"/>
  <c r="K304" i="161"/>
  <c r="J356" i="161"/>
  <c r="L332" i="161"/>
  <c r="AM370" i="161"/>
  <c r="K60" i="161"/>
  <c r="H124" i="161"/>
  <c r="H146" i="161" s="1"/>
  <c r="L94" i="161"/>
  <c r="K134" i="161"/>
  <c r="K161" i="161"/>
  <c r="K206" i="161"/>
  <c r="L256" i="161"/>
  <c r="L312" i="161"/>
  <c r="K362" i="161"/>
  <c r="K368" i="161" s="1"/>
  <c r="I34" i="161"/>
  <c r="AU145" i="161"/>
  <c r="I368" i="161"/>
  <c r="W370" i="161"/>
  <c r="K12" i="161"/>
  <c r="K42" i="161"/>
  <c r="AU58" i="161"/>
  <c r="L102" i="161"/>
  <c r="X370" i="161"/>
  <c r="AU388" i="161"/>
  <c r="L18" i="161"/>
  <c r="P147" i="161"/>
  <c r="P371" i="161" s="1"/>
  <c r="AF147" i="161"/>
  <c r="AF371" i="161" s="1"/>
  <c r="J183" i="161"/>
  <c r="L183" i="161" s="1"/>
  <c r="L250" i="161"/>
  <c r="Y370" i="161"/>
  <c r="AU325" i="161"/>
  <c r="K328" i="161"/>
  <c r="AU354" i="161"/>
  <c r="I354" i="161" s="1"/>
  <c r="I356" i="161" s="1"/>
  <c r="AU357" i="161"/>
  <c r="K14" i="161"/>
  <c r="AU35" i="161"/>
  <c r="L56" i="161"/>
  <c r="L54" i="161"/>
  <c r="L48" i="161"/>
  <c r="AE371" i="161"/>
  <c r="K254" i="161"/>
  <c r="J288" i="161"/>
  <c r="L288" i="161" s="1"/>
  <c r="L50" i="161"/>
  <c r="K155" i="161"/>
  <c r="J210" i="161"/>
  <c r="AU211" i="161"/>
  <c r="L336" i="161"/>
  <c r="K108" i="161"/>
  <c r="K118" i="161"/>
  <c r="L362" i="161"/>
  <c r="AK371" i="161"/>
  <c r="AU356" i="161"/>
  <c r="I210" i="161"/>
  <c r="O370" i="161"/>
  <c r="AE370" i="161"/>
  <c r="H444" i="161"/>
  <c r="Y371" i="161"/>
  <c r="Q370" i="161"/>
  <c r="AG370" i="161"/>
  <c r="I58" i="161"/>
  <c r="I124" i="161"/>
  <c r="V370" i="161"/>
  <c r="I288" i="161"/>
  <c r="AH370" i="161"/>
  <c r="I144" i="161"/>
  <c r="AB371" i="161"/>
  <c r="Q371" i="161"/>
  <c r="AG371" i="161"/>
  <c r="I324" i="161"/>
  <c r="I199" i="161"/>
  <c r="U371" i="161"/>
  <c r="AB370" i="161"/>
  <c r="V371" i="161"/>
  <c r="AL371" i="161"/>
  <c r="K24" i="161"/>
  <c r="J34" i="161"/>
  <c r="K98" i="161"/>
  <c r="K212" i="161"/>
  <c r="K228" i="161"/>
  <c r="K244" i="161"/>
  <c r="K260" i="161"/>
  <c r="K290" i="161"/>
  <c r="K316" i="161"/>
  <c r="K340" i="161"/>
  <c r="H356" i="161"/>
  <c r="L356" i="161" s="1"/>
  <c r="K62" i="161"/>
  <c r="K72" i="161"/>
  <c r="L98" i="161"/>
  <c r="K114" i="161"/>
  <c r="K136" i="161"/>
  <c r="K204" i="161"/>
  <c r="L212" i="161"/>
  <c r="L290" i="161"/>
  <c r="J38" i="161"/>
  <c r="K52" i="161"/>
  <c r="H58" i="161"/>
  <c r="K88" i="161"/>
  <c r="K104" i="161"/>
  <c r="K306" i="161"/>
  <c r="K78" i="161"/>
  <c r="L88" i="161"/>
  <c r="L306" i="161"/>
  <c r="K20" i="161"/>
  <c r="K30" i="161"/>
  <c r="Z59" i="161"/>
  <c r="Z371" i="161" s="1"/>
  <c r="K10" i="161"/>
  <c r="K26" i="161"/>
  <c r="K153" i="161"/>
  <c r="K169" i="161"/>
  <c r="K195" i="161"/>
  <c r="K284" i="161"/>
  <c r="K292" i="161"/>
  <c r="N389" i="161"/>
  <c r="AU389" i="161" s="1"/>
  <c r="AU39" i="161"/>
  <c r="K185" i="161"/>
  <c r="K22" i="161"/>
  <c r="K32" i="161"/>
  <c r="K96" i="161"/>
  <c r="K226" i="161"/>
  <c r="K242" i="161"/>
  <c r="K258" i="161"/>
  <c r="K314" i="161"/>
  <c r="K338" i="161"/>
  <c r="R146" i="161"/>
  <c r="R370" i="161" s="1"/>
  <c r="K126" i="161"/>
  <c r="K132" i="161" s="1"/>
  <c r="K216" i="161"/>
  <c r="K232" i="161"/>
  <c r="K248" i="161"/>
  <c r="K264" i="161"/>
  <c r="K320" i="161"/>
  <c r="K344" i="161"/>
  <c r="H424" i="161"/>
  <c r="K197" i="161"/>
  <c r="K270" i="161"/>
  <c r="K286" i="161"/>
  <c r="K294" i="161"/>
  <c r="AU125" i="161" l="1"/>
  <c r="AU147" i="161" s="1"/>
  <c r="J124" i="161"/>
  <c r="L124" i="161" s="1"/>
  <c r="K183" i="161"/>
  <c r="L210" i="161"/>
  <c r="K64" i="161"/>
  <c r="H370" i="161"/>
  <c r="K392" i="161" s="1"/>
  <c r="K144" i="161"/>
  <c r="AU146" i="161"/>
  <c r="K44" i="161"/>
  <c r="K356" i="161"/>
  <c r="K210" i="161"/>
  <c r="J199" i="161"/>
  <c r="L199" i="161" s="1"/>
  <c r="I146" i="161"/>
  <c r="I370" i="161" s="1"/>
  <c r="J146" i="161"/>
  <c r="L146" i="161" s="1"/>
  <c r="K199" i="161"/>
  <c r="K124" i="161"/>
  <c r="K146" i="161" s="1"/>
  <c r="AU59" i="161"/>
  <c r="L34" i="161"/>
  <c r="AU371" i="161"/>
  <c r="AU370" i="161"/>
  <c r="K324" i="161"/>
  <c r="K34" i="161"/>
  <c r="L38" i="161"/>
  <c r="K38" i="161"/>
  <c r="K288" i="161"/>
  <c r="J58" i="161"/>
  <c r="L58" i="161" s="1"/>
  <c r="K58" i="161" l="1"/>
  <c r="K370" i="161" s="1"/>
  <c r="J370" i="161"/>
  <c r="L370" i="161" s="1"/>
  <c r="H420" i="160"/>
  <c r="H424" i="160" s="1"/>
  <c r="AT389" i="160"/>
  <c r="AS389" i="160"/>
  <c r="AR389" i="160"/>
  <c r="AQ389" i="160"/>
  <c r="AP389" i="160"/>
  <c r="AO389" i="160"/>
  <c r="AN389" i="160"/>
  <c r="AM389" i="160"/>
  <c r="AL389" i="160"/>
  <c r="AK389" i="160"/>
  <c r="AJ389" i="160"/>
  <c r="AI389" i="160"/>
  <c r="AH389" i="160"/>
  <c r="AG389" i="160"/>
  <c r="AF389" i="160"/>
  <c r="AE389" i="160"/>
  <c r="AD389" i="160"/>
  <c r="AC389" i="160"/>
  <c r="AB389" i="160"/>
  <c r="AA389" i="160"/>
  <c r="Z389" i="160"/>
  <c r="Y389" i="160"/>
  <c r="X389" i="160"/>
  <c r="W389" i="160"/>
  <c r="V389" i="160"/>
  <c r="T389" i="160"/>
  <c r="S389" i="160"/>
  <c r="R389" i="160"/>
  <c r="Q389" i="160"/>
  <c r="AT388" i="160"/>
  <c r="AS388" i="160"/>
  <c r="AR388" i="160"/>
  <c r="AQ388" i="160"/>
  <c r="AP388" i="160"/>
  <c r="AO388" i="160"/>
  <c r="AN388" i="160"/>
  <c r="AM388" i="160"/>
  <c r="AL388" i="160"/>
  <c r="AK388" i="160"/>
  <c r="AJ388" i="160"/>
  <c r="AI388" i="160"/>
  <c r="AH388" i="160"/>
  <c r="AG388" i="160"/>
  <c r="AF388" i="160"/>
  <c r="AE388" i="160"/>
  <c r="AD388" i="160"/>
  <c r="AC388" i="160"/>
  <c r="AB388" i="160"/>
  <c r="AA388" i="160"/>
  <c r="Z388" i="160"/>
  <c r="Y388" i="160"/>
  <c r="X388" i="160"/>
  <c r="W388" i="160"/>
  <c r="V388" i="160"/>
  <c r="U388" i="160"/>
  <c r="T388" i="160"/>
  <c r="S388" i="160"/>
  <c r="R388" i="160"/>
  <c r="Q388" i="160"/>
  <c r="P388" i="160"/>
  <c r="O388" i="160"/>
  <c r="N388" i="160"/>
  <c r="AU387" i="160"/>
  <c r="AU386" i="160"/>
  <c r="AU385" i="160"/>
  <c r="AU384" i="160"/>
  <c r="AU383" i="160"/>
  <c r="AU382" i="160"/>
  <c r="AU381" i="160"/>
  <c r="AU380" i="160"/>
  <c r="AU379" i="160"/>
  <c r="AU378" i="160"/>
  <c r="U377" i="160"/>
  <c r="O377" i="160"/>
  <c r="O389" i="160" s="1"/>
  <c r="N377" i="160"/>
  <c r="N389" i="160" s="1"/>
  <c r="AU376" i="160"/>
  <c r="AU375" i="160"/>
  <c r="P375" i="160"/>
  <c r="P389" i="160" s="1"/>
  <c r="O375" i="160"/>
  <c r="AU374" i="160"/>
  <c r="AS369" i="160"/>
  <c r="AR369" i="160"/>
  <c r="AQ369" i="160"/>
  <c r="AP369" i="160"/>
  <c r="AO369" i="160"/>
  <c r="AN369" i="160"/>
  <c r="AM369" i="160"/>
  <c r="AL369" i="160"/>
  <c r="AK369" i="160"/>
  <c r="AJ369" i="160"/>
  <c r="AI369" i="160"/>
  <c r="AH369" i="160"/>
  <c r="AG369" i="160"/>
  <c r="AF369" i="160"/>
  <c r="AE369" i="160"/>
  <c r="AD369" i="160"/>
  <c r="AC369" i="160"/>
  <c r="AB369" i="160"/>
  <c r="AA369" i="160"/>
  <c r="Z369" i="160"/>
  <c r="Y369" i="160"/>
  <c r="X369" i="160"/>
  <c r="W369" i="160"/>
  <c r="V369" i="160"/>
  <c r="U369" i="160"/>
  <c r="T369" i="160"/>
  <c r="S369" i="160"/>
  <c r="R369" i="160"/>
  <c r="Q369" i="160"/>
  <c r="P369" i="160"/>
  <c r="O369" i="160"/>
  <c r="N369" i="160"/>
  <c r="AS368" i="160"/>
  <c r="AR368" i="160"/>
  <c r="AQ368" i="160"/>
  <c r="AP368" i="160"/>
  <c r="AO368" i="160"/>
  <c r="AN368" i="160"/>
  <c r="AM368" i="160"/>
  <c r="AL368" i="160"/>
  <c r="AK368" i="160"/>
  <c r="AJ368" i="160"/>
  <c r="AI368" i="160"/>
  <c r="AH368" i="160"/>
  <c r="AG368" i="160"/>
  <c r="AF368" i="160"/>
  <c r="AE368" i="160"/>
  <c r="AD368" i="160"/>
  <c r="AC368" i="160"/>
  <c r="AB368" i="160"/>
  <c r="AA368" i="160"/>
  <c r="Z368" i="160"/>
  <c r="Y368" i="160"/>
  <c r="X368" i="160"/>
  <c r="W368" i="160"/>
  <c r="V368" i="160"/>
  <c r="U368" i="160"/>
  <c r="T368" i="160"/>
  <c r="S368" i="160"/>
  <c r="R368" i="160"/>
  <c r="Q368" i="160"/>
  <c r="P368" i="160"/>
  <c r="O368" i="160"/>
  <c r="N368" i="160"/>
  <c r="AU367" i="160"/>
  <c r="AU366" i="160"/>
  <c r="I366" i="160" s="1"/>
  <c r="J366" i="160"/>
  <c r="K366" i="160" s="1"/>
  <c r="AU365" i="160"/>
  <c r="AU364" i="160"/>
  <c r="I364" i="160" s="1"/>
  <c r="J364" i="160"/>
  <c r="K364" i="160" s="1"/>
  <c r="AU363" i="160"/>
  <c r="AU362" i="160"/>
  <c r="I362" i="160" s="1"/>
  <c r="J362" i="160"/>
  <c r="H362" i="160"/>
  <c r="L362" i="160" s="1"/>
  <c r="AU361" i="160"/>
  <c r="AU360" i="160"/>
  <c r="I360" i="160" s="1"/>
  <c r="K360" i="160"/>
  <c r="J360" i="160"/>
  <c r="AN357" i="160"/>
  <c r="AM357" i="160"/>
  <c r="AL357" i="160"/>
  <c r="AK357" i="160"/>
  <c r="AJ357" i="160"/>
  <c r="AI357" i="160"/>
  <c r="AH357" i="160"/>
  <c r="AG357" i="160"/>
  <c r="AF357" i="160"/>
  <c r="AE357" i="160"/>
  <c r="AD357" i="160"/>
  <c r="AC357" i="160"/>
  <c r="AB357" i="160"/>
  <c r="AA357" i="160"/>
  <c r="Z357" i="160"/>
  <c r="Y357" i="160"/>
  <c r="X357" i="160"/>
  <c r="W357" i="160"/>
  <c r="V357" i="160"/>
  <c r="U357" i="160"/>
  <c r="T357" i="160"/>
  <c r="S357" i="160"/>
  <c r="R357" i="160"/>
  <c r="Q357" i="160"/>
  <c r="P357" i="160"/>
  <c r="O357" i="160"/>
  <c r="N357" i="160"/>
  <c r="AN356" i="160"/>
  <c r="AM356" i="160"/>
  <c r="AL356" i="160"/>
  <c r="AK356" i="160"/>
  <c r="AJ356" i="160"/>
  <c r="AI356" i="160"/>
  <c r="AH356" i="160"/>
  <c r="AG356" i="160"/>
  <c r="AF356" i="160"/>
  <c r="AE356" i="160"/>
  <c r="AD356" i="160"/>
  <c r="AC356" i="160"/>
  <c r="AB356" i="160"/>
  <c r="AA356" i="160"/>
  <c r="Z356" i="160"/>
  <c r="Y356" i="160"/>
  <c r="X356" i="160"/>
  <c r="W356" i="160"/>
  <c r="U356" i="160"/>
  <c r="T356" i="160"/>
  <c r="S356" i="160"/>
  <c r="R356" i="160"/>
  <c r="Q356" i="160"/>
  <c r="P356" i="160"/>
  <c r="O356" i="160"/>
  <c r="N356" i="160"/>
  <c r="AU355" i="160"/>
  <c r="V354" i="160"/>
  <c r="AU354" i="160" s="1"/>
  <c r="I354" i="160" s="1"/>
  <c r="J354" i="160"/>
  <c r="H354" i="160"/>
  <c r="AU353" i="160"/>
  <c r="AU352" i="160"/>
  <c r="J352" i="160"/>
  <c r="K352" i="160" s="1"/>
  <c r="I352" i="160"/>
  <c r="AU351" i="160"/>
  <c r="AU350" i="160"/>
  <c r="I350" i="160" s="1"/>
  <c r="J350" i="160"/>
  <c r="L350" i="160" s="1"/>
  <c r="AU349" i="160"/>
  <c r="AU348" i="160"/>
  <c r="I348" i="160" s="1"/>
  <c r="J348" i="160"/>
  <c r="K348" i="160" s="1"/>
  <c r="AU347" i="160"/>
  <c r="AU346" i="160"/>
  <c r="I346" i="160" s="1"/>
  <c r="J346" i="160"/>
  <c r="L346" i="160" s="1"/>
  <c r="AU345" i="160"/>
  <c r="AU344" i="160"/>
  <c r="J344" i="160"/>
  <c r="L344" i="160" s="1"/>
  <c r="I344" i="160"/>
  <c r="AU343" i="160"/>
  <c r="AU342" i="160"/>
  <c r="I342" i="160" s="1"/>
  <c r="J342" i="160"/>
  <c r="L342" i="160" s="1"/>
  <c r="AU341" i="160"/>
  <c r="AU340" i="160"/>
  <c r="I340" i="160" s="1"/>
  <c r="J340" i="160"/>
  <c r="L340" i="160" s="1"/>
  <c r="AU339" i="160"/>
  <c r="AU338" i="160"/>
  <c r="I338" i="160" s="1"/>
  <c r="J338" i="160"/>
  <c r="L338" i="160" s="1"/>
  <c r="AU337" i="160"/>
  <c r="AU336" i="160"/>
  <c r="I336" i="160" s="1"/>
  <c r="J336" i="160"/>
  <c r="L336" i="160" s="1"/>
  <c r="AU335" i="160"/>
  <c r="AU334" i="160"/>
  <c r="I334" i="160" s="1"/>
  <c r="J334" i="160"/>
  <c r="K334" i="160" s="1"/>
  <c r="AU333" i="160"/>
  <c r="AU332" i="160"/>
  <c r="I332" i="160" s="1"/>
  <c r="J332" i="160"/>
  <c r="L332" i="160" s="1"/>
  <c r="AU331" i="160"/>
  <c r="AU330" i="160"/>
  <c r="I330" i="160" s="1"/>
  <c r="J330" i="160"/>
  <c r="L330" i="160" s="1"/>
  <c r="AU329" i="160"/>
  <c r="AU328" i="160"/>
  <c r="I328" i="160" s="1"/>
  <c r="J328" i="160"/>
  <c r="H328" i="160"/>
  <c r="L328" i="160" s="1"/>
  <c r="AU327" i="160"/>
  <c r="AU326" i="160"/>
  <c r="I326" i="160" s="1"/>
  <c r="J326" i="160"/>
  <c r="L326" i="160" s="1"/>
  <c r="AN325" i="160"/>
  <c r="AM325" i="160"/>
  <c r="AL325" i="160"/>
  <c r="AK325" i="160"/>
  <c r="AJ325" i="160"/>
  <c r="AI325" i="160"/>
  <c r="AH325" i="160"/>
  <c r="AG325" i="160"/>
  <c r="AF325" i="160"/>
  <c r="AE325" i="160"/>
  <c r="AD325" i="160"/>
  <c r="AC325" i="160"/>
  <c r="AB325" i="160"/>
  <c r="AA325" i="160"/>
  <c r="Z325" i="160"/>
  <c r="Y325" i="160"/>
  <c r="X325" i="160"/>
  <c r="W325" i="160"/>
  <c r="V325" i="160"/>
  <c r="U325" i="160"/>
  <c r="T325" i="160"/>
  <c r="S325" i="160"/>
  <c r="R325" i="160"/>
  <c r="Q325" i="160"/>
  <c r="P325" i="160"/>
  <c r="O325" i="160"/>
  <c r="N325" i="160"/>
  <c r="AN324" i="160"/>
  <c r="AM324" i="160"/>
  <c r="AL324" i="160"/>
  <c r="AK324" i="160"/>
  <c r="AJ324" i="160"/>
  <c r="AI324" i="160"/>
  <c r="AH324" i="160"/>
  <c r="AG324" i="160"/>
  <c r="AF324" i="160"/>
  <c r="AE324" i="160"/>
  <c r="AD324" i="160"/>
  <c r="AC324" i="160"/>
  <c r="AB324" i="160"/>
  <c r="AA324" i="160"/>
  <c r="Z324" i="160"/>
  <c r="Y324" i="160"/>
  <c r="X324" i="160"/>
  <c r="W324" i="160"/>
  <c r="V324" i="160"/>
  <c r="U324" i="160"/>
  <c r="T324" i="160"/>
  <c r="S324" i="160"/>
  <c r="R324" i="160"/>
  <c r="Q324" i="160"/>
  <c r="P324" i="160"/>
  <c r="O324" i="160"/>
  <c r="N324" i="160"/>
  <c r="AU323" i="160"/>
  <c r="AU322" i="160"/>
  <c r="I322" i="160" s="1"/>
  <c r="J322" i="160"/>
  <c r="L322" i="160" s="1"/>
  <c r="AU321" i="160"/>
  <c r="AU320" i="160"/>
  <c r="I320" i="160" s="1"/>
  <c r="J320" i="160"/>
  <c r="L320" i="160" s="1"/>
  <c r="AU319" i="160"/>
  <c r="AU318" i="160"/>
  <c r="I318" i="160" s="1"/>
  <c r="J318" i="160"/>
  <c r="L318" i="160" s="1"/>
  <c r="AU317" i="160"/>
  <c r="AU316" i="160"/>
  <c r="I316" i="160" s="1"/>
  <c r="J316" i="160"/>
  <c r="K316" i="160" s="1"/>
  <c r="AU315" i="160"/>
  <c r="AU314" i="160"/>
  <c r="I314" i="160" s="1"/>
  <c r="J314" i="160"/>
  <c r="L314" i="160" s="1"/>
  <c r="AU313" i="160"/>
  <c r="AU312" i="160"/>
  <c r="J312" i="160"/>
  <c r="L312" i="160" s="1"/>
  <c r="I312" i="160"/>
  <c r="AU311" i="160"/>
  <c r="AU310" i="160"/>
  <c r="I310" i="160" s="1"/>
  <c r="J310" i="160"/>
  <c r="L310" i="160" s="1"/>
  <c r="AU309" i="160"/>
  <c r="AU308" i="160"/>
  <c r="I308" i="160" s="1"/>
  <c r="J308" i="160"/>
  <c r="L308" i="160" s="1"/>
  <c r="AU307" i="160"/>
  <c r="AU306" i="160"/>
  <c r="I306" i="160" s="1"/>
  <c r="J306" i="160"/>
  <c r="H306" i="160"/>
  <c r="AU305" i="160"/>
  <c r="AU304" i="160"/>
  <c r="I304" i="160" s="1"/>
  <c r="J304" i="160"/>
  <c r="L304" i="160" s="1"/>
  <c r="AU303" i="160"/>
  <c r="AU302" i="160"/>
  <c r="I302" i="160" s="1"/>
  <c r="J302" i="160"/>
  <c r="L302" i="160" s="1"/>
  <c r="AU301" i="160"/>
  <c r="AU300" i="160"/>
  <c r="I300" i="160" s="1"/>
  <c r="J300" i="160"/>
  <c r="L300" i="160" s="1"/>
  <c r="AU299" i="160"/>
  <c r="AU298" i="160"/>
  <c r="I298" i="160" s="1"/>
  <c r="J298" i="160"/>
  <c r="K298" i="160" s="1"/>
  <c r="AU297" i="160"/>
  <c r="AU296" i="160"/>
  <c r="I296" i="160" s="1"/>
  <c r="J296" i="160"/>
  <c r="L296" i="160" s="1"/>
  <c r="AU295" i="160"/>
  <c r="AU294" i="160"/>
  <c r="J294" i="160"/>
  <c r="L294" i="160" s="1"/>
  <c r="I294" i="160"/>
  <c r="AU293" i="160"/>
  <c r="AU292" i="160"/>
  <c r="I292" i="160" s="1"/>
  <c r="J292" i="160"/>
  <c r="L292" i="160" s="1"/>
  <c r="H292" i="160"/>
  <c r="AU291" i="160"/>
  <c r="AU290" i="160"/>
  <c r="I290" i="160" s="1"/>
  <c r="J290" i="160"/>
  <c r="K290" i="160" s="1"/>
  <c r="AN289" i="160"/>
  <c r="AM289" i="160"/>
  <c r="AL289" i="160"/>
  <c r="AK289" i="160"/>
  <c r="AJ289" i="160"/>
  <c r="AI289" i="160"/>
  <c r="AH289" i="160"/>
  <c r="AG289" i="160"/>
  <c r="AF289" i="160"/>
  <c r="AE289" i="160"/>
  <c r="AD289" i="160"/>
  <c r="AC289" i="160"/>
  <c r="AB289" i="160"/>
  <c r="AA289" i="160"/>
  <c r="Z289" i="160"/>
  <c r="Y289" i="160"/>
  <c r="X289" i="160"/>
  <c r="W289" i="160"/>
  <c r="V289" i="160"/>
  <c r="U289" i="160"/>
  <c r="T289" i="160"/>
  <c r="S289" i="160"/>
  <c r="R289" i="160"/>
  <c r="Q289" i="160"/>
  <c r="P289" i="160"/>
  <c r="O289" i="160"/>
  <c r="N289" i="160"/>
  <c r="AN288" i="160"/>
  <c r="AM288" i="160"/>
  <c r="AL288" i="160"/>
  <c r="AK288" i="160"/>
  <c r="AJ288" i="160"/>
  <c r="AI288" i="160"/>
  <c r="AH288" i="160"/>
  <c r="AG288" i="160"/>
  <c r="AF288" i="160"/>
  <c r="AE288" i="160"/>
  <c r="AD288" i="160"/>
  <c r="AC288" i="160"/>
  <c r="AB288" i="160"/>
  <c r="AA288" i="160"/>
  <c r="Z288" i="160"/>
  <c r="Y288" i="160"/>
  <c r="X288" i="160"/>
  <c r="W288" i="160"/>
  <c r="V288" i="160"/>
  <c r="U288" i="160"/>
  <c r="T288" i="160"/>
  <c r="S288" i="160"/>
  <c r="R288" i="160"/>
  <c r="Q288" i="160"/>
  <c r="P288" i="160"/>
  <c r="O288" i="160"/>
  <c r="N288" i="160"/>
  <c r="H288" i="160"/>
  <c r="AU287" i="160"/>
  <c r="AU286" i="160"/>
  <c r="I286" i="160" s="1"/>
  <c r="J286" i="160"/>
  <c r="L286" i="160" s="1"/>
  <c r="AU285" i="160"/>
  <c r="AU284" i="160"/>
  <c r="I284" i="160" s="1"/>
  <c r="J284" i="160"/>
  <c r="L284" i="160" s="1"/>
  <c r="AU283" i="160"/>
  <c r="AU282" i="160"/>
  <c r="I282" i="160" s="1"/>
  <c r="J282" i="160"/>
  <c r="K282" i="160" s="1"/>
  <c r="AU281" i="160"/>
  <c r="AU280" i="160"/>
  <c r="I280" i="160" s="1"/>
  <c r="J280" i="160"/>
  <c r="L280" i="160" s="1"/>
  <c r="AU279" i="160"/>
  <c r="AU278" i="160"/>
  <c r="I278" i="160" s="1"/>
  <c r="J278" i="160"/>
  <c r="L278" i="160" s="1"/>
  <c r="AU277" i="160"/>
  <c r="AU276" i="160"/>
  <c r="I276" i="160" s="1"/>
  <c r="J276" i="160"/>
  <c r="K276" i="160" s="1"/>
  <c r="AU275" i="160"/>
  <c r="AU274" i="160"/>
  <c r="I274" i="160" s="1"/>
  <c r="J274" i="160"/>
  <c r="L274" i="160" s="1"/>
  <c r="AU273" i="160"/>
  <c r="AU272" i="160"/>
  <c r="I272" i="160" s="1"/>
  <c r="J272" i="160"/>
  <c r="L272" i="160" s="1"/>
  <c r="AU271" i="160"/>
  <c r="AU270" i="160"/>
  <c r="J270" i="160"/>
  <c r="L270" i="160" s="1"/>
  <c r="AU269" i="160"/>
  <c r="AU268" i="160"/>
  <c r="I268" i="160" s="1"/>
  <c r="J268" i="160"/>
  <c r="L268" i="160" s="1"/>
  <c r="AU267" i="160"/>
  <c r="AU266" i="160"/>
  <c r="I266" i="160" s="1"/>
  <c r="J266" i="160"/>
  <c r="L266" i="160" s="1"/>
  <c r="AU265" i="160"/>
  <c r="AU264" i="160"/>
  <c r="I264" i="160" s="1"/>
  <c r="J264" i="160"/>
  <c r="L264" i="160" s="1"/>
  <c r="AU263" i="160"/>
  <c r="AU262" i="160"/>
  <c r="I262" i="160" s="1"/>
  <c r="J262" i="160"/>
  <c r="K262" i="160" s="1"/>
  <c r="AU261" i="160"/>
  <c r="AU260" i="160"/>
  <c r="I260" i="160" s="1"/>
  <c r="L260" i="160"/>
  <c r="K260" i="160"/>
  <c r="J260" i="160"/>
  <c r="AU259" i="160"/>
  <c r="AU258" i="160"/>
  <c r="I258" i="160" s="1"/>
  <c r="J258" i="160"/>
  <c r="L258" i="160" s="1"/>
  <c r="AU257" i="160"/>
  <c r="AU256" i="160"/>
  <c r="I256" i="160" s="1"/>
  <c r="J256" i="160"/>
  <c r="L256" i="160" s="1"/>
  <c r="AU255" i="160"/>
  <c r="AU254" i="160"/>
  <c r="I254" i="160" s="1"/>
  <c r="J254" i="160"/>
  <c r="L254" i="160" s="1"/>
  <c r="AU253" i="160"/>
  <c r="AU252" i="160"/>
  <c r="I252" i="160" s="1"/>
  <c r="J252" i="160"/>
  <c r="L252" i="160" s="1"/>
  <c r="AU251" i="160"/>
  <c r="AU250" i="160"/>
  <c r="I250" i="160" s="1"/>
  <c r="J250" i="160"/>
  <c r="L250" i="160" s="1"/>
  <c r="AU249" i="160"/>
  <c r="AU248" i="160"/>
  <c r="K248" i="160"/>
  <c r="J248" i="160"/>
  <c r="L248" i="160" s="1"/>
  <c r="I248" i="160"/>
  <c r="AU247" i="160"/>
  <c r="AU246" i="160"/>
  <c r="I246" i="160" s="1"/>
  <c r="J246" i="160"/>
  <c r="L246" i="160" s="1"/>
  <c r="AU245" i="160"/>
  <c r="AU244" i="160"/>
  <c r="I244" i="160" s="1"/>
  <c r="J244" i="160"/>
  <c r="K244" i="160" s="1"/>
  <c r="AU243" i="160"/>
  <c r="AU242" i="160"/>
  <c r="I242" i="160" s="1"/>
  <c r="J242" i="160"/>
  <c r="L242" i="160" s="1"/>
  <c r="AU241" i="160"/>
  <c r="AU240" i="160"/>
  <c r="I240" i="160" s="1"/>
  <c r="J240" i="160"/>
  <c r="K240" i="160" s="1"/>
  <c r="AU239" i="160"/>
  <c r="AU238" i="160"/>
  <c r="I238" i="160" s="1"/>
  <c r="J238" i="160"/>
  <c r="L238" i="160" s="1"/>
  <c r="AU237" i="160"/>
  <c r="AU236" i="160"/>
  <c r="I236" i="160" s="1"/>
  <c r="J236" i="160"/>
  <c r="L236" i="160" s="1"/>
  <c r="AU235" i="160"/>
  <c r="AU234" i="160"/>
  <c r="I234" i="160" s="1"/>
  <c r="J234" i="160"/>
  <c r="K234" i="160" s="1"/>
  <c r="AU233" i="160"/>
  <c r="AU232" i="160"/>
  <c r="I232" i="160" s="1"/>
  <c r="J232" i="160"/>
  <c r="L232" i="160" s="1"/>
  <c r="AU231" i="160"/>
  <c r="AU230" i="160"/>
  <c r="I230" i="160" s="1"/>
  <c r="J230" i="160"/>
  <c r="K230" i="160" s="1"/>
  <c r="AU229" i="160"/>
  <c r="AU228" i="160"/>
  <c r="I228" i="160" s="1"/>
  <c r="J228" i="160"/>
  <c r="L228" i="160" s="1"/>
  <c r="AU227" i="160"/>
  <c r="AU226" i="160"/>
  <c r="J226" i="160"/>
  <c r="K226" i="160" s="1"/>
  <c r="I226" i="160"/>
  <c r="AU225" i="160"/>
  <c r="AU224" i="160"/>
  <c r="I224" i="160" s="1"/>
  <c r="J224" i="160"/>
  <c r="L224" i="160" s="1"/>
  <c r="AU223" i="160"/>
  <c r="AU222" i="160"/>
  <c r="I222" i="160" s="1"/>
  <c r="J222" i="160"/>
  <c r="L222" i="160" s="1"/>
  <c r="AU221" i="160"/>
  <c r="AU220" i="160"/>
  <c r="I220" i="160" s="1"/>
  <c r="J220" i="160"/>
  <c r="L220" i="160" s="1"/>
  <c r="AU219" i="160"/>
  <c r="AU218" i="160"/>
  <c r="I218" i="160" s="1"/>
  <c r="J218" i="160"/>
  <c r="AU217" i="160"/>
  <c r="AU216" i="160"/>
  <c r="J216" i="160"/>
  <c r="K216" i="160" s="1"/>
  <c r="I216" i="160"/>
  <c r="AU215" i="160"/>
  <c r="AU214" i="160"/>
  <c r="I214" i="160" s="1"/>
  <c r="J214" i="160"/>
  <c r="L214" i="160" s="1"/>
  <c r="AU213" i="160"/>
  <c r="AU212" i="160"/>
  <c r="I212" i="160" s="1"/>
  <c r="J212" i="160"/>
  <c r="K212" i="160" s="1"/>
  <c r="AN211" i="160"/>
  <c r="AM211" i="160"/>
  <c r="AL211" i="160"/>
  <c r="AK211" i="160"/>
  <c r="AJ211" i="160"/>
  <c r="AI211" i="160"/>
  <c r="AH211" i="160"/>
  <c r="AG211" i="160"/>
  <c r="AF211" i="160"/>
  <c r="AE211" i="160"/>
  <c r="AD211" i="160"/>
  <c r="AC211" i="160"/>
  <c r="AB211" i="160"/>
  <c r="AA211" i="160"/>
  <c r="Z211" i="160"/>
  <c r="Y211" i="160"/>
  <c r="X211" i="160"/>
  <c r="W211" i="160"/>
  <c r="V211" i="160"/>
  <c r="U211" i="160"/>
  <c r="T211" i="160"/>
  <c r="S211" i="160"/>
  <c r="R211" i="160"/>
  <c r="Q211" i="160"/>
  <c r="P211" i="160"/>
  <c r="O211" i="160"/>
  <c r="N211" i="160"/>
  <c r="AN210" i="160"/>
  <c r="AM210" i="160"/>
  <c r="AL210" i="160"/>
  <c r="AK210" i="160"/>
  <c r="AJ210" i="160"/>
  <c r="AI210" i="160"/>
  <c r="AH210" i="160"/>
  <c r="AG210" i="160"/>
  <c r="AF210" i="160"/>
  <c r="AE210" i="160"/>
  <c r="AD210" i="160"/>
  <c r="AC210" i="160"/>
  <c r="AB210" i="160"/>
  <c r="AA210" i="160"/>
  <c r="Z210" i="160"/>
  <c r="Y210" i="160"/>
  <c r="X210" i="160"/>
  <c r="W210" i="160"/>
  <c r="V210" i="160"/>
  <c r="U210" i="160"/>
  <c r="T210" i="160"/>
  <c r="S210" i="160"/>
  <c r="R210" i="160"/>
  <c r="Q210" i="160"/>
  <c r="P210" i="160"/>
  <c r="O210" i="160"/>
  <c r="N210" i="160"/>
  <c r="AU209" i="160"/>
  <c r="AU208" i="160"/>
  <c r="I208" i="160" s="1"/>
  <c r="J208" i="160"/>
  <c r="H208" i="160"/>
  <c r="K208" i="160" s="1"/>
  <c r="AU207" i="160"/>
  <c r="AU206" i="160"/>
  <c r="I206" i="160" s="1"/>
  <c r="J206" i="160"/>
  <c r="L206" i="160" s="1"/>
  <c r="AU205" i="160"/>
  <c r="AU204" i="160"/>
  <c r="I204" i="160" s="1"/>
  <c r="J204" i="160"/>
  <c r="H204" i="160"/>
  <c r="AN200" i="160"/>
  <c r="AM200" i="160"/>
  <c r="AL200" i="160"/>
  <c r="AK200" i="160"/>
  <c r="AJ200" i="160"/>
  <c r="AI200" i="160"/>
  <c r="AH200" i="160"/>
  <c r="AG200" i="160"/>
  <c r="AF200" i="160"/>
  <c r="AE200" i="160"/>
  <c r="AD200" i="160"/>
  <c r="AC200" i="160"/>
  <c r="AB200" i="160"/>
  <c r="AA200" i="160"/>
  <c r="Z200" i="160"/>
  <c r="X200" i="160"/>
  <c r="W200" i="160"/>
  <c r="V200" i="160"/>
  <c r="U200" i="160"/>
  <c r="T200" i="160"/>
  <c r="S200" i="160"/>
  <c r="R200" i="160"/>
  <c r="Q200" i="160"/>
  <c r="P200" i="160"/>
  <c r="N200" i="160"/>
  <c r="AN199" i="160"/>
  <c r="AM199" i="160"/>
  <c r="AL199" i="160"/>
  <c r="AK199" i="160"/>
  <c r="AJ199" i="160"/>
  <c r="AI199" i="160"/>
  <c r="AH199" i="160"/>
  <c r="AG199" i="160"/>
  <c r="AF199" i="160"/>
  <c r="AE199" i="160"/>
  <c r="AD199" i="160"/>
  <c r="AC199" i="160"/>
  <c r="AB199" i="160"/>
  <c r="AA199" i="160"/>
  <c r="Z199" i="160"/>
  <c r="Y199" i="160"/>
  <c r="X199" i="160"/>
  <c r="W199" i="160"/>
  <c r="V199" i="160"/>
  <c r="U199" i="160"/>
  <c r="T199" i="160"/>
  <c r="S199" i="160"/>
  <c r="R199" i="160"/>
  <c r="Q199" i="160"/>
  <c r="P199" i="160"/>
  <c r="O199" i="160"/>
  <c r="N199" i="160"/>
  <c r="AU198" i="160"/>
  <c r="AU197" i="160"/>
  <c r="I197" i="160" s="1"/>
  <c r="J197" i="160"/>
  <c r="L197" i="160" s="1"/>
  <c r="AU196" i="160"/>
  <c r="AU195" i="160"/>
  <c r="I195" i="160" s="1"/>
  <c r="J195" i="160"/>
  <c r="L195" i="160" s="1"/>
  <c r="AU194" i="160"/>
  <c r="AU193" i="160"/>
  <c r="I193" i="160" s="1"/>
  <c r="J193" i="160"/>
  <c r="L193" i="160" s="1"/>
  <c r="AU192" i="160"/>
  <c r="AU191" i="160"/>
  <c r="I191" i="160" s="1"/>
  <c r="J191" i="160"/>
  <c r="L191" i="160" s="1"/>
  <c r="AU190" i="160"/>
  <c r="AU189" i="160"/>
  <c r="I189" i="160" s="1"/>
  <c r="J189" i="160"/>
  <c r="L189" i="160" s="1"/>
  <c r="AU188" i="160"/>
  <c r="AU187" i="160"/>
  <c r="I187" i="160" s="1"/>
  <c r="J187" i="160"/>
  <c r="L187" i="160" s="1"/>
  <c r="AU186" i="160"/>
  <c r="AU185" i="160"/>
  <c r="I185" i="160" s="1"/>
  <c r="J185" i="160"/>
  <c r="H185" i="160"/>
  <c r="Y184" i="160"/>
  <c r="Y200" i="160" s="1"/>
  <c r="O184" i="160"/>
  <c r="AU183" i="160"/>
  <c r="I183" i="160" s="1"/>
  <c r="H183" i="160"/>
  <c r="AU182" i="160"/>
  <c r="AU181" i="160"/>
  <c r="I181" i="160" s="1"/>
  <c r="J181" i="160"/>
  <c r="L181" i="160" s="1"/>
  <c r="AU180" i="160"/>
  <c r="AU179" i="160"/>
  <c r="I179" i="160" s="1"/>
  <c r="J179" i="160"/>
  <c r="L179" i="160" s="1"/>
  <c r="AU178" i="160"/>
  <c r="AU177" i="160"/>
  <c r="I177" i="160" s="1"/>
  <c r="J177" i="160"/>
  <c r="K177" i="160" s="1"/>
  <c r="AU176" i="160"/>
  <c r="AU175" i="160"/>
  <c r="I175" i="160" s="1"/>
  <c r="J175" i="160"/>
  <c r="K175" i="160" s="1"/>
  <c r="AU174" i="160"/>
  <c r="AU173" i="160"/>
  <c r="I173" i="160" s="1"/>
  <c r="J173" i="160"/>
  <c r="L173" i="160" s="1"/>
  <c r="AU172" i="160"/>
  <c r="AU171" i="160"/>
  <c r="I171" i="160" s="1"/>
  <c r="J171" i="160"/>
  <c r="L171" i="160" s="1"/>
  <c r="AU170" i="160"/>
  <c r="AU169" i="160"/>
  <c r="I169" i="160" s="1"/>
  <c r="J169" i="160"/>
  <c r="L169" i="160" s="1"/>
  <c r="AU168" i="160"/>
  <c r="AU167" i="160"/>
  <c r="I167" i="160" s="1"/>
  <c r="J167" i="160"/>
  <c r="L167" i="160" s="1"/>
  <c r="AU166" i="160"/>
  <c r="AU165" i="160"/>
  <c r="I165" i="160" s="1"/>
  <c r="J165" i="160"/>
  <c r="L165" i="160" s="1"/>
  <c r="AU164" i="160"/>
  <c r="AU163" i="160"/>
  <c r="I163" i="160" s="1"/>
  <c r="J163" i="160"/>
  <c r="K163" i="160" s="1"/>
  <c r="AU162" i="160"/>
  <c r="AU161" i="160"/>
  <c r="I161" i="160" s="1"/>
  <c r="J161" i="160"/>
  <c r="L161" i="160" s="1"/>
  <c r="AU160" i="160"/>
  <c r="AU159" i="160"/>
  <c r="I159" i="160" s="1"/>
  <c r="J159" i="160"/>
  <c r="L159" i="160" s="1"/>
  <c r="AU158" i="160"/>
  <c r="AU157" i="160"/>
  <c r="I157" i="160" s="1"/>
  <c r="J157" i="160"/>
  <c r="L157" i="160" s="1"/>
  <c r="AU156" i="160"/>
  <c r="AU155" i="160"/>
  <c r="I155" i="160" s="1"/>
  <c r="J155" i="160"/>
  <c r="L155" i="160" s="1"/>
  <c r="AU154" i="160"/>
  <c r="AU153" i="160"/>
  <c r="I153" i="160" s="1"/>
  <c r="J153" i="160"/>
  <c r="L153" i="160" s="1"/>
  <c r="AU152" i="160"/>
  <c r="AU151" i="160"/>
  <c r="I151" i="160" s="1"/>
  <c r="J151" i="160"/>
  <c r="K151" i="160" s="1"/>
  <c r="AN145" i="160"/>
  <c r="AM145" i="160"/>
  <c r="AL145" i="160"/>
  <c r="AK145" i="160"/>
  <c r="AJ145" i="160"/>
  <c r="AI145" i="160"/>
  <c r="AH145" i="160"/>
  <c r="AG145" i="160"/>
  <c r="AF145" i="160"/>
  <c r="AE145" i="160"/>
  <c r="AD145" i="160"/>
  <c r="AC145" i="160"/>
  <c r="AB145" i="160"/>
  <c r="AA145" i="160"/>
  <c r="Z145" i="160"/>
  <c r="Y145" i="160"/>
  <c r="X145" i="160"/>
  <c r="W145" i="160"/>
  <c r="V145" i="160"/>
  <c r="U145" i="160"/>
  <c r="T145" i="160"/>
  <c r="S145" i="160"/>
  <c r="R145" i="160"/>
  <c r="Q145" i="160"/>
  <c r="P145" i="160"/>
  <c r="O145" i="160"/>
  <c r="N145" i="160"/>
  <c r="AN144" i="160"/>
  <c r="AM144" i="160"/>
  <c r="AL144" i="160"/>
  <c r="AK144" i="160"/>
  <c r="AJ144" i="160"/>
  <c r="AI144" i="160"/>
  <c r="AH144" i="160"/>
  <c r="AG144" i="160"/>
  <c r="AF144" i="160"/>
  <c r="AE144" i="160"/>
  <c r="AD144" i="160"/>
  <c r="AC144" i="160"/>
  <c r="AB144" i="160"/>
  <c r="AA144" i="160"/>
  <c r="Z144" i="160"/>
  <c r="Y144" i="160"/>
  <c r="X144" i="160"/>
  <c r="W144" i="160"/>
  <c r="V144" i="160"/>
  <c r="U144" i="160"/>
  <c r="T144" i="160"/>
  <c r="S144" i="160"/>
  <c r="R144" i="160"/>
  <c r="Q144" i="160"/>
  <c r="P144" i="160"/>
  <c r="O144" i="160"/>
  <c r="N144" i="160"/>
  <c r="H144" i="160"/>
  <c r="AU143" i="160"/>
  <c r="AU142" i="160"/>
  <c r="I142" i="160" s="1"/>
  <c r="J142" i="160"/>
  <c r="K142" i="160" s="1"/>
  <c r="AU141" i="160"/>
  <c r="AU140" i="160"/>
  <c r="I140" i="160" s="1"/>
  <c r="J140" i="160"/>
  <c r="K140" i="160" s="1"/>
  <c r="AU139" i="160"/>
  <c r="AU138" i="160"/>
  <c r="I138" i="160" s="1"/>
  <c r="J138" i="160"/>
  <c r="L138" i="160" s="1"/>
  <c r="AU137" i="160"/>
  <c r="AU136" i="160"/>
  <c r="I136" i="160" s="1"/>
  <c r="J136" i="160"/>
  <c r="L136" i="160" s="1"/>
  <c r="AU135" i="160"/>
  <c r="AU134" i="160"/>
  <c r="J134" i="160"/>
  <c r="L134" i="160" s="1"/>
  <c r="I134" i="160"/>
  <c r="AN133" i="160"/>
  <c r="AM133" i="160"/>
  <c r="AL133" i="160"/>
  <c r="AK133" i="160"/>
  <c r="AJ133" i="160"/>
  <c r="AI133" i="160"/>
  <c r="AH133" i="160"/>
  <c r="AG133" i="160"/>
  <c r="AF133" i="160"/>
  <c r="AE133" i="160"/>
  <c r="AD133" i="160"/>
  <c r="AC133" i="160"/>
  <c r="AB133" i="160"/>
  <c r="AA133" i="160"/>
  <c r="Z133" i="160"/>
  <c r="Y133" i="160"/>
  <c r="X133" i="160"/>
  <c r="W133" i="160"/>
  <c r="V133" i="160"/>
  <c r="U133" i="160"/>
  <c r="T133" i="160"/>
  <c r="S133" i="160"/>
  <c r="R133" i="160"/>
  <c r="Q133" i="160"/>
  <c r="P133" i="160"/>
  <c r="O133" i="160"/>
  <c r="N133" i="160"/>
  <c r="AN132" i="160"/>
  <c r="AM132" i="160"/>
  <c r="AL132" i="160"/>
  <c r="AK132" i="160"/>
  <c r="AJ132" i="160"/>
  <c r="AI132" i="160"/>
  <c r="AH132" i="160"/>
  <c r="AG132" i="160"/>
  <c r="AF132" i="160"/>
  <c r="AE132" i="160"/>
  <c r="AD132" i="160"/>
  <c r="AC132" i="160"/>
  <c r="AB132" i="160"/>
  <c r="AA132" i="160"/>
  <c r="Z132" i="160"/>
  <c r="Y132" i="160"/>
  <c r="X132" i="160"/>
  <c r="W132" i="160"/>
  <c r="V132" i="160"/>
  <c r="U132" i="160"/>
  <c r="T132" i="160"/>
  <c r="S132" i="160"/>
  <c r="R132" i="160"/>
  <c r="Q132" i="160"/>
  <c r="P132" i="160"/>
  <c r="O132" i="160"/>
  <c r="N132" i="160"/>
  <c r="H132" i="160"/>
  <c r="AU131" i="160"/>
  <c r="AU130" i="160"/>
  <c r="I130" i="160" s="1"/>
  <c r="J130" i="160"/>
  <c r="J132" i="160" s="1"/>
  <c r="AU129" i="160"/>
  <c r="AU128" i="160"/>
  <c r="I128" i="160" s="1"/>
  <c r="J128" i="160"/>
  <c r="L128" i="160" s="1"/>
  <c r="AU127" i="160"/>
  <c r="AU126" i="160"/>
  <c r="I126" i="160" s="1"/>
  <c r="L126" i="160"/>
  <c r="J126" i="160"/>
  <c r="K126" i="160" s="1"/>
  <c r="AN125" i="160"/>
  <c r="AN147" i="160" s="1"/>
  <c r="AM125" i="160"/>
  <c r="AL125" i="160"/>
  <c r="AK125" i="160"/>
  <c r="AJ125" i="160"/>
  <c r="AI125" i="160"/>
  <c r="AH125" i="160"/>
  <c r="AG125" i="160"/>
  <c r="AF125" i="160"/>
  <c r="AE125" i="160"/>
  <c r="AD125" i="160"/>
  <c r="AC125" i="160"/>
  <c r="AB125" i="160"/>
  <c r="AB147" i="160" s="1"/>
  <c r="AA125" i="160"/>
  <c r="Z125" i="160"/>
  <c r="Y125" i="160"/>
  <c r="X125" i="160"/>
  <c r="X147" i="160" s="1"/>
  <c r="W125" i="160"/>
  <c r="V125" i="160"/>
  <c r="U125" i="160"/>
  <c r="T125" i="160"/>
  <c r="S125" i="160"/>
  <c r="R125" i="160"/>
  <c r="Q125" i="160"/>
  <c r="P125" i="160"/>
  <c r="N125" i="160"/>
  <c r="AN124" i="160"/>
  <c r="AM124" i="160"/>
  <c r="AL124" i="160"/>
  <c r="AK124" i="160"/>
  <c r="AJ124" i="160"/>
  <c r="AI124" i="160"/>
  <c r="AI146" i="160" s="1"/>
  <c r="AH124" i="160"/>
  <c r="AG124" i="160"/>
  <c r="AF124" i="160"/>
  <c r="AF146" i="160" s="1"/>
  <c r="AE124" i="160"/>
  <c r="AD124" i="160"/>
  <c r="AC124" i="160"/>
  <c r="AB124" i="160"/>
  <c r="AA124" i="160"/>
  <c r="Z124" i="160"/>
  <c r="Y124" i="160"/>
  <c r="Y146" i="160" s="1"/>
  <c r="X124" i="160"/>
  <c r="W124" i="160"/>
  <c r="V124" i="160"/>
  <c r="U124" i="160"/>
  <c r="T124" i="160"/>
  <c r="S124" i="160"/>
  <c r="S146" i="160" s="1"/>
  <c r="R124" i="160"/>
  <c r="Q124" i="160"/>
  <c r="P124" i="160"/>
  <c r="O124" i="160"/>
  <c r="N124" i="160"/>
  <c r="AU123" i="160"/>
  <c r="AU122" i="160"/>
  <c r="I122" i="160" s="1"/>
  <c r="J122" i="160"/>
  <c r="L122" i="160" s="1"/>
  <c r="AU121" i="160"/>
  <c r="AU120" i="160"/>
  <c r="I120" i="160" s="1"/>
  <c r="J120" i="160"/>
  <c r="L120" i="160" s="1"/>
  <c r="AU119" i="160"/>
  <c r="AU118" i="160"/>
  <c r="I118" i="160" s="1"/>
  <c r="J118" i="160"/>
  <c r="L118" i="160" s="1"/>
  <c r="AU117" i="160"/>
  <c r="AU116" i="160"/>
  <c r="I116" i="160" s="1"/>
  <c r="J116" i="160"/>
  <c r="K116" i="160" s="1"/>
  <c r="AU115" i="160"/>
  <c r="AU114" i="160"/>
  <c r="I114" i="160" s="1"/>
  <c r="J114" i="160"/>
  <c r="L114" i="160" s="1"/>
  <c r="AU113" i="160"/>
  <c r="AU112" i="160"/>
  <c r="I112" i="160" s="1"/>
  <c r="J112" i="160"/>
  <c r="L112" i="160" s="1"/>
  <c r="AU111" i="160"/>
  <c r="AU110" i="160"/>
  <c r="I110" i="160" s="1"/>
  <c r="J110" i="160"/>
  <c r="K110" i="160" s="1"/>
  <c r="AU109" i="160"/>
  <c r="AU108" i="160"/>
  <c r="I108" i="160" s="1"/>
  <c r="J108" i="160"/>
  <c r="K108" i="160" s="1"/>
  <c r="H108" i="160"/>
  <c r="AU107" i="160"/>
  <c r="AU106" i="160"/>
  <c r="I106" i="160" s="1"/>
  <c r="K106" i="160"/>
  <c r="J106" i="160"/>
  <c r="L106" i="160" s="1"/>
  <c r="AU105" i="160"/>
  <c r="AU104" i="160"/>
  <c r="I104" i="160" s="1"/>
  <c r="J104" i="160"/>
  <c r="K104" i="160" s="1"/>
  <c r="AU103" i="160"/>
  <c r="AU102" i="160"/>
  <c r="I102" i="160" s="1"/>
  <c r="J102" i="160"/>
  <c r="L102" i="160" s="1"/>
  <c r="AU101" i="160"/>
  <c r="AU100" i="160"/>
  <c r="I100" i="160" s="1"/>
  <c r="J100" i="160"/>
  <c r="K100" i="160" s="1"/>
  <c r="AU99" i="160"/>
  <c r="AU98" i="160"/>
  <c r="I98" i="160" s="1"/>
  <c r="J98" i="160"/>
  <c r="L98" i="160" s="1"/>
  <c r="AU97" i="160"/>
  <c r="AU96" i="160"/>
  <c r="I96" i="160" s="1"/>
  <c r="J96" i="160"/>
  <c r="L96" i="160" s="1"/>
  <c r="AU95" i="160"/>
  <c r="AU94" i="160"/>
  <c r="I94" i="160" s="1"/>
  <c r="J94" i="160"/>
  <c r="K94" i="160" s="1"/>
  <c r="AU93" i="160"/>
  <c r="AU92" i="160"/>
  <c r="I92" i="160" s="1"/>
  <c r="J92" i="160"/>
  <c r="L92" i="160" s="1"/>
  <c r="AU91" i="160"/>
  <c r="AU90" i="160"/>
  <c r="I90" i="160" s="1"/>
  <c r="J90" i="160"/>
  <c r="K90" i="160" s="1"/>
  <c r="AU89" i="160"/>
  <c r="AU88" i="160"/>
  <c r="I88" i="160" s="1"/>
  <c r="J88" i="160"/>
  <c r="H88" i="160"/>
  <c r="AU87" i="160"/>
  <c r="AU86" i="160"/>
  <c r="I86" i="160" s="1"/>
  <c r="J86" i="160"/>
  <c r="L86" i="160" s="1"/>
  <c r="AU85" i="160"/>
  <c r="AU84" i="160"/>
  <c r="I84" i="160" s="1"/>
  <c r="J84" i="160"/>
  <c r="K84" i="160" s="1"/>
  <c r="AU83" i="160"/>
  <c r="AU82" i="160"/>
  <c r="I82" i="160" s="1"/>
  <c r="J82" i="160"/>
  <c r="K82" i="160" s="1"/>
  <c r="AU81" i="160"/>
  <c r="AU80" i="160"/>
  <c r="I80" i="160" s="1"/>
  <c r="J80" i="160"/>
  <c r="K80" i="160" s="1"/>
  <c r="AU79" i="160"/>
  <c r="AU78" i="160"/>
  <c r="I78" i="160" s="1"/>
  <c r="J78" i="160"/>
  <c r="L78" i="160" s="1"/>
  <c r="AU77" i="160"/>
  <c r="AU76" i="160"/>
  <c r="I76" i="160" s="1"/>
  <c r="J76" i="160"/>
  <c r="L76" i="160" s="1"/>
  <c r="AU75" i="160"/>
  <c r="AU74" i="160"/>
  <c r="I74" i="160" s="1"/>
  <c r="J74" i="160"/>
  <c r="K74" i="160" s="1"/>
  <c r="AU73" i="160"/>
  <c r="AU72" i="160"/>
  <c r="I72" i="160" s="1"/>
  <c r="J72" i="160"/>
  <c r="K72" i="160" s="1"/>
  <c r="AU71" i="160"/>
  <c r="AU70" i="160"/>
  <c r="I70" i="160" s="1"/>
  <c r="J70" i="160"/>
  <c r="L70" i="160" s="1"/>
  <c r="AU69" i="160"/>
  <c r="AU68" i="160"/>
  <c r="I68" i="160" s="1"/>
  <c r="J68" i="160"/>
  <c r="K68" i="160" s="1"/>
  <c r="AU67" i="160"/>
  <c r="AU66" i="160"/>
  <c r="I66" i="160" s="1"/>
  <c r="J66" i="160"/>
  <c r="K66" i="160" s="1"/>
  <c r="O65" i="160"/>
  <c r="O125" i="160" s="1"/>
  <c r="AU64" i="160"/>
  <c r="I64" i="160" s="1"/>
  <c r="H64" i="160"/>
  <c r="AU63" i="160"/>
  <c r="AU62" i="160"/>
  <c r="I62" i="160" s="1"/>
  <c r="J62" i="160"/>
  <c r="K62" i="160" s="1"/>
  <c r="AU61" i="160"/>
  <c r="AU60" i="160"/>
  <c r="I60" i="160" s="1"/>
  <c r="J60" i="160"/>
  <c r="L60" i="160" s="1"/>
  <c r="AS59" i="160"/>
  <c r="AS371" i="160" s="1"/>
  <c r="AR59" i="160"/>
  <c r="AR371" i="160" s="1"/>
  <c r="AQ59" i="160"/>
  <c r="AQ371" i="160" s="1"/>
  <c r="AP59" i="160"/>
  <c r="AP371" i="160" s="1"/>
  <c r="AO59" i="160"/>
  <c r="AO371" i="160" s="1"/>
  <c r="AN59" i="160"/>
  <c r="AM59" i="160"/>
  <c r="AL59" i="160"/>
  <c r="AK59" i="160"/>
  <c r="AJ59" i="160"/>
  <c r="AI59" i="160"/>
  <c r="AH59" i="160"/>
  <c r="AG59" i="160"/>
  <c r="AF59" i="160"/>
  <c r="AE59" i="160"/>
  <c r="AD59" i="160"/>
  <c r="AC59" i="160"/>
  <c r="AB59" i="160"/>
  <c r="AA59" i="160"/>
  <c r="Y59" i="160"/>
  <c r="X59" i="160"/>
  <c r="W59" i="160"/>
  <c r="V59" i="160"/>
  <c r="U59" i="160"/>
  <c r="T59" i="160"/>
  <c r="S59" i="160"/>
  <c r="R59" i="160"/>
  <c r="Q59" i="160"/>
  <c r="P59" i="160"/>
  <c r="AS58" i="160"/>
  <c r="AS370" i="160" s="1"/>
  <c r="AR58" i="160"/>
  <c r="AR370" i="160" s="1"/>
  <c r="AQ58" i="160"/>
  <c r="AQ370" i="160" s="1"/>
  <c r="AP58" i="160"/>
  <c r="AP370" i="160" s="1"/>
  <c r="AO58" i="160"/>
  <c r="AO370" i="160" s="1"/>
  <c r="AN58" i="160"/>
  <c r="AM58" i="160"/>
  <c r="AL58" i="160"/>
  <c r="AK58" i="160"/>
  <c r="AJ58" i="160"/>
  <c r="AI58" i="160"/>
  <c r="AH58" i="160"/>
  <c r="AG58" i="160"/>
  <c r="AF58" i="160"/>
  <c r="AE58" i="160"/>
  <c r="AD58" i="160"/>
  <c r="AC58" i="160"/>
  <c r="AB58" i="160"/>
  <c r="AA58" i="160"/>
  <c r="Z58" i="160"/>
  <c r="Y58" i="160"/>
  <c r="X58" i="160"/>
  <c r="W58" i="160"/>
  <c r="V58" i="160"/>
  <c r="U58" i="160"/>
  <c r="T58" i="160"/>
  <c r="S58" i="160"/>
  <c r="R58" i="160"/>
  <c r="Q58" i="160"/>
  <c r="P58" i="160"/>
  <c r="O58" i="160"/>
  <c r="N58" i="160"/>
  <c r="AU57" i="160"/>
  <c r="AU56" i="160"/>
  <c r="I56" i="160" s="1"/>
  <c r="J56" i="160"/>
  <c r="L56" i="160" s="1"/>
  <c r="AU55" i="160"/>
  <c r="AU54" i="160"/>
  <c r="I54" i="160" s="1"/>
  <c r="J54" i="160"/>
  <c r="L54" i="160" s="1"/>
  <c r="AU53" i="160"/>
  <c r="AU52" i="160"/>
  <c r="I52" i="160" s="1"/>
  <c r="J52" i="160"/>
  <c r="K52" i="160" s="1"/>
  <c r="AU51" i="160"/>
  <c r="AU50" i="160"/>
  <c r="I50" i="160" s="1"/>
  <c r="J50" i="160"/>
  <c r="K50" i="160" s="1"/>
  <c r="AU49" i="160"/>
  <c r="AU48" i="160"/>
  <c r="I48" i="160" s="1"/>
  <c r="J48" i="160"/>
  <c r="L48" i="160" s="1"/>
  <c r="AU47" i="160"/>
  <c r="AU46" i="160"/>
  <c r="I46" i="160" s="1"/>
  <c r="J46" i="160"/>
  <c r="H46" i="160"/>
  <c r="L46" i="160" s="1"/>
  <c r="Z45" i="160"/>
  <c r="Z59" i="160" s="1"/>
  <c r="AU44" i="160"/>
  <c r="I44" i="160" s="1"/>
  <c r="H44" i="160"/>
  <c r="AU43" i="160"/>
  <c r="AU42" i="160"/>
  <c r="I42" i="160" s="1"/>
  <c r="J42" i="160"/>
  <c r="L42" i="160" s="1"/>
  <c r="AU41" i="160"/>
  <c r="AU40" i="160"/>
  <c r="I40" i="160" s="1"/>
  <c r="J40" i="160"/>
  <c r="L40" i="160" s="1"/>
  <c r="O39" i="160"/>
  <c r="O59" i="160" s="1"/>
  <c r="N39" i="160"/>
  <c r="AU38" i="160"/>
  <c r="I38" i="160" s="1"/>
  <c r="AU37" i="160"/>
  <c r="AU36" i="160"/>
  <c r="I36" i="160" s="1"/>
  <c r="J36" i="160"/>
  <c r="L36" i="160" s="1"/>
  <c r="AN35" i="160"/>
  <c r="AM35" i="160"/>
  <c r="AL35" i="160"/>
  <c r="AK35" i="160"/>
  <c r="AJ35" i="160"/>
  <c r="AI35" i="160"/>
  <c r="AH35" i="160"/>
  <c r="AG35" i="160"/>
  <c r="AF35" i="160"/>
  <c r="AE35" i="160"/>
  <c r="AD35" i="160"/>
  <c r="AC35" i="160"/>
  <c r="AB35" i="160"/>
  <c r="AA35" i="160"/>
  <c r="Z35" i="160"/>
  <c r="Y35" i="160"/>
  <c r="X35" i="160"/>
  <c r="W35" i="160"/>
  <c r="V35" i="160"/>
  <c r="U35" i="160"/>
  <c r="T35" i="160"/>
  <c r="S35" i="160"/>
  <c r="R35" i="160"/>
  <c r="Q35" i="160"/>
  <c r="P35" i="160"/>
  <c r="O35" i="160"/>
  <c r="N35" i="160"/>
  <c r="AN34" i="160"/>
  <c r="AM34" i="160"/>
  <c r="AL34" i="160"/>
  <c r="AK34" i="160"/>
  <c r="AJ34" i="160"/>
  <c r="AI34" i="160"/>
  <c r="AH34" i="160"/>
  <c r="AG34" i="160"/>
  <c r="AF34" i="160"/>
  <c r="AE34" i="160"/>
  <c r="AD34" i="160"/>
  <c r="AC34" i="160"/>
  <c r="AB34" i="160"/>
  <c r="AA34" i="160"/>
  <c r="Z34" i="160"/>
  <c r="Y34" i="160"/>
  <c r="X34" i="160"/>
  <c r="W34" i="160"/>
  <c r="V34" i="160"/>
  <c r="U34" i="160"/>
  <c r="T34" i="160"/>
  <c r="S34" i="160"/>
  <c r="R34" i="160"/>
  <c r="Q34" i="160"/>
  <c r="P34" i="160"/>
  <c r="O34" i="160"/>
  <c r="N34" i="160"/>
  <c r="AU33" i="160"/>
  <c r="AU32" i="160"/>
  <c r="I32" i="160" s="1"/>
  <c r="J32" i="160"/>
  <c r="L32" i="160" s="1"/>
  <c r="AU31" i="160"/>
  <c r="AU30" i="160"/>
  <c r="I30" i="160" s="1"/>
  <c r="J30" i="160"/>
  <c r="L30" i="160" s="1"/>
  <c r="AU29" i="160"/>
  <c r="AU28" i="160"/>
  <c r="I28" i="160" s="1"/>
  <c r="J28" i="160"/>
  <c r="L28" i="160" s="1"/>
  <c r="H28" i="160"/>
  <c r="AU27" i="160"/>
  <c r="AU26" i="160"/>
  <c r="I26" i="160" s="1"/>
  <c r="J26" i="160"/>
  <c r="L26" i="160" s="1"/>
  <c r="H26" i="160"/>
  <c r="AU25" i="160"/>
  <c r="AU24" i="160"/>
  <c r="I24" i="160" s="1"/>
  <c r="J24" i="160"/>
  <c r="K24" i="160" s="1"/>
  <c r="AU23" i="160"/>
  <c r="AU22" i="160"/>
  <c r="J22" i="160"/>
  <c r="K22" i="160" s="1"/>
  <c r="I22" i="160"/>
  <c r="AU21" i="160"/>
  <c r="AU20" i="160"/>
  <c r="I20" i="160" s="1"/>
  <c r="L20" i="160"/>
  <c r="K20" i="160"/>
  <c r="J20" i="160"/>
  <c r="AU19" i="160"/>
  <c r="AU18" i="160"/>
  <c r="I18" i="160" s="1"/>
  <c r="J18" i="160"/>
  <c r="L18" i="160" s="1"/>
  <c r="AU17" i="160"/>
  <c r="AU16" i="160"/>
  <c r="I16" i="160" s="1"/>
  <c r="L16" i="160"/>
  <c r="K16" i="160"/>
  <c r="AU15" i="160"/>
  <c r="AU14" i="160"/>
  <c r="I14" i="160" s="1"/>
  <c r="J14" i="160"/>
  <c r="L14" i="160" s="1"/>
  <c r="AU13" i="160"/>
  <c r="AU12" i="160"/>
  <c r="I12" i="160" s="1"/>
  <c r="J12" i="160"/>
  <c r="L12" i="160" s="1"/>
  <c r="AU11" i="160"/>
  <c r="AU10" i="160"/>
  <c r="I10" i="160" s="1"/>
  <c r="J10" i="160"/>
  <c r="K312" i="160" l="1"/>
  <c r="H58" i="160"/>
  <c r="N147" i="160"/>
  <c r="J38" i="160"/>
  <c r="L50" i="160"/>
  <c r="J64" i="160"/>
  <c r="J124" i="160" s="1"/>
  <c r="L74" i="160"/>
  <c r="K274" i="160"/>
  <c r="L316" i="160"/>
  <c r="L298" i="160"/>
  <c r="K169" i="160"/>
  <c r="L354" i="160"/>
  <c r="P146" i="160"/>
  <c r="AK147" i="160"/>
  <c r="AG146" i="160"/>
  <c r="AG370" i="160" s="1"/>
  <c r="L240" i="160"/>
  <c r="L163" i="160"/>
  <c r="K56" i="160"/>
  <c r="K294" i="160"/>
  <c r="K270" i="160"/>
  <c r="K136" i="160"/>
  <c r="AD147" i="160"/>
  <c r="AD371" i="160" s="1"/>
  <c r="L244" i="160"/>
  <c r="L262" i="160"/>
  <c r="AC146" i="160"/>
  <c r="Q146" i="160"/>
  <c r="K36" i="160"/>
  <c r="K118" i="160"/>
  <c r="L352" i="160"/>
  <c r="W146" i="160"/>
  <c r="W370" i="160" s="1"/>
  <c r="AM146" i="160"/>
  <c r="AM370" i="160" s="1"/>
  <c r="K167" i="160"/>
  <c r="K228" i="160"/>
  <c r="L290" i="160"/>
  <c r="K195" i="160"/>
  <c r="L212" i="160"/>
  <c r="AU65" i="160"/>
  <c r="L84" i="160"/>
  <c r="L110" i="160"/>
  <c r="X146" i="160"/>
  <c r="X370" i="160" s="1"/>
  <c r="AN146" i="160"/>
  <c r="AC147" i="160"/>
  <c r="L185" i="160"/>
  <c r="L276" i="160"/>
  <c r="K46" i="160"/>
  <c r="J210" i="160"/>
  <c r="R147" i="160"/>
  <c r="R371" i="160" s="1"/>
  <c r="V146" i="160"/>
  <c r="AL146" i="160"/>
  <c r="AL370" i="160" s="1"/>
  <c r="AA147" i="160"/>
  <c r="AA371" i="160" s="1"/>
  <c r="H324" i="160"/>
  <c r="K238" i="160"/>
  <c r="K26" i="160"/>
  <c r="H34" i="160"/>
  <c r="L34" i="160" s="1"/>
  <c r="AE147" i="160"/>
  <c r="AE371" i="160" s="1"/>
  <c r="L348" i="160"/>
  <c r="L230" i="160"/>
  <c r="K155" i="160"/>
  <c r="K189" i="160"/>
  <c r="K197" i="160"/>
  <c r="K264" i="160"/>
  <c r="J34" i="160"/>
  <c r="AD146" i="160"/>
  <c r="AD370" i="160" s="1"/>
  <c r="S147" i="160"/>
  <c r="S371" i="160" s="1"/>
  <c r="AI147" i="160"/>
  <c r="AI371" i="160" s="1"/>
  <c r="H199" i="160"/>
  <c r="K232" i="160"/>
  <c r="K302" i="160"/>
  <c r="K310" i="160"/>
  <c r="K342" i="160"/>
  <c r="K28" i="160"/>
  <c r="O146" i="160"/>
  <c r="O370" i="160" s="1"/>
  <c r="AE146" i="160"/>
  <c r="T147" i="160"/>
  <c r="AJ147" i="160"/>
  <c r="L334" i="160"/>
  <c r="H422" i="160"/>
  <c r="K286" i="160"/>
  <c r="AH147" i="160"/>
  <c r="AH371" i="160" s="1"/>
  <c r="X371" i="160"/>
  <c r="AN371" i="160"/>
  <c r="L82" i="160"/>
  <c r="L100" i="160"/>
  <c r="L108" i="160"/>
  <c r="U147" i="160"/>
  <c r="U371" i="160" s="1"/>
  <c r="J183" i="160"/>
  <c r="L183" i="160" s="1"/>
  <c r="H210" i="160"/>
  <c r="L282" i="160"/>
  <c r="K48" i="160"/>
  <c r="J368" i="160"/>
  <c r="AU45" i="160"/>
  <c r="AU39" i="160"/>
  <c r="AU58" i="160"/>
  <c r="N59" i="160"/>
  <c r="AU59" i="160" s="1"/>
  <c r="L66" i="160"/>
  <c r="L88" i="160"/>
  <c r="L94" i="160"/>
  <c r="AA146" i="160"/>
  <c r="AA370" i="160" s="1"/>
  <c r="P147" i="160"/>
  <c r="P371" i="160" s="1"/>
  <c r="AF147" i="160"/>
  <c r="AF371" i="160" s="1"/>
  <c r="K171" i="160"/>
  <c r="AU184" i="160"/>
  <c r="AU200" i="160" s="1"/>
  <c r="AU210" i="160"/>
  <c r="L216" i="160"/>
  <c r="K236" i="160"/>
  <c r="K268" i="160"/>
  <c r="V356" i="160"/>
  <c r="AU356" i="160" s="1"/>
  <c r="L360" i="160"/>
  <c r="AU388" i="160"/>
  <c r="T371" i="160"/>
  <c r="AJ371" i="160"/>
  <c r="AB146" i="160"/>
  <c r="AB370" i="160" s="1"/>
  <c r="AU125" i="160"/>
  <c r="AG147" i="160"/>
  <c r="AG371" i="160" s="1"/>
  <c r="K292" i="160"/>
  <c r="I368" i="160"/>
  <c r="AU377" i="160"/>
  <c r="K102" i="160"/>
  <c r="L116" i="160"/>
  <c r="AU124" i="160"/>
  <c r="K130" i="160"/>
  <c r="AU145" i="160"/>
  <c r="O200" i="160"/>
  <c r="K206" i="160"/>
  <c r="K224" i="160"/>
  <c r="K256" i="160"/>
  <c r="K318" i="160"/>
  <c r="AU357" i="160"/>
  <c r="H368" i="160"/>
  <c r="K159" i="160"/>
  <c r="K185" i="160"/>
  <c r="J288" i="160"/>
  <c r="L288" i="160" s="1"/>
  <c r="K336" i="160"/>
  <c r="L68" i="160"/>
  <c r="K76" i="160"/>
  <c r="L90" i="160"/>
  <c r="AU144" i="160"/>
  <c r="K153" i="160"/>
  <c r="K30" i="160"/>
  <c r="K54" i="160"/>
  <c r="V147" i="160"/>
  <c r="V371" i="160" s="1"/>
  <c r="AL147" i="160"/>
  <c r="AL371" i="160" s="1"/>
  <c r="AU133" i="160"/>
  <c r="K181" i="160"/>
  <c r="I288" i="160"/>
  <c r="P370" i="160"/>
  <c r="AF370" i="160"/>
  <c r="K300" i="160"/>
  <c r="K306" i="160"/>
  <c r="K362" i="160"/>
  <c r="K368" i="160" s="1"/>
  <c r="AU368" i="160"/>
  <c r="AU369" i="160"/>
  <c r="W147" i="160"/>
  <c r="W371" i="160" s="1"/>
  <c r="AM147" i="160"/>
  <c r="AM371" i="160" s="1"/>
  <c r="Q370" i="160"/>
  <c r="I34" i="160"/>
  <c r="L24" i="160"/>
  <c r="AI370" i="160"/>
  <c r="AU132" i="160"/>
  <c r="K138" i="160"/>
  <c r="K161" i="160"/>
  <c r="K187" i="160"/>
  <c r="K193" i="160"/>
  <c r="AE370" i="160"/>
  <c r="AU211" i="160"/>
  <c r="K220" i="160"/>
  <c r="K252" i="160"/>
  <c r="K332" i="160"/>
  <c r="K350" i="160"/>
  <c r="AK371" i="160"/>
  <c r="K18" i="160"/>
  <c r="R146" i="160"/>
  <c r="R370" i="160" s="1"/>
  <c r="K12" i="160"/>
  <c r="H124" i="160"/>
  <c r="H146" i="160" s="1"/>
  <c r="K98" i="160"/>
  <c r="AB371" i="160"/>
  <c r="K92" i="160"/>
  <c r="T146" i="160"/>
  <c r="T370" i="160" s="1"/>
  <c r="AJ146" i="160"/>
  <c r="AJ370" i="160" s="1"/>
  <c r="Y147" i="160"/>
  <c r="Y371" i="160" s="1"/>
  <c r="K214" i="160"/>
  <c r="K246" i="160"/>
  <c r="K284" i="160"/>
  <c r="K320" i="160"/>
  <c r="K344" i="160"/>
  <c r="I144" i="160"/>
  <c r="AC371" i="160"/>
  <c r="J44" i="160"/>
  <c r="U146" i="160"/>
  <c r="AK146" i="160"/>
  <c r="AK370" i="160" s="1"/>
  <c r="Z147" i="160"/>
  <c r="Z371" i="160" s="1"/>
  <c r="AU199" i="160"/>
  <c r="K278" i="160"/>
  <c r="K308" i="160"/>
  <c r="K326" i="160"/>
  <c r="L130" i="160"/>
  <c r="K10" i="160"/>
  <c r="L10" i="160"/>
  <c r="AU35" i="160"/>
  <c r="K222" i="160"/>
  <c r="K254" i="160"/>
  <c r="I324" i="160"/>
  <c r="K340" i="160"/>
  <c r="AN370" i="160"/>
  <c r="H444" i="160"/>
  <c r="Z146" i="160"/>
  <c r="Z370" i="160" s="1"/>
  <c r="O147" i="160"/>
  <c r="K204" i="160"/>
  <c r="Y370" i="160"/>
  <c r="AU289" i="160"/>
  <c r="AU325" i="160"/>
  <c r="AH146" i="160"/>
  <c r="AH370" i="160" s="1"/>
  <c r="L132" i="160"/>
  <c r="AU34" i="160"/>
  <c r="I199" i="160"/>
  <c r="I58" i="160"/>
  <c r="I132" i="160"/>
  <c r="I210" i="160"/>
  <c r="U370" i="160"/>
  <c r="AC370" i="160"/>
  <c r="I356" i="160"/>
  <c r="I124" i="160"/>
  <c r="S370" i="160"/>
  <c r="Q147" i="160"/>
  <c r="Q371" i="160" s="1"/>
  <c r="L208" i="160"/>
  <c r="AU324" i="160"/>
  <c r="U389" i="160"/>
  <c r="AU389" i="160" s="1"/>
  <c r="J144" i="160"/>
  <c r="L144" i="160" s="1"/>
  <c r="N146" i="160"/>
  <c r="N370" i="160" s="1"/>
  <c r="J324" i="160"/>
  <c r="H356" i="160"/>
  <c r="AU288" i="160"/>
  <c r="K32" i="160"/>
  <c r="L72" i="160"/>
  <c r="L80" i="160"/>
  <c r="K88" i="160"/>
  <c r="K96" i="160"/>
  <c r="K128" i="160"/>
  <c r="K218" i="160"/>
  <c r="K250" i="160"/>
  <c r="K258" i="160"/>
  <c r="K266" i="160"/>
  <c r="K314" i="160"/>
  <c r="K322" i="160"/>
  <c r="K330" i="160"/>
  <c r="K338" i="160"/>
  <c r="K346" i="160"/>
  <c r="J356" i="160"/>
  <c r="K114" i="160"/>
  <c r="K122" i="160"/>
  <c r="L62" i="160"/>
  <c r="L151" i="160"/>
  <c r="K242" i="160"/>
  <c r="K38" i="160"/>
  <c r="L52" i="160"/>
  <c r="K60" i="160"/>
  <c r="K70" i="160"/>
  <c r="K78" i="160"/>
  <c r="K86" i="160"/>
  <c r="L104" i="160"/>
  <c r="K112" i="160"/>
  <c r="K120" i="160"/>
  <c r="K134" i="160"/>
  <c r="K157" i="160"/>
  <c r="K165" i="160"/>
  <c r="K173" i="160"/>
  <c r="K179" i="160"/>
  <c r="K191" i="160"/>
  <c r="L218" i="160"/>
  <c r="L226" i="160"/>
  <c r="L234" i="160"/>
  <c r="K272" i="160"/>
  <c r="K280" i="160"/>
  <c r="K296" i="160"/>
  <c r="K304" i="160"/>
  <c r="L306" i="160"/>
  <c r="K354" i="160"/>
  <c r="K42" i="160"/>
  <c r="K14" i="160"/>
  <c r="L22" i="160"/>
  <c r="K40" i="160"/>
  <c r="L38" i="160"/>
  <c r="K328" i="160"/>
  <c r="Z45" i="159"/>
  <c r="L64" i="160" l="1"/>
  <c r="K64" i="160"/>
  <c r="AU146" i="160"/>
  <c r="L368" i="160"/>
  <c r="J199" i="160"/>
  <c r="H370" i="160"/>
  <c r="K392" i="160" s="1"/>
  <c r="L199" i="160"/>
  <c r="L356" i="160"/>
  <c r="L324" i="160"/>
  <c r="L210" i="160"/>
  <c r="K183" i="160"/>
  <c r="K199" i="160" s="1"/>
  <c r="O371" i="160"/>
  <c r="AU371" i="160" s="1"/>
  <c r="K210" i="160"/>
  <c r="K288" i="160"/>
  <c r="V370" i="160"/>
  <c r="AU370" i="160" s="1"/>
  <c r="L44" i="160"/>
  <c r="K44" i="160"/>
  <c r="AU147" i="160"/>
  <c r="K132" i="160"/>
  <c r="K34" i="160"/>
  <c r="K144" i="160"/>
  <c r="N371" i="160"/>
  <c r="J58" i="160"/>
  <c r="I146" i="160"/>
  <c r="I370" i="160" s="1"/>
  <c r="J146" i="160"/>
  <c r="L124" i="160"/>
  <c r="K356" i="160"/>
  <c r="K324" i="160"/>
  <c r="K124" i="160"/>
  <c r="Y184" i="159"/>
  <c r="L58" i="160" l="1"/>
  <c r="K58" i="160"/>
  <c r="K146" i="160"/>
  <c r="L146" i="160"/>
  <c r="J370" i="160"/>
  <c r="L370" i="160" s="1"/>
  <c r="H204" i="159"/>
  <c r="H420" i="159"/>
  <c r="H422" i="159" s="1"/>
  <c r="AT389" i="159"/>
  <c r="AS389" i="159"/>
  <c r="AR389" i="159"/>
  <c r="AQ389" i="159"/>
  <c r="AP389" i="159"/>
  <c r="AO389" i="159"/>
  <c r="AN389" i="159"/>
  <c r="AM389" i="159"/>
  <c r="AL389" i="159"/>
  <c r="AK389" i="159"/>
  <c r="AJ389" i="159"/>
  <c r="AI389" i="159"/>
  <c r="AH389" i="159"/>
  <c r="AG389" i="159"/>
  <c r="AF389" i="159"/>
  <c r="AE389" i="159"/>
  <c r="AD389" i="159"/>
  <c r="AC389" i="159"/>
  <c r="AB389" i="159"/>
  <c r="AA389" i="159"/>
  <c r="Z389" i="159"/>
  <c r="Y389" i="159"/>
  <c r="X389" i="159"/>
  <c r="W389" i="159"/>
  <c r="V389" i="159"/>
  <c r="T389" i="159"/>
  <c r="S389" i="159"/>
  <c r="R389" i="159"/>
  <c r="Q389" i="159"/>
  <c r="AT388" i="159"/>
  <c r="AS388" i="159"/>
  <c r="AR388" i="159"/>
  <c r="AQ388" i="159"/>
  <c r="AP388" i="159"/>
  <c r="AO388" i="159"/>
  <c r="AN388" i="159"/>
  <c r="AM388" i="159"/>
  <c r="AL388" i="159"/>
  <c r="AK388" i="159"/>
  <c r="AJ388" i="159"/>
  <c r="AI388" i="159"/>
  <c r="AH388" i="159"/>
  <c r="AG388" i="159"/>
  <c r="AF388" i="159"/>
  <c r="AE388" i="159"/>
  <c r="AD388" i="159"/>
  <c r="AC388" i="159"/>
  <c r="AB388" i="159"/>
  <c r="AA388" i="159"/>
  <c r="Z388" i="159"/>
  <c r="Y388" i="159"/>
  <c r="X388" i="159"/>
  <c r="W388" i="159"/>
  <c r="V388" i="159"/>
  <c r="U388" i="159"/>
  <c r="T388" i="159"/>
  <c r="S388" i="159"/>
  <c r="R388" i="159"/>
  <c r="Q388" i="159"/>
  <c r="P388" i="159"/>
  <c r="O388" i="159"/>
  <c r="N388" i="159"/>
  <c r="AU387" i="159"/>
  <c r="AU386" i="159"/>
  <c r="AU385" i="159"/>
  <c r="AU384" i="159"/>
  <c r="AU383" i="159"/>
  <c r="AU382" i="159"/>
  <c r="AU381" i="159"/>
  <c r="AU380" i="159"/>
  <c r="AU379" i="159"/>
  <c r="AU378" i="159"/>
  <c r="U377" i="159"/>
  <c r="U389" i="159" s="1"/>
  <c r="O377" i="159"/>
  <c r="N377" i="159"/>
  <c r="N389" i="159" s="1"/>
  <c r="AU376" i="159"/>
  <c r="P375" i="159"/>
  <c r="P389" i="159" s="1"/>
  <c r="O375" i="159"/>
  <c r="AU374" i="159"/>
  <c r="AS369" i="159"/>
  <c r="AR369" i="159"/>
  <c r="AQ369" i="159"/>
  <c r="AP369" i="159"/>
  <c r="AO369" i="159"/>
  <c r="AN369" i="159"/>
  <c r="AM369" i="159"/>
  <c r="AL369" i="159"/>
  <c r="AK369" i="159"/>
  <c r="AJ369" i="159"/>
  <c r="AI369" i="159"/>
  <c r="AH369" i="159"/>
  <c r="AG369" i="159"/>
  <c r="AF369" i="159"/>
  <c r="AE369" i="159"/>
  <c r="AD369" i="159"/>
  <c r="AC369" i="159"/>
  <c r="AB369" i="159"/>
  <c r="AA369" i="159"/>
  <c r="Z369" i="159"/>
  <c r="Y369" i="159"/>
  <c r="X369" i="159"/>
  <c r="W369" i="159"/>
  <c r="V369" i="159"/>
  <c r="U369" i="159"/>
  <c r="T369" i="159"/>
  <c r="S369" i="159"/>
  <c r="R369" i="159"/>
  <c r="Q369" i="159"/>
  <c r="P369" i="159"/>
  <c r="O369" i="159"/>
  <c r="N369" i="159"/>
  <c r="AS368" i="159"/>
  <c r="AR368" i="159"/>
  <c r="AQ368" i="159"/>
  <c r="AP368" i="159"/>
  <c r="AO368" i="159"/>
  <c r="AN368" i="159"/>
  <c r="AM368" i="159"/>
  <c r="AL368" i="159"/>
  <c r="AK368" i="159"/>
  <c r="AJ368" i="159"/>
  <c r="AI368" i="159"/>
  <c r="AH368" i="159"/>
  <c r="AG368" i="159"/>
  <c r="AF368" i="159"/>
  <c r="AE368" i="159"/>
  <c r="AD368" i="159"/>
  <c r="AC368" i="159"/>
  <c r="AB368" i="159"/>
  <c r="AA368" i="159"/>
  <c r="Z368" i="159"/>
  <c r="Y368" i="159"/>
  <c r="X368" i="159"/>
  <c r="W368" i="159"/>
  <c r="V368" i="159"/>
  <c r="U368" i="159"/>
  <c r="T368" i="159"/>
  <c r="S368" i="159"/>
  <c r="R368" i="159"/>
  <c r="Q368" i="159"/>
  <c r="P368" i="159"/>
  <c r="O368" i="159"/>
  <c r="N368" i="159"/>
  <c r="AU367" i="159"/>
  <c r="AU366" i="159"/>
  <c r="I366" i="159" s="1"/>
  <c r="J366" i="159"/>
  <c r="K366" i="159" s="1"/>
  <c r="AU365" i="159"/>
  <c r="AU364" i="159"/>
  <c r="I364" i="159" s="1"/>
  <c r="J364" i="159"/>
  <c r="K364" i="159" s="1"/>
  <c r="AU363" i="159"/>
  <c r="AU362" i="159"/>
  <c r="I362" i="159" s="1"/>
  <c r="J362" i="159"/>
  <c r="H362" i="159"/>
  <c r="H368" i="159" s="1"/>
  <c r="AU361" i="159"/>
  <c r="AU360" i="159"/>
  <c r="J360" i="159"/>
  <c r="L360" i="159" s="1"/>
  <c r="I360" i="159"/>
  <c r="AN357" i="159"/>
  <c r="AM357" i="159"/>
  <c r="AL357" i="159"/>
  <c r="AK357" i="159"/>
  <c r="AJ357" i="159"/>
  <c r="AI357" i="159"/>
  <c r="AH357" i="159"/>
  <c r="AG357" i="159"/>
  <c r="AF357" i="159"/>
  <c r="AE357" i="159"/>
  <c r="AD357" i="159"/>
  <c r="AC357" i="159"/>
  <c r="AB357" i="159"/>
  <c r="AA357" i="159"/>
  <c r="Z357" i="159"/>
  <c r="Y357" i="159"/>
  <c r="X357" i="159"/>
  <c r="W357" i="159"/>
  <c r="V357" i="159"/>
  <c r="U357" i="159"/>
  <c r="T357" i="159"/>
  <c r="S357" i="159"/>
  <c r="R357" i="159"/>
  <c r="Q357" i="159"/>
  <c r="P357" i="159"/>
  <c r="O357" i="159"/>
  <c r="N357" i="159"/>
  <c r="AN356" i="159"/>
  <c r="AM356" i="159"/>
  <c r="AL356" i="159"/>
  <c r="AK356" i="159"/>
  <c r="AJ356" i="159"/>
  <c r="AI356" i="159"/>
  <c r="AH356" i="159"/>
  <c r="AG356" i="159"/>
  <c r="AF356" i="159"/>
  <c r="AE356" i="159"/>
  <c r="AD356" i="159"/>
  <c r="AC356" i="159"/>
  <c r="AB356" i="159"/>
  <c r="AA356" i="159"/>
  <c r="Z356" i="159"/>
  <c r="Y356" i="159"/>
  <c r="X356" i="159"/>
  <c r="W356" i="159"/>
  <c r="U356" i="159"/>
  <c r="T356" i="159"/>
  <c r="S356" i="159"/>
  <c r="R356" i="159"/>
  <c r="Q356" i="159"/>
  <c r="P356" i="159"/>
  <c r="O356" i="159"/>
  <c r="N356" i="159"/>
  <c r="AU355" i="159"/>
  <c r="V354" i="159"/>
  <c r="V356" i="159" s="1"/>
  <c r="J354" i="159"/>
  <c r="H354" i="159"/>
  <c r="AU353" i="159"/>
  <c r="AU352" i="159"/>
  <c r="I352" i="159" s="1"/>
  <c r="J352" i="159"/>
  <c r="L352" i="159" s="1"/>
  <c r="AU351" i="159"/>
  <c r="AU350" i="159"/>
  <c r="I350" i="159" s="1"/>
  <c r="J350" i="159"/>
  <c r="L350" i="159" s="1"/>
  <c r="AU349" i="159"/>
  <c r="AU348" i="159"/>
  <c r="J348" i="159"/>
  <c r="K348" i="159" s="1"/>
  <c r="I348" i="159"/>
  <c r="AU347" i="159"/>
  <c r="AU346" i="159"/>
  <c r="J346" i="159"/>
  <c r="L346" i="159" s="1"/>
  <c r="I346" i="159"/>
  <c r="AU345" i="159"/>
  <c r="AU344" i="159"/>
  <c r="I344" i="159" s="1"/>
  <c r="J344" i="159"/>
  <c r="L344" i="159" s="1"/>
  <c r="AU343" i="159"/>
  <c r="AU342" i="159"/>
  <c r="I342" i="159" s="1"/>
  <c r="J342" i="159"/>
  <c r="L342" i="159" s="1"/>
  <c r="AU341" i="159"/>
  <c r="AU340" i="159"/>
  <c r="I340" i="159" s="1"/>
  <c r="J340" i="159"/>
  <c r="K340" i="159" s="1"/>
  <c r="AU339" i="159"/>
  <c r="AU338" i="159"/>
  <c r="I338" i="159" s="1"/>
  <c r="J338" i="159"/>
  <c r="L338" i="159" s="1"/>
  <c r="AU337" i="159"/>
  <c r="AU336" i="159"/>
  <c r="I336" i="159" s="1"/>
  <c r="J336" i="159"/>
  <c r="L336" i="159" s="1"/>
  <c r="AU335" i="159"/>
  <c r="AU334" i="159"/>
  <c r="I334" i="159" s="1"/>
  <c r="J334" i="159"/>
  <c r="K334" i="159" s="1"/>
  <c r="AU333" i="159"/>
  <c r="AU332" i="159"/>
  <c r="I332" i="159" s="1"/>
  <c r="J332" i="159"/>
  <c r="K332" i="159" s="1"/>
  <c r="AU331" i="159"/>
  <c r="AU330" i="159"/>
  <c r="I330" i="159" s="1"/>
  <c r="J330" i="159"/>
  <c r="AU329" i="159"/>
  <c r="AU328" i="159"/>
  <c r="I328" i="159" s="1"/>
  <c r="J328" i="159"/>
  <c r="H328" i="159"/>
  <c r="AU327" i="159"/>
  <c r="AU326" i="159"/>
  <c r="I326" i="159" s="1"/>
  <c r="J326" i="159"/>
  <c r="K326" i="159" s="1"/>
  <c r="AN325" i="159"/>
  <c r="AM325" i="159"/>
  <c r="AL325" i="159"/>
  <c r="AK325" i="159"/>
  <c r="AJ325" i="159"/>
  <c r="AI325" i="159"/>
  <c r="AH325" i="159"/>
  <c r="AG325" i="159"/>
  <c r="AF325" i="159"/>
  <c r="AE325" i="159"/>
  <c r="AD325" i="159"/>
  <c r="AC325" i="159"/>
  <c r="AB325" i="159"/>
  <c r="AA325" i="159"/>
  <c r="Z325" i="159"/>
  <c r="Y325" i="159"/>
  <c r="X325" i="159"/>
  <c r="W325" i="159"/>
  <c r="V325" i="159"/>
  <c r="U325" i="159"/>
  <c r="T325" i="159"/>
  <c r="S325" i="159"/>
  <c r="R325" i="159"/>
  <c r="Q325" i="159"/>
  <c r="P325" i="159"/>
  <c r="O325" i="159"/>
  <c r="N325" i="159"/>
  <c r="AN324" i="159"/>
  <c r="AM324" i="159"/>
  <c r="AL324" i="159"/>
  <c r="AK324" i="159"/>
  <c r="AJ324" i="159"/>
  <c r="AI324" i="159"/>
  <c r="AH324" i="159"/>
  <c r="AG324" i="159"/>
  <c r="AF324" i="159"/>
  <c r="AE324" i="159"/>
  <c r="AD324" i="159"/>
  <c r="AC324" i="159"/>
  <c r="AB324" i="159"/>
  <c r="AA324" i="159"/>
  <c r="Z324" i="159"/>
  <c r="Y324" i="159"/>
  <c r="X324" i="159"/>
  <c r="W324" i="159"/>
  <c r="V324" i="159"/>
  <c r="U324" i="159"/>
  <c r="T324" i="159"/>
  <c r="S324" i="159"/>
  <c r="R324" i="159"/>
  <c r="Q324" i="159"/>
  <c r="P324" i="159"/>
  <c r="O324" i="159"/>
  <c r="N324" i="159"/>
  <c r="AU323" i="159"/>
  <c r="AU322" i="159"/>
  <c r="I322" i="159" s="1"/>
  <c r="J322" i="159"/>
  <c r="L322" i="159" s="1"/>
  <c r="AU321" i="159"/>
  <c r="AU320" i="159"/>
  <c r="I320" i="159" s="1"/>
  <c r="J320" i="159"/>
  <c r="K320" i="159" s="1"/>
  <c r="AU319" i="159"/>
  <c r="AU318" i="159"/>
  <c r="J318" i="159"/>
  <c r="L318" i="159" s="1"/>
  <c r="I318" i="159"/>
  <c r="AU317" i="159"/>
  <c r="AU316" i="159"/>
  <c r="I316" i="159" s="1"/>
  <c r="J316" i="159"/>
  <c r="L316" i="159" s="1"/>
  <c r="AU315" i="159"/>
  <c r="AU314" i="159"/>
  <c r="I314" i="159" s="1"/>
  <c r="J314" i="159"/>
  <c r="K314" i="159" s="1"/>
  <c r="AU313" i="159"/>
  <c r="AU312" i="159"/>
  <c r="I312" i="159" s="1"/>
  <c r="J312" i="159"/>
  <c r="L312" i="159" s="1"/>
  <c r="AU311" i="159"/>
  <c r="AU310" i="159"/>
  <c r="I310" i="159" s="1"/>
  <c r="J310" i="159"/>
  <c r="K310" i="159" s="1"/>
  <c r="AU309" i="159"/>
  <c r="AU308" i="159"/>
  <c r="I308" i="159" s="1"/>
  <c r="J308" i="159"/>
  <c r="L308" i="159" s="1"/>
  <c r="AU307" i="159"/>
  <c r="AU306" i="159"/>
  <c r="I306" i="159" s="1"/>
  <c r="J306" i="159"/>
  <c r="H306" i="159"/>
  <c r="AU305" i="159"/>
  <c r="AU304" i="159"/>
  <c r="I304" i="159" s="1"/>
  <c r="J304" i="159"/>
  <c r="L304" i="159" s="1"/>
  <c r="AU303" i="159"/>
  <c r="AU302" i="159"/>
  <c r="I302" i="159" s="1"/>
  <c r="J302" i="159"/>
  <c r="K302" i="159" s="1"/>
  <c r="AU301" i="159"/>
  <c r="AU300" i="159"/>
  <c r="I300" i="159" s="1"/>
  <c r="J300" i="159"/>
  <c r="K300" i="159" s="1"/>
  <c r="AU299" i="159"/>
  <c r="AU298" i="159"/>
  <c r="I298" i="159" s="1"/>
  <c r="J298" i="159"/>
  <c r="K298" i="159" s="1"/>
  <c r="AU297" i="159"/>
  <c r="AU296" i="159"/>
  <c r="I296" i="159" s="1"/>
  <c r="J296" i="159"/>
  <c r="AU295" i="159"/>
  <c r="AU294" i="159"/>
  <c r="I294" i="159" s="1"/>
  <c r="J294" i="159"/>
  <c r="L294" i="159" s="1"/>
  <c r="AU293" i="159"/>
  <c r="AU292" i="159"/>
  <c r="I292" i="159" s="1"/>
  <c r="J292" i="159"/>
  <c r="H292" i="159"/>
  <c r="AU291" i="159"/>
  <c r="AU290" i="159"/>
  <c r="I290" i="159" s="1"/>
  <c r="J290" i="159"/>
  <c r="L290" i="159" s="1"/>
  <c r="AN289" i="159"/>
  <c r="AM289" i="159"/>
  <c r="AL289" i="159"/>
  <c r="AK289" i="159"/>
  <c r="AJ289" i="159"/>
  <c r="AI289" i="159"/>
  <c r="AH289" i="159"/>
  <c r="AG289" i="159"/>
  <c r="AF289" i="159"/>
  <c r="AE289" i="159"/>
  <c r="AD289" i="159"/>
  <c r="AC289" i="159"/>
  <c r="AB289" i="159"/>
  <c r="AA289" i="159"/>
  <c r="Z289" i="159"/>
  <c r="Y289" i="159"/>
  <c r="X289" i="159"/>
  <c r="W289" i="159"/>
  <c r="V289" i="159"/>
  <c r="U289" i="159"/>
  <c r="T289" i="159"/>
  <c r="S289" i="159"/>
  <c r="R289" i="159"/>
  <c r="Q289" i="159"/>
  <c r="P289" i="159"/>
  <c r="O289" i="159"/>
  <c r="N289" i="159"/>
  <c r="AN288" i="159"/>
  <c r="AM288" i="159"/>
  <c r="AL288" i="159"/>
  <c r="AK288" i="159"/>
  <c r="AJ288" i="159"/>
  <c r="AI288" i="159"/>
  <c r="AH288" i="159"/>
  <c r="AG288" i="159"/>
  <c r="AF288" i="159"/>
  <c r="AE288" i="159"/>
  <c r="AD288" i="159"/>
  <c r="AC288" i="159"/>
  <c r="AB288" i="159"/>
  <c r="AA288" i="159"/>
  <c r="Z288" i="159"/>
  <c r="Y288" i="159"/>
  <c r="X288" i="159"/>
  <c r="W288" i="159"/>
  <c r="V288" i="159"/>
  <c r="U288" i="159"/>
  <c r="T288" i="159"/>
  <c r="S288" i="159"/>
  <c r="R288" i="159"/>
  <c r="Q288" i="159"/>
  <c r="P288" i="159"/>
  <c r="O288" i="159"/>
  <c r="N288" i="159"/>
  <c r="H288" i="159"/>
  <c r="AU287" i="159"/>
  <c r="AU286" i="159"/>
  <c r="I286" i="159" s="1"/>
  <c r="J286" i="159"/>
  <c r="L286" i="159" s="1"/>
  <c r="AU285" i="159"/>
  <c r="AU284" i="159"/>
  <c r="I284" i="159" s="1"/>
  <c r="J284" i="159"/>
  <c r="L284" i="159" s="1"/>
  <c r="AU283" i="159"/>
  <c r="AU282" i="159"/>
  <c r="I282" i="159" s="1"/>
  <c r="J282" i="159"/>
  <c r="L282" i="159" s="1"/>
  <c r="AU281" i="159"/>
  <c r="AU280" i="159"/>
  <c r="I280" i="159" s="1"/>
  <c r="J280" i="159"/>
  <c r="K280" i="159" s="1"/>
  <c r="AU279" i="159"/>
  <c r="AU278" i="159"/>
  <c r="I278" i="159" s="1"/>
  <c r="J278" i="159"/>
  <c r="L278" i="159" s="1"/>
  <c r="AU277" i="159"/>
  <c r="AU276" i="159"/>
  <c r="I276" i="159" s="1"/>
  <c r="J276" i="159"/>
  <c r="L276" i="159" s="1"/>
  <c r="AU275" i="159"/>
  <c r="AU274" i="159"/>
  <c r="I274" i="159" s="1"/>
  <c r="J274" i="159"/>
  <c r="L274" i="159" s="1"/>
  <c r="AU273" i="159"/>
  <c r="AU272" i="159"/>
  <c r="I272" i="159" s="1"/>
  <c r="J272" i="159"/>
  <c r="K272" i="159" s="1"/>
  <c r="AU271" i="159"/>
  <c r="AU270" i="159"/>
  <c r="J270" i="159"/>
  <c r="L270" i="159" s="1"/>
  <c r="AU269" i="159"/>
  <c r="AU268" i="159"/>
  <c r="I268" i="159" s="1"/>
  <c r="J268" i="159"/>
  <c r="L268" i="159" s="1"/>
  <c r="AU267" i="159"/>
  <c r="AU266" i="159"/>
  <c r="I266" i="159" s="1"/>
  <c r="J266" i="159"/>
  <c r="L266" i="159" s="1"/>
  <c r="AU265" i="159"/>
  <c r="AU264" i="159"/>
  <c r="I264" i="159" s="1"/>
  <c r="J264" i="159"/>
  <c r="K264" i="159" s="1"/>
  <c r="AU263" i="159"/>
  <c r="AU262" i="159"/>
  <c r="I262" i="159" s="1"/>
  <c r="J262" i="159"/>
  <c r="K262" i="159" s="1"/>
  <c r="AU261" i="159"/>
  <c r="AU260" i="159"/>
  <c r="I260" i="159" s="1"/>
  <c r="J260" i="159"/>
  <c r="K260" i="159" s="1"/>
  <c r="AU259" i="159"/>
  <c r="AU258" i="159"/>
  <c r="I258" i="159" s="1"/>
  <c r="J258" i="159"/>
  <c r="K258" i="159" s="1"/>
  <c r="AU257" i="159"/>
  <c r="AU256" i="159"/>
  <c r="I256" i="159" s="1"/>
  <c r="J256" i="159"/>
  <c r="L256" i="159" s="1"/>
  <c r="AU255" i="159"/>
  <c r="AU254" i="159"/>
  <c r="I254" i="159" s="1"/>
  <c r="J254" i="159"/>
  <c r="L254" i="159" s="1"/>
  <c r="AU253" i="159"/>
  <c r="AU252" i="159"/>
  <c r="I252" i="159" s="1"/>
  <c r="J252" i="159"/>
  <c r="L252" i="159" s="1"/>
  <c r="AU251" i="159"/>
  <c r="AU250" i="159"/>
  <c r="I250" i="159" s="1"/>
  <c r="J250" i="159"/>
  <c r="L250" i="159" s="1"/>
  <c r="AU249" i="159"/>
  <c r="AU248" i="159"/>
  <c r="I248" i="159" s="1"/>
  <c r="J248" i="159"/>
  <c r="L248" i="159" s="1"/>
  <c r="AU247" i="159"/>
  <c r="AU246" i="159"/>
  <c r="I246" i="159" s="1"/>
  <c r="K246" i="159"/>
  <c r="J246" i="159"/>
  <c r="L246" i="159" s="1"/>
  <c r="AU245" i="159"/>
  <c r="AU244" i="159"/>
  <c r="I244" i="159" s="1"/>
  <c r="J244" i="159"/>
  <c r="L244" i="159" s="1"/>
  <c r="AU243" i="159"/>
  <c r="AU242" i="159"/>
  <c r="I242" i="159" s="1"/>
  <c r="J242" i="159"/>
  <c r="L242" i="159" s="1"/>
  <c r="AU241" i="159"/>
  <c r="AU240" i="159"/>
  <c r="I240" i="159" s="1"/>
  <c r="J240" i="159"/>
  <c r="L240" i="159" s="1"/>
  <c r="AU239" i="159"/>
  <c r="AU238" i="159"/>
  <c r="I238" i="159" s="1"/>
  <c r="J238" i="159"/>
  <c r="L238" i="159" s="1"/>
  <c r="AU237" i="159"/>
  <c r="AU236" i="159"/>
  <c r="I236" i="159" s="1"/>
  <c r="J236" i="159"/>
  <c r="L236" i="159" s="1"/>
  <c r="AU235" i="159"/>
  <c r="AU234" i="159"/>
  <c r="I234" i="159" s="1"/>
  <c r="J234" i="159"/>
  <c r="K234" i="159" s="1"/>
  <c r="AU233" i="159"/>
  <c r="AU232" i="159"/>
  <c r="I232" i="159" s="1"/>
  <c r="J232" i="159"/>
  <c r="L232" i="159" s="1"/>
  <c r="AU231" i="159"/>
  <c r="AU230" i="159"/>
  <c r="I230" i="159" s="1"/>
  <c r="J230" i="159"/>
  <c r="K230" i="159" s="1"/>
  <c r="AU229" i="159"/>
  <c r="AU228" i="159"/>
  <c r="I228" i="159" s="1"/>
  <c r="J228" i="159"/>
  <c r="L228" i="159" s="1"/>
  <c r="AU227" i="159"/>
  <c r="AU226" i="159"/>
  <c r="I226" i="159" s="1"/>
  <c r="J226" i="159"/>
  <c r="K226" i="159" s="1"/>
  <c r="AU225" i="159"/>
  <c r="AU224" i="159"/>
  <c r="I224" i="159" s="1"/>
  <c r="J224" i="159"/>
  <c r="L224" i="159" s="1"/>
  <c r="AU223" i="159"/>
  <c r="AU222" i="159"/>
  <c r="I222" i="159" s="1"/>
  <c r="J222" i="159"/>
  <c r="L222" i="159" s="1"/>
  <c r="AU221" i="159"/>
  <c r="AU220" i="159"/>
  <c r="J220" i="159"/>
  <c r="K220" i="159" s="1"/>
  <c r="I220" i="159"/>
  <c r="AU219" i="159"/>
  <c r="AU218" i="159"/>
  <c r="I218" i="159" s="1"/>
  <c r="J218" i="159"/>
  <c r="L218" i="159" s="1"/>
  <c r="AU217" i="159"/>
  <c r="AU216" i="159"/>
  <c r="I216" i="159" s="1"/>
  <c r="J216" i="159"/>
  <c r="L216" i="159" s="1"/>
  <c r="AU215" i="159"/>
  <c r="AU214" i="159"/>
  <c r="I214" i="159" s="1"/>
  <c r="J214" i="159"/>
  <c r="K214" i="159" s="1"/>
  <c r="AU213" i="159"/>
  <c r="AU212" i="159"/>
  <c r="I212" i="159" s="1"/>
  <c r="J212" i="159"/>
  <c r="L212" i="159" s="1"/>
  <c r="AN211" i="159"/>
  <c r="AM211" i="159"/>
  <c r="AL211" i="159"/>
  <c r="AK211" i="159"/>
  <c r="AJ211" i="159"/>
  <c r="AI211" i="159"/>
  <c r="AH211" i="159"/>
  <c r="AG211" i="159"/>
  <c r="AF211" i="159"/>
  <c r="AE211" i="159"/>
  <c r="AD211" i="159"/>
  <c r="AC211" i="159"/>
  <c r="AB211" i="159"/>
  <c r="AA211" i="159"/>
  <c r="Z211" i="159"/>
  <c r="Y211" i="159"/>
  <c r="X211" i="159"/>
  <c r="W211" i="159"/>
  <c r="V211" i="159"/>
  <c r="U211" i="159"/>
  <c r="T211" i="159"/>
  <c r="S211" i="159"/>
  <c r="R211" i="159"/>
  <c r="Q211" i="159"/>
  <c r="P211" i="159"/>
  <c r="O211" i="159"/>
  <c r="N211" i="159"/>
  <c r="AN210" i="159"/>
  <c r="AM210" i="159"/>
  <c r="AL210" i="159"/>
  <c r="AK210" i="159"/>
  <c r="AJ210" i="159"/>
  <c r="AI210" i="159"/>
  <c r="AH210" i="159"/>
  <c r="AG210" i="159"/>
  <c r="AF210" i="159"/>
  <c r="AE210" i="159"/>
  <c r="AD210" i="159"/>
  <c r="AC210" i="159"/>
  <c r="AB210" i="159"/>
  <c r="AA210" i="159"/>
  <c r="Z210" i="159"/>
  <c r="Y210" i="159"/>
  <c r="X210" i="159"/>
  <c r="W210" i="159"/>
  <c r="V210" i="159"/>
  <c r="U210" i="159"/>
  <c r="T210" i="159"/>
  <c r="S210" i="159"/>
  <c r="R210" i="159"/>
  <c r="Q210" i="159"/>
  <c r="P210" i="159"/>
  <c r="O210" i="159"/>
  <c r="N210" i="159"/>
  <c r="AU209" i="159"/>
  <c r="AU208" i="159"/>
  <c r="I208" i="159" s="1"/>
  <c r="J208" i="159"/>
  <c r="H208" i="159"/>
  <c r="AU207" i="159"/>
  <c r="AU206" i="159"/>
  <c r="I206" i="159" s="1"/>
  <c r="J206" i="159"/>
  <c r="K206" i="159" s="1"/>
  <c r="AU205" i="159"/>
  <c r="AU204" i="159"/>
  <c r="I204" i="159" s="1"/>
  <c r="J204" i="159"/>
  <c r="AN200" i="159"/>
  <c r="AM200" i="159"/>
  <c r="AL200" i="159"/>
  <c r="AK200" i="159"/>
  <c r="AJ200" i="159"/>
  <c r="AI200" i="159"/>
  <c r="AH200" i="159"/>
  <c r="AG200" i="159"/>
  <c r="AF200" i="159"/>
  <c r="AE200" i="159"/>
  <c r="AD200" i="159"/>
  <c r="AC200" i="159"/>
  <c r="AB200" i="159"/>
  <c r="AA200" i="159"/>
  <c r="Z200" i="159"/>
  <c r="Y200" i="159"/>
  <c r="X200" i="159"/>
  <c r="W200" i="159"/>
  <c r="V200" i="159"/>
  <c r="U200" i="159"/>
  <c r="T200" i="159"/>
  <c r="S200" i="159"/>
  <c r="R200" i="159"/>
  <c r="Q200" i="159"/>
  <c r="P200" i="159"/>
  <c r="N200" i="159"/>
  <c r="AN199" i="159"/>
  <c r="AM199" i="159"/>
  <c r="AL199" i="159"/>
  <c r="AK199" i="159"/>
  <c r="AJ199" i="159"/>
  <c r="AI199" i="159"/>
  <c r="AH199" i="159"/>
  <c r="AG199" i="159"/>
  <c r="AF199" i="159"/>
  <c r="AE199" i="159"/>
  <c r="AD199" i="159"/>
  <c r="AC199" i="159"/>
  <c r="AB199" i="159"/>
  <c r="AA199" i="159"/>
  <c r="Z199" i="159"/>
  <c r="Y199" i="159"/>
  <c r="X199" i="159"/>
  <c r="W199" i="159"/>
  <c r="V199" i="159"/>
  <c r="U199" i="159"/>
  <c r="T199" i="159"/>
  <c r="S199" i="159"/>
  <c r="R199" i="159"/>
  <c r="Q199" i="159"/>
  <c r="P199" i="159"/>
  <c r="O199" i="159"/>
  <c r="N199" i="159"/>
  <c r="AU198" i="159"/>
  <c r="AU197" i="159"/>
  <c r="J197" i="159"/>
  <c r="L197" i="159" s="1"/>
  <c r="I197" i="159"/>
  <c r="AU196" i="159"/>
  <c r="AU195" i="159"/>
  <c r="I195" i="159" s="1"/>
  <c r="J195" i="159"/>
  <c r="L195" i="159" s="1"/>
  <c r="AU194" i="159"/>
  <c r="AU193" i="159"/>
  <c r="I193" i="159" s="1"/>
  <c r="J193" i="159"/>
  <c r="K193" i="159" s="1"/>
  <c r="AU192" i="159"/>
  <c r="AU191" i="159"/>
  <c r="I191" i="159" s="1"/>
  <c r="J191" i="159"/>
  <c r="L191" i="159" s="1"/>
  <c r="AU190" i="159"/>
  <c r="AU189" i="159"/>
  <c r="I189" i="159" s="1"/>
  <c r="J189" i="159"/>
  <c r="L189" i="159" s="1"/>
  <c r="AU188" i="159"/>
  <c r="AU187" i="159"/>
  <c r="I187" i="159" s="1"/>
  <c r="J187" i="159"/>
  <c r="L187" i="159" s="1"/>
  <c r="AU186" i="159"/>
  <c r="AU185" i="159"/>
  <c r="I185" i="159" s="1"/>
  <c r="J185" i="159"/>
  <c r="H185" i="159"/>
  <c r="O184" i="159"/>
  <c r="O200" i="159" s="1"/>
  <c r="AU183" i="159"/>
  <c r="I183" i="159" s="1"/>
  <c r="H183" i="159"/>
  <c r="AU182" i="159"/>
  <c r="AU181" i="159"/>
  <c r="I181" i="159" s="1"/>
  <c r="J181" i="159"/>
  <c r="L181" i="159" s="1"/>
  <c r="AU180" i="159"/>
  <c r="AU179" i="159"/>
  <c r="I179" i="159" s="1"/>
  <c r="J179" i="159"/>
  <c r="L179" i="159" s="1"/>
  <c r="AU178" i="159"/>
  <c r="AU177" i="159"/>
  <c r="I177" i="159" s="1"/>
  <c r="J177" i="159"/>
  <c r="K177" i="159" s="1"/>
  <c r="AU176" i="159"/>
  <c r="AU175" i="159"/>
  <c r="I175" i="159" s="1"/>
  <c r="J175" i="159"/>
  <c r="K175" i="159" s="1"/>
  <c r="AU174" i="159"/>
  <c r="AU173" i="159"/>
  <c r="I173" i="159" s="1"/>
  <c r="J173" i="159"/>
  <c r="L173" i="159" s="1"/>
  <c r="AU172" i="159"/>
  <c r="AU171" i="159"/>
  <c r="I171" i="159" s="1"/>
  <c r="J171" i="159"/>
  <c r="L171" i="159" s="1"/>
  <c r="AU170" i="159"/>
  <c r="AU169" i="159"/>
  <c r="I169" i="159" s="1"/>
  <c r="J169" i="159"/>
  <c r="L169" i="159" s="1"/>
  <c r="AU168" i="159"/>
  <c r="AU167" i="159"/>
  <c r="I167" i="159" s="1"/>
  <c r="J167" i="159"/>
  <c r="L167" i="159" s="1"/>
  <c r="AU166" i="159"/>
  <c r="AU165" i="159"/>
  <c r="I165" i="159" s="1"/>
  <c r="J165" i="159"/>
  <c r="L165" i="159" s="1"/>
  <c r="AU164" i="159"/>
  <c r="AU163" i="159"/>
  <c r="I163" i="159" s="1"/>
  <c r="J163" i="159"/>
  <c r="K163" i="159" s="1"/>
  <c r="AU162" i="159"/>
  <c r="AU161" i="159"/>
  <c r="I161" i="159" s="1"/>
  <c r="J161" i="159"/>
  <c r="K161" i="159" s="1"/>
  <c r="AU160" i="159"/>
  <c r="AU159" i="159"/>
  <c r="I159" i="159" s="1"/>
  <c r="L159" i="159"/>
  <c r="J159" i="159"/>
  <c r="K159" i="159" s="1"/>
  <c r="AU158" i="159"/>
  <c r="AU157" i="159"/>
  <c r="I157" i="159" s="1"/>
  <c r="J157" i="159"/>
  <c r="L157" i="159" s="1"/>
  <c r="AU156" i="159"/>
  <c r="AU155" i="159"/>
  <c r="I155" i="159" s="1"/>
  <c r="J155" i="159"/>
  <c r="L155" i="159" s="1"/>
  <c r="AU154" i="159"/>
  <c r="AU153" i="159"/>
  <c r="I153" i="159" s="1"/>
  <c r="J153" i="159"/>
  <c r="L153" i="159" s="1"/>
  <c r="AU152" i="159"/>
  <c r="AU151" i="159"/>
  <c r="I151" i="159" s="1"/>
  <c r="J151" i="159"/>
  <c r="L151" i="159" s="1"/>
  <c r="AN145" i="159"/>
  <c r="AM145" i="159"/>
  <c r="AL145" i="159"/>
  <c r="AK145" i="159"/>
  <c r="AJ145" i="159"/>
  <c r="AI145" i="159"/>
  <c r="AH145" i="159"/>
  <c r="AG145" i="159"/>
  <c r="AF145" i="159"/>
  <c r="AE145" i="159"/>
  <c r="AD145" i="159"/>
  <c r="AC145" i="159"/>
  <c r="AB145" i="159"/>
  <c r="AA145" i="159"/>
  <c r="Z145" i="159"/>
  <c r="Y145" i="159"/>
  <c r="X145" i="159"/>
  <c r="W145" i="159"/>
  <c r="V145" i="159"/>
  <c r="U145" i="159"/>
  <c r="T145" i="159"/>
  <c r="S145" i="159"/>
  <c r="R145" i="159"/>
  <c r="Q145" i="159"/>
  <c r="P145" i="159"/>
  <c r="O145" i="159"/>
  <c r="N145" i="159"/>
  <c r="AN144" i="159"/>
  <c r="AM144" i="159"/>
  <c r="AL144" i="159"/>
  <c r="AK144" i="159"/>
  <c r="AJ144" i="159"/>
  <c r="AI144" i="159"/>
  <c r="AH144" i="159"/>
  <c r="AG144" i="159"/>
  <c r="AF144" i="159"/>
  <c r="AE144" i="159"/>
  <c r="AD144" i="159"/>
  <c r="AC144" i="159"/>
  <c r="AB144" i="159"/>
  <c r="AA144" i="159"/>
  <c r="Z144" i="159"/>
  <c r="Y144" i="159"/>
  <c r="X144" i="159"/>
  <c r="W144" i="159"/>
  <c r="V144" i="159"/>
  <c r="U144" i="159"/>
  <c r="T144" i="159"/>
  <c r="S144" i="159"/>
  <c r="R144" i="159"/>
  <c r="Q144" i="159"/>
  <c r="P144" i="159"/>
  <c r="O144" i="159"/>
  <c r="N144" i="159"/>
  <c r="H144" i="159"/>
  <c r="AU143" i="159"/>
  <c r="AU142" i="159"/>
  <c r="I142" i="159" s="1"/>
  <c r="J142" i="159"/>
  <c r="K142" i="159" s="1"/>
  <c r="AU141" i="159"/>
  <c r="AU140" i="159"/>
  <c r="I140" i="159" s="1"/>
  <c r="J140" i="159"/>
  <c r="K140" i="159" s="1"/>
  <c r="AU139" i="159"/>
  <c r="AU138" i="159"/>
  <c r="I138" i="159" s="1"/>
  <c r="J138" i="159"/>
  <c r="L138" i="159" s="1"/>
  <c r="AU137" i="159"/>
  <c r="AU136" i="159"/>
  <c r="I136" i="159" s="1"/>
  <c r="J136" i="159"/>
  <c r="L136" i="159" s="1"/>
  <c r="AU135" i="159"/>
  <c r="AU134" i="159"/>
  <c r="I134" i="159" s="1"/>
  <c r="J134" i="159"/>
  <c r="L134" i="159" s="1"/>
  <c r="AN133" i="159"/>
  <c r="AM133" i="159"/>
  <c r="AL133" i="159"/>
  <c r="AK133" i="159"/>
  <c r="AJ133" i="159"/>
  <c r="AI133" i="159"/>
  <c r="AH133" i="159"/>
  <c r="AG133" i="159"/>
  <c r="AF133" i="159"/>
  <c r="AE133" i="159"/>
  <c r="AD133" i="159"/>
  <c r="AC133" i="159"/>
  <c r="AB133" i="159"/>
  <c r="AA133" i="159"/>
  <c r="Z133" i="159"/>
  <c r="Y133" i="159"/>
  <c r="X133" i="159"/>
  <c r="W133" i="159"/>
  <c r="V133" i="159"/>
  <c r="U133" i="159"/>
  <c r="T133" i="159"/>
  <c r="S133" i="159"/>
  <c r="R133" i="159"/>
  <c r="Q133" i="159"/>
  <c r="P133" i="159"/>
  <c r="O133" i="159"/>
  <c r="N133" i="159"/>
  <c r="AN132" i="159"/>
  <c r="AM132" i="159"/>
  <c r="AL132" i="159"/>
  <c r="AK132" i="159"/>
  <c r="AJ132" i="159"/>
  <c r="AI132" i="159"/>
  <c r="AH132" i="159"/>
  <c r="AG132" i="159"/>
  <c r="AF132" i="159"/>
  <c r="AE132" i="159"/>
  <c r="AD132" i="159"/>
  <c r="AC132" i="159"/>
  <c r="AB132" i="159"/>
  <c r="AA132" i="159"/>
  <c r="Z132" i="159"/>
  <c r="Y132" i="159"/>
  <c r="X132" i="159"/>
  <c r="W132" i="159"/>
  <c r="V132" i="159"/>
  <c r="U132" i="159"/>
  <c r="T132" i="159"/>
  <c r="S132" i="159"/>
  <c r="R132" i="159"/>
  <c r="Q132" i="159"/>
  <c r="P132" i="159"/>
  <c r="O132" i="159"/>
  <c r="N132" i="159"/>
  <c r="H132" i="159"/>
  <c r="AU131" i="159"/>
  <c r="AU130" i="159"/>
  <c r="I130" i="159" s="1"/>
  <c r="J130" i="159"/>
  <c r="K130" i="159" s="1"/>
  <c r="AU129" i="159"/>
  <c r="AU128" i="159"/>
  <c r="I128" i="159" s="1"/>
  <c r="J128" i="159"/>
  <c r="L128" i="159" s="1"/>
  <c r="AU127" i="159"/>
  <c r="AU126" i="159"/>
  <c r="I126" i="159" s="1"/>
  <c r="J126" i="159"/>
  <c r="L126" i="159" s="1"/>
  <c r="AN125" i="159"/>
  <c r="AN147" i="159" s="1"/>
  <c r="AM125" i="159"/>
  <c r="AL125" i="159"/>
  <c r="AK125" i="159"/>
  <c r="AJ125" i="159"/>
  <c r="AI125" i="159"/>
  <c r="AH125" i="159"/>
  <c r="AG125" i="159"/>
  <c r="AF125" i="159"/>
  <c r="AE125" i="159"/>
  <c r="AD125" i="159"/>
  <c r="AC125" i="159"/>
  <c r="AB125" i="159"/>
  <c r="AB147" i="159" s="1"/>
  <c r="AA125" i="159"/>
  <c r="Z125" i="159"/>
  <c r="Y125" i="159"/>
  <c r="X125" i="159"/>
  <c r="X147" i="159" s="1"/>
  <c r="W125" i="159"/>
  <c r="V125" i="159"/>
  <c r="U125" i="159"/>
  <c r="T125" i="159"/>
  <c r="T147" i="159" s="1"/>
  <c r="S125" i="159"/>
  <c r="R125" i="159"/>
  <c r="Q125" i="159"/>
  <c r="P125" i="159"/>
  <c r="N125" i="159"/>
  <c r="AN124" i="159"/>
  <c r="AM124" i="159"/>
  <c r="AL124" i="159"/>
  <c r="AK124" i="159"/>
  <c r="AJ124" i="159"/>
  <c r="AI124" i="159"/>
  <c r="AI146" i="159" s="1"/>
  <c r="AH124" i="159"/>
  <c r="AG124" i="159"/>
  <c r="AF124" i="159"/>
  <c r="AE124" i="159"/>
  <c r="AD124" i="159"/>
  <c r="AC124" i="159"/>
  <c r="AB124" i="159"/>
  <c r="AA124" i="159"/>
  <c r="Z124" i="159"/>
  <c r="Y124" i="159"/>
  <c r="X124" i="159"/>
  <c r="W124" i="159"/>
  <c r="V124" i="159"/>
  <c r="U124" i="159"/>
  <c r="T124" i="159"/>
  <c r="S124" i="159"/>
  <c r="S146" i="159" s="1"/>
  <c r="R124" i="159"/>
  <c r="Q124" i="159"/>
  <c r="P124" i="159"/>
  <c r="O124" i="159"/>
  <c r="N124" i="159"/>
  <c r="AU123" i="159"/>
  <c r="AU122" i="159"/>
  <c r="I122" i="159" s="1"/>
  <c r="J122" i="159"/>
  <c r="K122" i="159" s="1"/>
  <c r="AU121" i="159"/>
  <c r="AU120" i="159"/>
  <c r="I120" i="159" s="1"/>
  <c r="J120" i="159"/>
  <c r="L120" i="159" s="1"/>
  <c r="AU119" i="159"/>
  <c r="AU118" i="159"/>
  <c r="I118" i="159" s="1"/>
  <c r="J118" i="159"/>
  <c r="K118" i="159" s="1"/>
  <c r="AU117" i="159"/>
  <c r="AU116" i="159"/>
  <c r="I116" i="159" s="1"/>
  <c r="J116" i="159"/>
  <c r="L116" i="159" s="1"/>
  <c r="AU115" i="159"/>
  <c r="AU114" i="159"/>
  <c r="I114" i="159" s="1"/>
  <c r="J114" i="159"/>
  <c r="L114" i="159" s="1"/>
  <c r="AU113" i="159"/>
  <c r="AU112" i="159"/>
  <c r="I112" i="159" s="1"/>
  <c r="J112" i="159"/>
  <c r="L112" i="159" s="1"/>
  <c r="AU111" i="159"/>
  <c r="AU110" i="159"/>
  <c r="I110" i="159" s="1"/>
  <c r="J110" i="159"/>
  <c r="L110" i="159" s="1"/>
  <c r="AU109" i="159"/>
  <c r="AU108" i="159"/>
  <c r="I108" i="159" s="1"/>
  <c r="J108" i="159"/>
  <c r="H108" i="159"/>
  <c r="AU107" i="159"/>
  <c r="AU106" i="159"/>
  <c r="I106" i="159" s="1"/>
  <c r="J106" i="159"/>
  <c r="K106" i="159" s="1"/>
  <c r="AU105" i="159"/>
  <c r="AU104" i="159"/>
  <c r="I104" i="159" s="1"/>
  <c r="J104" i="159"/>
  <c r="L104" i="159" s="1"/>
  <c r="AU103" i="159"/>
  <c r="AU102" i="159"/>
  <c r="I102" i="159" s="1"/>
  <c r="J102" i="159"/>
  <c r="L102" i="159" s="1"/>
  <c r="AU101" i="159"/>
  <c r="AU100" i="159"/>
  <c r="I100" i="159" s="1"/>
  <c r="J100" i="159"/>
  <c r="L100" i="159" s="1"/>
  <c r="AU99" i="159"/>
  <c r="AU98" i="159"/>
  <c r="I98" i="159" s="1"/>
  <c r="J98" i="159"/>
  <c r="L98" i="159" s="1"/>
  <c r="AU97" i="159"/>
  <c r="AU96" i="159"/>
  <c r="I96" i="159" s="1"/>
  <c r="J96" i="159"/>
  <c r="K96" i="159" s="1"/>
  <c r="AU95" i="159"/>
  <c r="AU94" i="159"/>
  <c r="I94" i="159" s="1"/>
  <c r="J94" i="159"/>
  <c r="L94" i="159" s="1"/>
  <c r="AU93" i="159"/>
  <c r="AU92" i="159"/>
  <c r="I92" i="159" s="1"/>
  <c r="J92" i="159"/>
  <c r="L92" i="159" s="1"/>
  <c r="AU91" i="159"/>
  <c r="AU90" i="159"/>
  <c r="I90" i="159" s="1"/>
  <c r="J90" i="159"/>
  <c r="L90" i="159" s="1"/>
  <c r="AU89" i="159"/>
  <c r="AU88" i="159"/>
  <c r="I88" i="159" s="1"/>
  <c r="J88" i="159"/>
  <c r="H88" i="159"/>
  <c r="AU87" i="159"/>
  <c r="AU86" i="159"/>
  <c r="I86" i="159" s="1"/>
  <c r="J86" i="159"/>
  <c r="L86" i="159" s="1"/>
  <c r="AU85" i="159"/>
  <c r="AU84" i="159"/>
  <c r="I84" i="159" s="1"/>
  <c r="J84" i="159"/>
  <c r="L84" i="159" s="1"/>
  <c r="AU83" i="159"/>
  <c r="AU82" i="159"/>
  <c r="I82" i="159" s="1"/>
  <c r="J82" i="159"/>
  <c r="L82" i="159" s="1"/>
  <c r="AU81" i="159"/>
  <c r="AU80" i="159"/>
  <c r="I80" i="159" s="1"/>
  <c r="J80" i="159"/>
  <c r="L80" i="159" s="1"/>
  <c r="AU79" i="159"/>
  <c r="AU78" i="159"/>
  <c r="I78" i="159" s="1"/>
  <c r="J78" i="159"/>
  <c r="L78" i="159" s="1"/>
  <c r="AU77" i="159"/>
  <c r="AU76" i="159"/>
  <c r="I76" i="159" s="1"/>
  <c r="J76" i="159"/>
  <c r="K76" i="159" s="1"/>
  <c r="AU75" i="159"/>
  <c r="AU74" i="159"/>
  <c r="I74" i="159" s="1"/>
  <c r="J74" i="159"/>
  <c r="L74" i="159" s="1"/>
  <c r="AU73" i="159"/>
  <c r="AU72" i="159"/>
  <c r="I72" i="159" s="1"/>
  <c r="J72" i="159"/>
  <c r="L72" i="159" s="1"/>
  <c r="AU71" i="159"/>
  <c r="AU70" i="159"/>
  <c r="I70" i="159" s="1"/>
  <c r="J70" i="159"/>
  <c r="L70" i="159" s="1"/>
  <c r="AU69" i="159"/>
  <c r="AU68" i="159"/>
  <c r="J68" i="159"/>
  <c r="L68" i="159" s="1"/>
  <c r="I68" i="159"/>
  <c r="AU67" i="159"/>
  <c r="AU66" i="159"/>
  <c r="I66" i="159" s="1"/>
  <c r="J66" i="159"/>
  <c r="K66" i="159" s="1"/>
  <c r="O65" i="159"/>
  <c r="O125" i="159" s="1"/>
  <c r="AU64" i="159"/>
  <c r="I64" i="159" s="1"/>
  <c r="H64" i="159"/>
  <c r="AU63" i="159"/>
  <c r="AU62" i="159"/>
  <c r="I62" i="159" s="1"/>
  <c r="J62" i="159"/>
  <c r="L62" i="159" s="1"/>
  <c r="AU61" i="159"/>
  <c r="AU60" i="159"/>
  <c r="I60" i="159" s="1"/>
  <c r="J60" i="159"/>
  <c r="L60" i="159" s="1"/>
  <c r="AS59" i="159"/>
  <c r="AS371" i="159" s="1"/>
  <c r="AR59" i="159"/>
  <c r="AR371" i="159" s="1"/>
  <c r="AQ59" i="159"/>
  <c r="AQ371" i="159" s="1"/>
  <c r="AP59" i="159"/>
  <c r="AP371" i="159" s="1"/>
  <c r="AO59" i="159"/>
  <c r="AO371" i="159" s="1"/>
  <c r="AN59" i="159"/>
  <c r="AM59" i="159"/>
  <c r="AL59" i="159"/>
  <c r="AK59" i="159"/>
  <c r="AJ59" i="159"/>
  <c r="AI59" i="159"/>
  <c r="AH59" i="159"/>
  <c r="AG59" i="159"/>
  <c r="AF59" i="159"/>
  <c r="AE59" i="159"/>
  <c r="AD59" i="159"/>
  <c r="AC59" i="159"/>
  <c r="AB59" i="159"/>
  <c r="AA59" i="159"/>
  <c r="Z59" i="159"/>
  <c r="Y59" i="159"/>
  <c r="X59" i="159"/>
  <c r="W59" i="159"/>
  <c r="V59" i="159"/>
  <c r="U59" i="159"/>
  <c r="T59" i="159"/>
  <c r="S59" i="159"/>
  <c r="R59" i="159"/>
  <c r="Q59" i="159"/>
  <c r="P59" i="159"/>
  <c r="AS58" i="159"/>
  <c r="AS370" i="159" s="1"/>
  <c r="AR58" i="159"/>
  <c r="AR370" i="159" s="1"/>
  <c r="AQ58" i="159"/>
  <c r="AQ370" i="159" s="1"/>
  <c r="AP58" i="159"/>
  <c r="AP370" i="159" s="1"/>
  <c r="AO58" i="159"/>
  <c r="AO370" i="159" s="1"/>
  <c r="AN58" i="159"/>
  <c r="AM58" i="159"/>
  <c r="AL58" i="159"/>
  <c r="AK58" i="159"/>
  <c r="AJ58" i="159"/>
  <c r="AI58" i="159"/>
  <c r="AH58" i="159"/>
  <c r="AG58" i="159"/>
  <c r="AF58" i="159"/>
  <c r="AE58" i="159"/>
  <c r="AD58" i="159"/>
  <c r="AC58" i="159"/>
  <c r="AB58" i="159"/>
  <c r="AA58" i="159"/>
  <c r="Z58" i="159"/>
  <c r="Y58" i="159"/>
  <c r="X58" i="159"/>
  <c r="W58" i="159"/>
  <c r="V58" i="159"/>
  <c r="U58" i="159"/>
  <c r="T58" i="159"/>
  <c r="S58" i="159"/>
  <c r="R58" i="159"/>
  <c r="Q58" i="159"/>
  <c r="P58" i="159"/>
  <c r="O58" i="159"/>
  <c r="N58" i="159"/>
  <c r="AU57" i="159"/>
  <c r="AU56" i="159"/>
  <c r="I56" i="159" s="1"/>
  <c r="J56" i="159"/>
  <c r="L56" i="159" s="1"/>
  <c r="AU55" i="159"/>
  <c r="AU54" i="159"/>
  <c r="I54" i="159" s="1"/>
  <c r="J54" i="159"/>
  <c r="K54" i="159" s="1"/>
  <c r="AU53" i="159"/>
  <c r="AU52" i="159"/>
  <c r="I52" i="159" s="1"/>
  <c r="J52" i="159"/>
  <c r="L52" i="159" s="1"/>
  <c r="AU51" i="159"/>
  <c r="AU50" i="159"/>
  <c r="I50" i="159" s="1"/>
  <c r="J50" i="159"/>
  <c r="L50" i="159" s="1"/>
  <c r="AU49" i="159"/>
  <c r="AU48" i="159"/>
  <c r="I48" i="159" s="1"/>
  <c r="J48" i="159"/>
  <c r="L48" i="159" s="1"/>
  <c r="AU47" i="159"/>
  <c r="AU46" i="159"/>
  <c r="I46" i="159" s="1"/>
  <c r="J46" i="159"/>
  <c r="L46" i="159" s="1"/>
  <c r="H46" i="159"/>
  <c r="H58" i="159" s="1"/>
  <c r="AU45" i="159"/>
  <c r="AU44" i="159"/>
  <c r="I44" i="159" s="1"/>
  <c r="J44" i="159"/>
  <c r="L44" i="159" s="1"/>
  <c r="H44" i="159"/>
  <c r="AU43" i="159"/>
  <c r="AU42" i="159"/>
  <c r="J42" i="159"/>
  <c r="L42" i="159" s="1"/>
  <c r="I42" i="159"/>
  <c r="AU41" i="159"/>
  <c r="AU40" i="159"/>
  <c r="I40" i="159" s="1"/>
  <c r="J40" i="159"/>
  <c r="K40" i="159" s="1"/>
  <c r="O39" i="159"/>
  <c r="O59" i="159" s="1"/>
  <c r="N39" i="159"/>
  <c r="AU38" i="159"/>
  <c r="I38" i="159" s="1"/>
  <c r="AU37" i="159"/>
  <c r="AU36" i="159"/>
  <c r="I36" i="159" s="1"/>
  <c r="J36" i="159"/>
  <c r="AN35" i="159"/>
  <c r="AM35" i="159"/>
  <c r="AL35" i="159"/>
  <c r="AK35" i="159"/>
  <c r="AJ35" i="159"/>
  <c r="AI35" i="159"/>
  <c r="AH35" i="159"/>
  <c r="AG35" i="159"/>
  <c r="AF35" i="159"/>
  <c r="AE35" i="159"/>
  <c r="AD35" i="159"/>
  <c r="AC35" i="159"/>
  <c r="AB35" i="159"/>
  <c r="AA35" i="159"/>
  <c r="Z35" i="159"/>
  <c r="Y35" i="159"/>
  <c r="X35" i="159"/>
  <c r="W35" i="159"/>
  <c r="V35" i="159"/>
  <c r="U35" i="159"/>
  <c r="T35" i="159"/>
  <c r="S35" i="159"/>
  <c r="R35" i="159"/>
  <c r="Q35" i="159"/>
  <c r="P35" i="159"/>
  <c r="O35" i="159"/>
  <c r="N35" i="159"/>
  <c r="AN34" i="159"/>
  <c r="AM34" i="159"/>
  <c r="AL34" i="159"/>
  <c r="AK34" i="159"/>
  <c r="AJ34" i="159"/>
  <c r="AI34" i="159"/>
  <c r="AH34" i="159"/>
  <c r="AG34" i="159"/>
  <c r="AF34" i="159"/>
  <c r="AE34" i="159"/>
  <c r="AD34" i="159"/>
  <c r="AC34" i="159"/>
  <c r="AB34" i="159"/>
  <c r="AA34" i="159"/>
  <c r="Z34" i="159"/>
  <c r="Y34" i="159"/>
  <c r="X34" i="159"/>
  <c r="W34" i="159"/>
  <c r="V34" i="159"/>
  <c r="U34" i="159"/>
  <c r="T34" i="159"/>
  <c r="S34" i="159"/>
  <c r="R34" i="159"/>
  <c r="Q34" i="159"/>
  <c r="P34" i="159"/>
  <c r="O34" i="159"/>
  <c r="N34" i="159"/>
  <c r="AU33" i="159"/>
  <c r="AU32" i="159"/>
  <c r="I32" i="159" s="1"/>
  <c r="J32" i="159"/>
  <c r="L32" i="159" s="1"/>
  <c r="AU31" i="159"/>
  <c r="AU30" i="159"/>
  <c r="I30" i="159" s="1"/>
  <c r="J30" i="159"/>
  <c r="L30" i="159" s="1"/>
  <c r="AU29" i="159"/>
  <c r="AU28" i="159"/>
  <c r="I28" i="159" s="1"/>
  <c r="J28" i="159"/>
  <c r="H28" i="159"/>
  <c r="AU27" i="159"/>
  <c r="AU26" i="159"/>
  <c r="I26" i="159" s="1"/>
  <c r="J26" i="159"/>
  <c r="L26" i="159" s="1"/>
  <c r="H26" i="159"/>
  <c r="AU25" i="159"/>
  <c r="AU24" i="159"/>
  <c r="I24" i="159" s="1"/>
  <c r="J24" i="159"/>
  <c r="L24" i="159" s="1"/>
  <c r="AU23" i="159"/>
  <c r="AU22" i="159"/>
  <c r="I22" i="159" s="1"/>
  <c r="J22" i="159"/>
  <c r="L22" i="159" s="1"/>
  <c r="AU21" i="159"/>
  <c r="AU20" i="159"/>
  <c r="I20" i="159" s="1"/>
  <c r="J20" i="159"/>
  <c r="L20" i="159" s="1"/>
  <c r="AU19" i="159"/>
  <c r="AU18" i="159"/>
  <c r="I18" i="159" s="1"/>
  <c r="J18" i="159"/>
  <c r="L18" i="159" s="1"/>
  <c r="AU17" i="159"/>
  <c r="AU16" i="159"/>
  <c r="I16" i="159" s="1"/>
  <c r="L16" i="159"/>
  <c r="K16" i="159"/>
  <c r="AU15" i="159"/>
  <c r="AU14" i="159"/>
  <c r="I14" i="159" s="1"/>
  <c r="J14" i="159"/>
  <c r="K14" i="159" s="1"/>
  <c r="AU13" i="159"/>
  <c r="AU12" i="159"/>
  <c r="I12" i="159" s="1"/>
  <c r="J12" i="159"/>
  <c r="AU11" i="159"/>
  <c r="AU10" i="159"/>
  <c r="I10" i="159" s="1"/>
  <c r="J10" i="159"/>
  <c r="L10" i="159" s="1"/>
  <c r="L362" i="159" l="1"/>
  <c r="AU184" i="159"/>
  <c r="K306" i="159"/>
  <c r="L208" i="159"/>
  <c r="L328" i="159"/>
  <c r="K80" i="159"/>
  <c r="L306" i="159"/>
  <c r="L260" i="159"/>
  <c r="K153" i="159"/>
  <c r="J183" i="159"/>
  <c r="AU354" i="159"/>
  <c r="I354" i="159" s="1"/>
  <c r="AA146" i="159"/>
  <c r="H324" i="159"/>
  <c r="L214" i="159"/>
  <c r="L302" i="159"/>
  <c r="K266" i="159"/>
  <c r="K294" i="159"/>
  <c r="K10" i="159"/>
  <c r="Y146" i="159"/>
  <c r="Y370" i="159" s="1"/>
  <c r="P147" i="159"/>
  <c r="P371" i="159" s="1"/>
  <c r="AF147" i="159"/>
  <c r="AF371" i="159" s="1"/>
  <c r="K224" i="159"/>
  <c r="K286" i="159"/>
  <c r="L292" i="159"/>
  <c r="AE147" i="159"/>
  <c r="AE371" i="159" s="1"/>
  <c r="K242" i="159"/>
  <c r="L66" i="159"/>
  <c r="K308" i="159"/>
  <c r="K316" i="159"/>
  <c r="L332" i="159"/>
  <c r="L348" i="159"/>
  <c r="S147" i="159"/>
  <c r="S371" i="159" s="1"/>
  <c r="AI147" i="159"/>
  <c r="AI371" i="159" s="1"/>
  <c r="L340" i="159"/>
  <c r="W147" i="159"/>
  <c r="W371" i="159" s="1"/>
  <c r="L262" i="159"/>
  <c r="L310" i="159"/>
  <c r="L326" i="159"/>
  <c r="L334" i="159"/>
  <c r="L193" i="159"/>
  <c r="K304" i="159"/>
  <c r="H424" i="159"/>
  <c r="H444" i="159" s="1"/>
  <c r="K236" i="159"/>
  <c r="Y147" i="159"/>
  <c r="Y371" i="159" s="1"/>
  <c r="K282" i="159"/>
  <c r="H210" i="159"/>
  <c r="K270" i="159"/>
  <c r="K350" i="159"/>
  <c r="J38" i="159"/>
  <c r="K38" i="159" s="1"/>
  <c r="L118" i="159"/>
  <c r="T146" i="159"/>
  <c r="T370" i="159" s="1"/>
  <c r="AJ146" i="159"/>
  <c r="AJ370" i="159" s="1"/>
  <c r="L230" i="159"/>
  <c r="K116" i="159"/>
  <c r="K222" i="159"/>
  <c r="L264" i="159"/>
  <c r="O389" i="159"/>
  <c r="H356" i="159"/>
  <c r="L14" i="159"/>
  <c r="K248" i="159"/>
  <c r="L258" i="159"/>
  <c r="AU377" i="159"/>
  <c r="K232" i="159"/>
  <c r="L314" i="159"/>
  <c r="K370" i="160"/>
  <c r="K171" i="159"/>
  <c r="L206" i="159"/>
  <c r="K90" i="159"/>
  <c r="L108" i="159"/>
  <c r="L122" i="159"/>
  <c r="AG147" i="159"/>
  <c r="AG371" i="159" s="1"/>
  <c r="L130" i="159"/>
  <c r="K155" i="159"/>
  <c r="K189" i="159"/>
  <c r="K197" i="159"/>
  <c r="L220" i="159"/>
  <c r="L298" i="159"/>
  <c r="K352" i="159"/>
  <c r="L234" i="159"/>
  <c r="AB146" i="159"/>
  <c r="AB370" i="159" s="1"/>
  <c r="R147" i="159"/>
  <c r="R371" i="159" s="1"/>
  <c r="AH147" i="159"/>
  <c r="AH371" i="159" s="1"/>
  <c r="L163" i="159"/>
  <c r="K228" i="159"/>
  <c r="K318" i="159"/>
  <c r="K360" i="159"/>
  <c r="K292" i="159"/>
  <c r="O147" i="159"/>
  <c r="O371" i="159" s="1"/>
  <c r="K74" i="159"/>
  <c r="AC146" i="159"/>
  <c r="AC370" i="159" s="1"/>
  <c r="AJ147" i="159"/>
  <c r="AJ371" i="159" s="1"/>
  <c r="AK147" i="159"/>
  <c r="AK371" i="159" s="1"/>
  <c r="AU369" i="159"/>
  <c r="U147" i="159"/>
  <c r="U371" i="159" s="1"/>
  <c r="K102" i="159"/>
  <c r="K110" i="159"/>
  <c r="K252" i="159"/>
  <c r="L354" i="159"/>
  <c r="K362" i="159"/>
  <c r="K28" i="159"/>
  <c r="L54" i="159"/>
  <c r="P146" i="159"/>
  <c r="P370" i="159" s="1"/>
  <c r="L76" i="159"/>
  <c r="Q146" i="159"/>
  <c r="AG146" i="159"/>
  <c r="AG370" i="159" s="1"/>
  <c r="AM147" i="159"/>
  <c r="AM371" i="159" s="1"/>
  <c r="X146" i="159"/>
  <c r="X370" i="159" s="1"/>
  <c r="L320" i="159"/>
  <c r="AU375" i="159"/>
  <c r="L185" i="159"/>
  <c r="K328" i="159"/>
  <c r="AU357" i="159"/>
  <c r="J324" i="159"/>
  <c r="AU356" i="159"/>
  <c r="J210" i="159"/>
  <c r="K254" i="159"/>
  <c r="K290" i="159"/>
  <c r="L296" i="159"/>
  <c r="K322" i="159"/>
  <c r="L106" i="159"/>
  <c r="AA147" i="159"/>
  <c r="AA371" i="159" s="1"/>
  <c r="L161" i="159"/>
  <c r="K240" i="159"/>
  <c r="K278" i="159"/>
  <c r="K336" i="159"/>
  <c r="AN146" i="159"/>
  <c r="AN370" i="159" s="1"/>
  <c r="W146" i="159"/>
  <c r="W370" i="159" s="1"/>
  <c r="AM146" i="159"/>
  <c r="AM370" i="159" s="1"/>
  <c r="J356" i="159"/>
  <c r="K108" i="159"/>
  <c r="AU325" i="159"/>
  <c r="K44" i="159"/>
  <c r="L226" i="159"/>
  <c r="K50" i="159"/>
  <c r="K136" i="159"/>
  <c r="AU389" i="159"/>
  <c r="I356" i="159"/>
  <c r="L28" i="159"/>
  <c r="X371" i="159"/>
  <c r="AN371" i="159"/>
  <c r="AU65" i="159"/>
  <c r="K84" i="159"/>
  <c r="K98" i="159"/>
  <c r="K151" i="159"/>
  <c r="K169" i="159"/>
  <c r="K212" i="159"/>
  <c r="K218" i="159"/>
  <c r="K330" i="159"/>
  <c r="K346" i="159"/>
  <c r="N146" i="159"/>
  <c r="N370" i="159" s="1"/>
  <c r="AD146" i="159"/>
  <c r="AD370" i="159" s="1"/>
  <c r="N147" i="159"/>
  <c r="AD147" i="159"/>
  <c r="AD371" i="159" s="1"/>
  <c r="L330" i="159"/>
  <c r="K72" i="159"/>
  <c r="Z146" i="159"/>
  <c r="Z370" i="159" s="1"/>
  <c r="AU199" i="159"/>
  <c r="K208" i="159"/>
  <c r="AU125" i="159"/>
  <c r="N59" i="159"/>
  <c r="AU145" i="159"/>
  <c r="AU211" i="159"/>
  <c r="K30" i="159"/>
  <c r="AB371" i="159"/>
  <c r="AU58" i="159"/>
  <c r="AU200" i="159"/>
  <c r="I324" i="159"/>
  <c r="L300" i="159"/>
  <c r="K342" i="159"/>
  <c r="AU368" i="159"/>
  <c r="L272" i="159"/>
  <c r="K18" i="159"/>
  <c r="H34" i="159"/>
  <c r="K94" i="159"/>
  <c r="O146" i="159"/>
  <c r="O370" i="159" s="1"/>
  <c r="AE146" i="159"/>
  <c r="AE370" i="159" s="1"/>
  <c r="K138" i="159"/>
  <c r="S370" i="159"/>
  <c r="AI370" i="159"/>
  <c r="K238" i="159"/>
  <c r="K244" i="159"/>
  <c r="K250" i="159"/>
  <c r="K312" i="159"/>
  <c r="I368" i="159"/>
  <c r="AU39" i="159"/>
  <c r="K62" i="159"/>
  <c r="K68" i="159"/>
  <c r="K114" i="159"/>
  <c r="U146" i="159"/>
  <c r="U370" i="159" s="1"/>
  <c r="AK146" i="159"/>
  <c r="AK370" i="159" s="1"/>
  <c r="Z147" i="159"/>
  <c r="Z371" i="159" s="1"/>
  <c r="K126" i="159"/>
  <c r="AF146" i="159"/>
  <c r="AF370" i="159" s="1"/>
  <c r="AU144" i="159"/>
  <c r="K256" i="159"/>
  <c r="K296" i="159"/>
  <c r="K338" i="159"/>
  <c r="K354" i="159"/>
  <c r="J368" i="159"/>
  <c r="L368" i="159" s="1"/>
  <c r="V146" i="159"/>
  <c r="V370" i="159" s="1"/>
  <c r="AL146" i="159"/>
  <c r="AL370" i="159" s="1"/>
  <c r="V147" i="159"/>
  <c r="V371" i="159" s="1"/>
  <c r="AL147" i="159"/>
  <c r="AL371" i="159" s="1"/>
  <c r="AU35" i="159"/>
  <c r="K26" i="159"/>
  <c r="J34" i="159"/>
  <c r="K46" i="159"/>
  <c r="K82" i="159"/>
  <c r="L88" i="159"/>
  <c r="R146" i="159"/>
  <c r="R370" i="159" s="1"/>
  <c r="AH146" i="159"/>
  <c r="AH370" i="159" s="1"/>
  <c r="K167" i="159"/>
  <c r="K181" i="159"/>
  <c r="K268" i="159"/>
  <c r="K274" i="159"/>
  <c r="L280" i="159"/>
  <c r="K344" i="159"/>
  <c r="L40" i="159"/>
  <c r="AC147" i="159"/>
  <c r="AC371" i="159" s="1"/>
  <c r="K216" i="159"/>
  <c r="AU388" i="159"/>
  <c r="K20" i="159"/>
  <c r="T371" i="159"/>
  <c r="J64" i="159"/>
  <c r="L64" i="159" s="1"/>
  <c r="I144" i="159"/>
  <c r="AU289" i="159"/>
  <c r="L183" i="159"/>
  <c r="AA370" i="159"/>
  <c r="AU210" i="159"/>
  <c r="I210" i="159"/>
  <c r="I132" i="159"/>
  <c r="AU132" i="159"/>
  <c r="AU288" i="159"/>
  <c r="AU34" i="159"/>
  <c r="Q370" i="159"/>
  <c r="I58" i="159"/>
  <c r="I124" i="159"/>
  <c r="I199" i="159"/>
  <c r="I34" i="159"/>
  <c r="I288" i="159"/>
  <c r="K24" i="159"/>
  <c r="AU124" i="159"/>
  <c r="AU324" i="159"/>
  <c r="H124" i="159"/>
  <c r="H146" i="159" s="1"/>
  <c r="K12" i="159"/>
  <c r="K36" i="159"/>
  <c r="K48" i="159"/>
  <c r="K56" i="159"/>
  <c r="K92" i="159"/>
  <c r="K100" i="159"/>
  <c r="J132" i="159"/>
  <c r="L132" i="159" s="1"/>
  <c r="Q147" i="159"/>
  <c r="Q371" i="159" s="1"/>
  <c r="K187" i="159"/>
  <c r="K195" i="159"/>
  <c r="K276" i="159"/>
  <c r="K284" i="159"/>
  <c r="L12" i="159"/>
  <c r="L36" i="159"/>
  <c r="J144" i="159"/>
  <c r="L144" i="159" s="1"/>
  <c r="AU133" i="159"/>
  <c r="K183" i="159"/>
  <c r="K185" i="159"/>
  <c r="H199" i="159"/>
  <c r="K204" i="159"/>
  <c r="K52" i="159"/>
  <c r="K191" i="159"/>
  <c r="J199" i="159"/>
  <c r="J288" i="159"/>
  <c r="L288" i="159" s="1"/>
  <c r="K42" i="159"/>
  <c r="K86" i="159"/>
  <c r="L96" i="159"/>
  <c r="K134" i="159"/>
  <c r="K157" i="159"/>
  <c r="K179" i="159"/>
  <c r="K88" i="159"/>
  <c r="K104" i="159"/>
  <c r="K128" i="159"/>
  <c r="K22" i="159"/>
  <c r="K32" i="159"/>
  <c r="K60" i="159"/>
  <c r="K70" i="159"/>
  <c r="K78" i="159"/>
  <c r="K112" i="159"/>
  <c r="K120" i="159"/>
  <c r="K165" i="159"/>
  <c r="K173" i="159"/>
  <c r="K368" i="159" l="1"/>
  <c r="L324" i="159"/>
  <c r="J58" i="159"/>
  <c r="L58" i="159" s="1"/>
  <c r="N371" i="159"/>
  <c r="L34" i="159"/>
  <c r="L210" i="159"/>
  <c r="K356" i="159"/>
  <c r="L38" i="159"/>
  <c r="L356" i="159"/>
  <c r="AU59" i="159"/>
  <c r="K210" i="159"/>
  <c r="H370" i="159"/>
  <c r="K392" i="159" s="1"/>
  <c r="K324" i="159"/>
  <c r="K132" i="159"/>
  <c r="AU147" i="159"/>
  <c r="J124" i="159"/>
  <c r="J146" i="159" s="1"/>
  <c r="K144" i="159"/>
  <c r="K199" i="159"/>
  <c r="K34" i="159"/>
  <c r="K288" i="159"/>
  <c r="L199" i="159"/>
  <c r="K64" i="159"/>
  <c r="K124" i="159" s="1"/>
  <c r="I146" i="159"/>
  <c r="I370" i="159" s="1"/>
  <c r="AU146" i="159"/>
  <c r="AU370" i="159"/>
  <c r="AU371" i="159"/>
  <c r="K58" i="159" l="1"/>
  <c r="K146" i="159"/>
  <c r="L124" i="159"/>
  <c r="K370" i="159"/>
  <c r="L146" i="159"/>
  <c r="J370" i="159"/>
  <c r="L370" i="159" s="1"/>
  <c r="J108" i="158" l="1"/>
  <c r="U377" i="158" l="1"/>
  <c r="H204" i="158"/>
  <c r="H420" i="158" l="1"/>
  <c r="AT389" i="158"/>
  <c r="AS389" i="158"/>
  <c r="AR389" i="158"/>
  <c r="AQ389" i="158"/>
  <c r="AP389" i="158"/>
  <c r="AO389" i="158"/>
  <c r="AN389" i="158"/>
  <c r="AM389" i="158"/>
  <c r="AL389" i="158"/>
  <c r="AK389" i="158"/>
  <c r="AJ389" i="158"/>
  <c r="AI389" i="158"/>
  <c r="AH389" i="158"/>
  <c r="AG389" i="158"/>
  <c r="AF389" i="158"/>
  <c r="AE389" i="158"/>
  <c r="AD389" i="158"/>
  <c r="AC389" i="158"/>
  <c r="AB389" i="158"/>
  <c r="AA389" i="158"/>
  <c r="Z389" i="158"/>
  <c r="Y389" i="158"/>
  <c r="X389" i="158"/>
  <c r="W389" i="158"/>
  <c r="V389" i="158"/>
  <c r="U389" i="158"/>
  <c r="T389" i="158"/>
  <c r="S389" i="158"/>
  <c r="R389" i="158"/>
  <c r="Q389" i="158"/>
  <c r="AT388" i="158"/>
  <c r="AS388" i="158"/>
  <c r="AR388" i="158"/>
  <c r="AQ388" i="158"/>
  <c r="AP388" i="158"/>
  <c r="AO388" i="158"/>
  <c r="AN388" i="158"/>
  <c r="AM388" i="158"/>
  <c r="AL388" i="158"/>
  <c r="AK388" i="158"/>
  <c r="AJ388" i="158"/>
  <c r="AI388" i="158"/>
  <c r="AH388" i="158"/>
  <c r="AG388" i="158"/>
  <c r="AF388" i="158"/>
  <c r="AE388" i="158"/>
  <c r="AD388" i="158"/>
  <c r="AC388" i="158"/>
  <c r="AB388" i="158"/>
  <c r="AA388" i="158"/>
  <c r="Z388" i="158"/>
  <c r="Y388" i="158"/>
  <c r="X388" i="158"/>
  <c r="W388" i="158"/>
  <c r="V388" i="158"/>
  <c r="U388" i="158"/>
  <c r="T388" i="158"/>
  <c r="S388" i="158"/>
  <c r="R388" i="158"/>
  <c r="Q388" i="158"/>
  <c r="P388" i="158"/>
  <c r="O388" i="158"/>
  <c r="N388" i="158"/>
  <c r="AU387" i="158"/>
  <c r="AU386" i="158"/>
  <c r="AU385" i="158"/>
  <c r="AU384" i="158"/>
  <c r="AU383" i="158"/>
  <c r="AU382" i="158"/>
  <c r="AU381" i="158"/>
  <c r="AU380" i="158"/>
  <c r="AU379" i="158"/>
  <c r="AU378" i="158"/>
  <c r="O377" i="158"/>
  <c r="N377" i="158"/>
  <c r="AU376" i="158"/>
  <c r="P375" i="158"/>
  <c r="P389" i="158" s="1"/>
  <c r="O375" i="158"/>
  <c r="AU374" i="158"/>
  <c r="AS369" i="158"/>
  <c r="AR369" i="158"/>
  <c r="AQ369" i="158"/>
  <c r="AP369" i="158"/>
  <c r="AO369" i="158"/>
  <c r="AN369" i="158"/>
  <c r="AM369" i="158"/>
  <c r="AL369" i="158"/>
  <c r="AK369" i="158"/>
  <c r="AJ369" i="158"/>
  <c r="AI369" i="158"/>
  <c r="AH369" i="158"/>
  <c r="AG369" i="158"/>
  <c r="AF369" i="158"/>
  <c r="AE369" i="158"/>
  <c r="AD369" i="158"/>
  <c r="AC369" i="158"/>
  <c r="AB369" i="158"/>
  <c r="AA369" i="158"/>
  <c r="Z369" i="158"/>
  <c r="Y369" i="158"/>
  <c r="X369" i="158"/>
  <c r="W369" i="158"/>
  <c r="V369" i="158"/>
  <c r="U369" i="158"/>
  <c r="T369" i="158"/>
  <c r="S369" i="158"/>
  <c r="R369" i="158"/>
  <c r="Q369" i="158"/>
  <c r="P369" i="158"/>
  <c r="O369" i="158"/>
  <c r="N369" i="158"/>
  <c r="AS368" i="158"/>
  <c r="AR368" i="158"/>
  <c r="AQ368" i="158"/>
  <c r="AP368" i="158"/>
  <c r="AO368" i="158"/>
  <c r="AN368" i="158"/>
  <c r="AM368" i="158"/>
  <c r="AL368" i="158"/>
  <c r="AK368" i="158"/>
  <c r="AJ368" i="158"/>
  <c r="AI368" i="158"/>
  <c r="AH368" i="158"/>
  <c r="AG368" i="158"/>
  <c r="AF368" i="158"/>
  <c r="AE368" i="158"/>
  <c r="AD368" i="158"/>
  <c r="AC368" i="158"/>
  <c r="AB368" i="158"/>
  <c r="AA368" i="158"/>
  <c r="Z368" i="158"/>
  <c r="Y368" i="158"/>
  <c r="X368" i="158"/>
  <c r="W368" i="158"/>
  <c r="V368" i="158"/>
  <c r="U368" i="158"/>
  <c r="T368" i="158"/>
  <c r="S368" i="158"/>
  <c r="R368" i="158"/>
  <c r="Q368" i="158"/>
  <c r="P368" i="158"/>
  <c r="O368" i="158"/>
  <c r="N368" i="158"/>
  <c r="AU367" i="158"/>
  <c r="AU366" i="158"/>
  <c r="I366" i="158" s="1"/>
  <c r="J366" i="158"/>
  <c r="K366" i="158" s="1"/>
  <c r="AU365" i="158"/>
  <c r="AU364" i="158"/>
  <c r="I364" i="158" s="1"/>
  <c r="J364" i="158"/>
  <c r="K364" i="158" s="1"/>
  <c r="AU363" i="158"/>
  <c r="AU362" i="158"/>
  <c r="I362" i="158" s="1"/>
  <c r="J362" i="158"/>
  <c r="H362" i="158"/>
  <c r="H368" i="158" s="1"/>
  <c r="AU361" i="158"/>
  <c r="AU360" i="158"/>
  <c r="J360" i="158"/>
  <c r="I360" i="158"/>
  <c r="AN357" i="158"/>
  <c r="AM357" i="158"/>
  <c r="AL357" i="158"/>
  <c r="AK357" i="158"/>
  <c r="AJ357" i="158"/>
  <c r="AI357" i="158"/>
  <c r="AH357" i="158"/>
  <c r="AG357" i="158"/>
  <c r="AF357" i="158"/>
  <c r="AE357" i="158"/>
  <c r="AD357" i="158"/>
  <c r="AC357" i="158"/>
  <c r="AB357" i="158"/>
  <c r="AA357" i="158"/>
  <c r="Z357" i="158"/>
  <c r="Y357" i="158"/>
  <c r="X357" i="158"/>
  <c r="W357" i="158"/>
  <c r="V357" i="158"/>
  <c r="U357" i="158"/>
  <c r="T357" i="158"/>
  <c r="S357" i="158"/>
  <c r="R357" i="158"/>
  <c r="Q357" i="158"/>
  <c r="P357" i="158"/>
  <c r="O357" i="158"/>
  <c r="N357" i="158"/>
  <c r="AN356" i="158"/>
  <c r="AM356" i="158"/>
  <c r="AL356" i="158"/>
  <c r="AK356" i="158"/>
  <c r="AJ356" i="158"/>
  <c r="AI356" i="158"/>
  <c r="AH356" i="158"/>
  <c r="AG356" i="158"/>
  <c r="AF356" i="158"/>
  <c r="AE356" i="158"/>
  <c r="AD356" i="158"/>
  <c r="AC356" i="158"/>
  <c r="AB356" i="158"/>
  <c r="AA356" i="158"/>
  <c r="Z356" i="158"/>
  <c r="Y356" i="158"/>
  <c r="X356" i="158"/>
  <c r="W356" i="158"/>
  <c r="V356" i="158"/>
  <c r="U356" i="158"/>
  <c r="T356" i="158"/>
  <c r="S356" i="158"/>
  <c r="R356" i="158"/>
  <c r="Q356" i="158"/>
  <c r="P356" i="158"/>
  <c r="O356" i="158"/>
  <c r="N356" i="158"/>
  <c r="AU355" i="158"/>
  <c r="V354" i="158"/>
  <c r="AU354" i="158" s="1"/>
  <c r="I354" i="158" s="1"/>
  <c r="J354" i="158"/>
  <c r="H354" i="158"/>
  <c r="AU353" i="158"/>
  <c r="AU352" i="158"/>
  <c r="I352" i="158" s="1"/>
  <c r="J352" i="158"/>
  <c r="L352" i="158" s="1"/>
  <c r="AU351" i="158"/>
  <c r="AU350" i="158"/>
  <c r="I350" i="158" s="1"/>
  <c r="J350" i="158"/>
  <c r="L350" i="158" s="1"/>
  <c r="AU349" i="158"/>
  <c r="AU348" i="158"/>
  <c r="I348" i="158" s="1"/>
  <c r="J348" i="158"/>
  <c r="L348" i="158" s="1"/>
  <c r="AU347" i="158"/>
  <c r="AU346" i="158"/>
  <c r="I346" i="158" s="1"/>
  <c r="J346" i="158"/>
  <c r="K346" i="158" s="1"/>
  <c r="AU345" i="158"/>
  <c r="AU344" i="158"/>
  <c r="I344" i="158" s="1"/>
  <c r="J344" i="158"/>
  <c r="L344" i="158" s="1"/>
  <c r="AU343" i="158"/>
  <c r="AU342" i="158"/>
  <c r="I342" i="158" s="1"/>
  <c r="J342" i="158"/>
  <c r="L342" i="158" s="1"/>
  <c r="AU341" i="158"/>
  <c r="AU340" i="158"/>
  <c r="I340" i="158" s="1"/>
  <c r="J340" i="158"/>
  <c r="L340" i="158" s="1"/>
  <c r="AU339" i="158"/>
  <c r="AU338" i="158"/>
  <c r="I338" i="158" s="1"/>
  <c r="J338" i="158"/>
  <c r="L338" i="158" s="1"/>
  <c r="AU337" i="158"/>
  <c r="AU336" i="158"/>
  <c r="I336" i="158" s="1"/>
  <c r="J336" i="158"/>
  <c r="L336" i="158" s="1"/>
  <c r="AU335" i="158"/>
  <c r="AU334" i="158"/>
  <c r="I334" i="158" s="1"/>
  <c r="J334" i="158"/>
  <c r="K334" i="158" s="1"/>
  <c r="AU333" i="158"/>
  <c r="AU332" i="158"/>
  <c r="I332" i="158" s="1"/>
  <c r="J332" i="158"/>
  <c r="K332" i="158" s="1"/>
  <c r="AU331" i="158"/>
  <c r="AU330" i="158"/>
  <c r="I330" i="158" s="1"/>
  <c r="J330" i="158"/>
  <c r="L330" i="158" s="1"/>
  <c r="AU329" i="158"/>
  <c r="AU328" i="158"/>
  <c r="I328" i="158" s="1"/>
  <c r="J328" i="158"/>
  <c r="H328" i="158"/>
  <c r="AU327" i="158"/>
  <c r="AU326" i="158"/>
  <c r="I326" i="158" s="1"/>
  <c r="J326" i="158"/>
  <c r="L326" i="158" s="1"/>
  <c r="AN325" i="158"/>
  <c r="AM325" i="158"/>
  <c r="AL325" i="158"/>
  <c r="AK325" i="158"/>
  <c r="AJ325" i="158"/>
  <c r="AI325" i="158"/>
  <c r="AH325" i="158"/>
  <c r="AG325" i="158"/>
  <c r="AF325" i="158"/>
  <c r="AE325" i="158"/>
  <c r="AD325" i="158"/>
  <c r="AC325" i="158"/>
  <c r="AB325" i="158"/>
  <c r="AA325" i="158"/>
  <c r="Z325" i="158"/>
  <c r="Y325" i="158"/>
  <c r="X325" i="158"/>
  <c r="W325" i="158"/>
  <c r="V325" i="158"/>
  <c r="U325" i="158"/>
  <c r="T325" i="158"/>
  <c r="S325" i="158"/>
  <c r="R325" i="158"/>
  <c r="Q325" i="158"/>
  <c r="P325" i="158"/>
  <c r="O325" i="158"/>
  <c r="N325" i="158"/>
  <c r="AN324" i="158"/>
  <c r="AM324" i="158"/>
  <c r="AL324" i="158"/>
  <c r="AK324" i="158"/>
  <c r="AJ324" i="158"/>
  <c r="AI324" i="158"/>
  <c r="AH324" i="158"/>
  <c r="AG324" i="158"/>
  <c r="AF324" i="158"/>
  <c r="AE324" i="158"/>
  <c r="AD324" i="158"/>
  <c r="AC324" i="158"/>
  <c r="AB324" i="158"/>
  <c r="AA324" i="158"/>
  <c r="Z324" i="158"/>
  <c r="Y324" i="158"/>
  <c r="X324" i="158"/>
  <c r="W324" i="158"/>
  <c r="V324" i="158"/>
  <c r="U324" i="158"/>
  <c r="T324" i="158"/>
  <c r="S324" i="158"/>
  <c r="R324" i="158"/>
  <c r="Q324" i="158"/>
  <c r="P324" i="158"/>
  <c r="O324" i="158"/>
  <c r="N324" i="158"/>
  <c r="AU323" i="158"/>
  <c r="AU322" i="158"/>
  <c r="I322" i="158" s="1"/>
  <c r="J322" i="158"/>
  <c r="L322" i="158" s="1"/>
  <c r="AU321" i="158"/>
  <c r="AU320" i="158"/>
  <c r="I320" i="158" s="1"/>
  <c r="J320" i="158"/>
  <c r="K320" i="158" s="1"/>
  <c r="AU319" i="158"/>
  <c r="AU318" i="158"/>
  <c r="I318" i="158" s="1"/>
  <c r="J318" i="158"/>
  <c r="L318" i="158" s="1"/>
  <c r="AU317" i="158"/>
  <c r="AU316" i="158"/>
  <c r="I316" i="158" s="1"/>
  <c r="J316" i="158"/>
  <c r="L316" i="158" s="1"/>
  <c r="AU315" i="158"/>
  <c r="AU314" i="158"/>
  <c r="I314" i="158" s="1"/>
  <c r="J314" i="158"/>
  <c r="L314" i="158" s="1"/>
  <c r="AU313" i="158"/>
  <c r="AU312" i="158"/>
  <c r="I312" i="158" s="1"/>
  <c r="J312" i="158"/>
  <c r="L312" i="158" s="1"/>
  <c r="AU311" i="158"/>
  <c r="AU310" i="158"/>
  <c r="I310" i="158" s="1"/>
  <c r="J310" i="158"/>
  <c r="K310" i="158" s="1"/>
  <c r="AU309" i="158"/>
  <c r="AU308" i="158"/>
  <c r="I308" i="158" s="1"/>
  <c r="J308" i="158"/>
  <c r="K308" i="158" s="1"/>
  <c r="AU307" i="158"/>
  <c r="AU306" i="158"/>
  <c r="I306" i="158" s="1"/>
  <c r="J306" i="158"/>
  <c r="H306" i="158"/>
  <c r="AU305" i="158"/>
  <c r="AU304" i="158"/>
  <c r="I304" i="158" s="1"/>
  <c r="J304" i="158"/>
  <c r="L304" i="158" s="1"/>
  <c r="AU303" i="158"/>
  <c r="AU302" i="158"/>
  <c r="I302" i="158" s="1"/>
  <c r="J302" i="158"/>
  <c r="L302" i="158" s="1"/>
  <c r="AU301" i="158"/>
  <c r="AU300" i="158"/>
  <c r="I300" i="158" s="1"/>
  <c r="J300" i="158"/>
  <c r="L300" i="158" s="1"/>
  <c r="AU299" i="158"/>
  <c r="AU298" i="158"/>
  <c r="I298" i="158" s="1"/>
  <c r="J298" i="158"/>
  <c r="L298" i="158" s="1"/>
  <c r="AU297" i="158"/>
  <c r="AU296" i="158"/>
  <c r="I296" i="158" s="1"/>
  <c r="J296" i="158"/>
  <c r="L296" i="158" s="1"/>
  <c r="AU295" i="158"/>
  <c r="AU294" i="158"/>
  <c r="I294" i="158" s="1"/>
  <c r="J294" i="158"/>
  <c r="L294" i="158" s="1"/>
  <c r="AU293" i="158"/>
  <c r="AU292" i="158"/>
  <c r="I292" i="158" s="1"/>
  <c r="J292" i="158"/>
  <c r="H292" i="158"/>
  <c r="AU291" i="158"/>
  <c r="AU290" i="158"/>
  <c r="I290" i="158" s="1"/>
  <c r="J290" i="158"/>
  <c r="AN289" i="158"/>
  <c r="AM289" i="158"/>
  <c r="AL289" i="158"/>
  <c r="AK289" i="158"/>
  <c r="AJ289" i="158"/>
  <c r="AI289" i="158"/>
  <c r="AH289" i="158"/>
  <c r="AG289" i="158"/>
  <c r="AF289" i="158"/>
  <c r="AE289" i="158"/>
  <c r="AD289" i="158"/>
  <c r="AC289" i="158"/>
  <c r="AB289" i="158"/>
  <c r="AA289" i="158"/>
  <c r="Z289" i="158"/>
  <c r="Y289" i="158"/>
  <c r="X289" i="158"/>
  <c r="W289" i="158"/>
  <c r="V289" i="158"/>
  <c r="U289" i="158"/>
  <c r="T289" i="158"/>
  <c r="S289" i="158"/>
  <c r="R289" i="158"/>
  <c r="Q289" i="158"/>
  <c r="P289" i="158"/>
  <c r="O289" i="158"/>
  <c r="N289" i="158"/>
  <c r="AN288" i="158"/>
  <c r="AM288" i="158"/>
  <c r="AL288" i="158"/>
  <c r="AK288" i="158"/>
  <c r="AJ288" i="158"/>
  <c r="AI288" i="158"/>
  <c r="AH288" i="158"/>
  <c r="AG288" i="158"/>
  <c r="AF288" i="158"/>
  <c r="AE288" i="158"/>
  <c r="AD288" i="158"/>
  <c r="AC288" i="158"/>
  <c r="AB288" i="158"/>
  <c r="AA288" i="158"/>
  <c r="Z288" i="158"/>
  <c r="Y288" i="158"/>
  <c r="X288" i="158"/>
  <c r="W288" i="158"/>
  <c r="V288" i="158"/>
  <c r="U288" i="158"/>
  <c r="T288" i="158"/>
  <c r="S288" i="158"/>
  <c r="R288" i="158"/>
  <c r="Q288" i="158"/>
  <c r="P288" i="158"/>
  <c r="O288" i="158"/>
  <c r="N288" i="158"/>
  <c r="H288" i="158"/>
  <c r="AU287" i="158"/>
  <c r="AU286" i="158"/>
  <c r="I286" i="158" s="1"/>
  <c r="J286" i="158"/>
  <c r="L286" i="158" s="1"/>
  <c r="AU285" i="158"/>
  <c r="AU284" i="158"/>
  <c r="I284" i="158" s="1"/>
  <c r="J284" i="158"/>
  <c r="K284" i="158" s="1"/>
  <c r="AU283" i="158"/>
  <c r="AU282" i="158"/>
  <c r="I282" i="158" s="1"/>
  <c r="J282" i="158"/>
  <c r="L282" i="158" s="1"/>
  <c r="AU281" i="158"/>
  <c r="AU280" i="158"/>
  <c r="I280" i="158" s="1"/>
  <c r="J280" i="158"/>
  <c r="K280" i="158" s="1"/>
  <c r="AU279" i="158"/>
  <c r="AU278" i="158"/>
  <c r="I278" i="158" s="1"/>
  <c r="J278" i="158"/>
  <c r="L278" i="158" s="1"/>
  <c r="AU277" i="158"/>
  <c r="AU276" i="158"/>
  <c r="I276" i="158" s="1"/>
  <c r="J276" i="158"/>
  <c r="L276" i="158" s="1"/>
  <c r="AU275" i="158"/>
  <c r="AU274" i="158"/>
  <c r="I274" i="158" s="1"/>
  <c r="J274" i="158"/>
  <c r="K274" i="158" s="1"/>
  <c r="AU273" i="158"/>
  <c r="AU272" i="158"/>
  <c r="I272" i="158" s="1"/>
  <c r="J272" i="158"/>
  <c r="L272" i="158" s="1"/>
  <c r="AU271" i="158"/>
  <c r="AU270" i="158"/>
  <c r="J270" i="158"/>
  <c r="AU269" i="158"/>
  <c r="AU268" i="158"/>
  <c r="I268" i="158" s="1"/>
  <c r="J268" i="158"/>
  <c r="L268" i="158" s="1"/>
  <c r="AU267" i="158"/>
  <c r="AU266" i="158"/>
  <c r="I266" i="158" s="1"/>
  <c r="J266" i="158"/>
  <c r="L266" i="158" s="1"/>
  <c r="AU265" i="158"/>
  <c r="AU264" i="158"/>
  <c r="I264" i="158" s="1"/>
  <c r="J264" i="158"/>
  <c r="L264" i="158" s="1"/>
  <c r="AU263" i="158"/>
  <c r="AU262" i="158"/>
  <c r="I262" i="158" s="1"/>
  <c r="J262" i="158"/>
  <c r="K262" i="158" s="1"/>
  <c r="AU261" i="158"/>
  <c r="AU260" i="158"/>
  <c r="I260" i="158" s="1"/>
  <c r="J260" i="158"/>
  <c r="L260" i="158" s="1"/>
  <c r="AU259" i="158"/>
  <c r="AU258" i="158"/>
  <c r="I258" i="158" s="1"/>
  <c r="J258" i="158"/>
  <c r="L258" i="158" s="1"/>
  <c r="AU257" i="158"/>
  <c r="AU256" i="158"/>
  <c r="I256" i="158" s="1"/>
  <c r="J256" i="158"/>
  <c r="L256" i="158" s="1"/>
  <c r="AU255" i="158"/>
  <c r="AU254" i="158"/>
  <c r="I254" i="158" s="1"/>
  <c r="J254" i="158"/>
  <c r="L254" i="158" s="1"/>
  <c r="AU253" i="158"/>
  <c r="AU252" i="158"/>
  <c r="I252" i="158" s="1"/>
  <c r="J252" i="158"/>
  <c r="K252" i="158" s="1"/>
  <c r="AU251" i="158"/>
  <c r="AU250" i="158"/>
  <c r="I250" i="158" s="1"/>
  <c r="J250" i="158"/>
  <c r="L250" i="158" s="1"/>
  <c r="AU249" i="158"/>
  <c r="AU248" i="158"/>
  <c r="I248" i="158" s="1"/>
  <c r="J248" i="158"/>
  <c r="K248" i="158" s="1"/>
  <c r="AU247" i="158"/>
  <c r="AU246" i="158"/>
  <c r="I246" i="158" s="1"/>
  <c r="J246" i="158"/>
  <c r="L246" i="158" s="1"/>
  <c r="AU245" i="158"/>
  <c r="AU244" i="158"/>
  <c r="I244" i="158" s="1"/>
  <c r="J244" i="158"/>
  <c r="L244" i="158" s="1"/>
  <c r="AU243" i="158"/>
  <c r="AU242" i="158"/>
  <c r="I242" i="158" s="1"/>
  <c r="J242" i="158"/>
  <c r="L242" i="158" s="1"/>
  <c r="AU241" i="158"/>
  <c r="AU240" i="158"/>
  <c r="I240" i="158" s="1"/>
  <c r="J240" i="158"/>
  <c r="L240" i="158" s="1"/>
  <c r="AU239" i="158"/>
  <c r="AU238" i="158"/>
  <c r="I238" i="158" s="1"/>
  <c r="J238" i="158"/>
  <c r="L238" i="158" s="1"/>
  <c r="AU237" i="158"/>
  <c r="AU236" i="158"/>
  <c r="I236" i="158" s="1"/>
  <c r="J236" i="158"/>
  <c r="K236" i="158" s="1"/>
  <c r="AU235" i="158"/>
  <c r="AU234" i="158"/>
  <c r="I234" i="158" s="1"/>
  <c r="J234" i="158"/>
  <c r="L234" i="158" s="1"/>
  <c r="AU233" i="158"/>
  <c r="AU232" i="158"/>
  <c r="I232" i="158" s="1"/>
  <c r="J232" i="158"/>
  <c r="K232" i="158" s="1"/>
  <c r="AU231" i="158"/>
  <c r="AU230" i="158"/>
  <c r="I230" i="158" s="1"/>
  <c r="J230" i="158"/>
  <c r="L230" i="158" s="1"/>
  <c r="AU229" i="158"/>
  <c r="AU228" i="158"/>
  <c r="I228" i="158" s="1"/>
  <c r="J228" i="158"/>
  <c r="K228" i="158" s="1"/>
  <c r="AU227" i="158"/>
  <c r="AU226" i="158"/>
  <c r="I226" i="158" s="1"/>
  <c r="J226" i="158"/>
  <c r="L226" i="158" s="1"/>
  <c r="AU225" i="158"/>
  <c r="AU224" i="158"/>
  <c r="I224" i="158" s="1"/>
  <c r="J224" i="158"/>
  <c r="K224" i="158" s="1"/>
  <c r="AU223" i="158"/>
  <c r="AU222" i="158"/>
  <c r="I222" i="158" s="1"/>
  <c r="J222" i="158"/>
  <c r="L222" i="158" s="1"/>
  <c r="AU221" i="158"/>
  <c r="AU220" i="158"/>
  <c r="I220" i="158" s="1"/>
  <c r="J220" i="158"/>
  <c r="K220" i="158" s="1"/>
  <c r="AU219" i="158"/>
  <c r="AU218" i="158"/>
  <c r="I218" i="158" s="1"/>
  <c r="J218" i="158"/>
  <c r="L218" i="158" s="1"/>
  <c r="AU217" i="158"/>
  <c r="AU216" i="158"/>
  <c r="I216" i="158" s="1"/>
  <c r="J216" i="158"/>
  <c r="L216" i="158" s="1"/>
  <c r="AU215" i="158"/>
  <c r="AU214" i="158"/>
  <c r="I214" i="158" s="1"/>
  <c r="J214" i="158"/>
  <c r="L214" i="158" s="1"/>
  <c r="AU213" i="158"/>
  <c r="AU212" i="158"/>
  <c r="I212" i="158" s="1"/>
  <c r="J212" i="158"/>
  <c r="L212" i="158" s="1"/>
  <c r="AN211" i="158"/>
  <c r="AM211" i="158"/>
  <c r="AL211" i="158"/>
  <c r="AK211" i="158"/>
  <c r="AJ211" i="158"/>
  <c r="AI211" i="158"/>
  <c r="AH211" i="158"/>
  <c r="AG211" i="158"/>
  <c r="AF211" i="158"/>
  <c r="AE211" i="158"/>
  <c r="AD211" i="158"/>
  <c r="AC211" i="158"/>
  <c r="AB211" i="158"/>
  <c r="AA211" i="158"/>
  <c r="Z211" i="158"/>
  <c r="Y211" i="158"/>
  <c r="X211" i="158"/>
  <c r="W211" i="158"/>
  <c r="V211" i="158"/>
  <c r="U211" i="158"/>
  <c r="T211" i="158"/>
  <c r="S211" i="158"/>
  <c r="R211" i="158"/>
  <c r="Q211" i="158"/>
  <c r="P211" i="158"/>
  <c r="O211" i="158"/>
  <c r="N211" i="158"/>
  <c r="AN210" i="158"/>
  <c r="AM210" i="158"/>
  <c r="AL210" i="158"/>
  <c r="AK210" i="158"/>
  <c r="AJ210" i="158"/>
  <c r="AI210" i="158"/>
  <c r="AH210" i="158"/>
  <c r="AG210" i="158"/>
  <c r="AF210" i="158"/>
  <c r="AE210" i="158"/>
  <c r="AD210" i="158"/>
  <c r="AC210" i="158"/>
  <c r="AB210" i="158"/>
  <c r="AA210" i="158"/>
  <c r="Z210" i="158"/>
  <c r="Y210" i="158"/>
  <c r="X210" i="158"/>
  <c r="W210" i="158"/>
  <c r="V210" i="158"/>
  <c r="U210" i="158"/>
  <c r="T210" i="158"/>
  <c r="S210" i="158"/>
  <c r="R210" i="158"/>
  <c r="Q210" i="158"/>
  <c r="P210" i="158"/>
  <c r="O210" i="158"/>
  <c r="N210" i="158"/>
  <c r="AU209" i="158"/>
  <c r="AU208" i="158"/>
  <c r="I208" i="158" s="1"/>
  <c r="J208" i="158"/>
  <c r="H208" i="158"/>
  <c r="H210" i="158" s="1"/>
  <c r="AU207" i="158"/>
  <c r="AU206" i="158"/>
  <c r="I206" i="158" s="1"/>
  <c r="J206" i="158"/>
  <c r="L206" i="158" s="1"/>
  <c r="AU205" i="158"/>
  <c r="AU204" i="158"/>
  <c r="I204" i="158" s="1"/>
  <c r="J204" i="158"/>
  <c r="K204" i="158" s="1"/>
  <c r="AN200" i="158"/>
  <c r="AM200" i="158"/>
  <c r="AL200" i="158"/>
  <c r="AK200" i="158"/>
  <c r="AJ200" i="158"/>
  <c r="AI200" i="158"/>
  <c r="AH200" i="158"/>
  <c r="AG200" i="158"/>
  <c r="AF200" i="158"/>
  <c r="AE200" i="158"/>
  <c r="AD200" i="158"/>
  <c r="AC200" i="158"/>
  <c r="AB200" i="158"/>
  <c r="AA200" i="158"/>
  <c r="Z200" i="158"/>
  <c r="Y200" i="158"/>
  <c r="X200" i="158"/>
  <c r="W200" i="158"/>
  <c r="V200" i="158"/>
  <c r="U200" i="158"/>
  <c r="T200" i="158"/>
  <c r="S200" i="158"/>
  <c r="R200" i="158"/>
  <c r="Q200" i="158"/>
  <c r="P200" i="158"/>
  <c r="N200" i="158"/>
  <c r="AN199" i="158"/>
  <c r="AM199" i="158"/>
  <c r="AL199" i="158"/>
  <c r="AK199" i="158"/>
  <c r="AJ199" i="158"/>
  <c r="AI199" i="158"/>
  <c r="AH199" i="158"/>
  <c r="AG199" i="158"/>
  <c r="AF199" i="158"/>
  <c r="AE199" i="158"/>
  <c r="AD199" i="158"/>
  <c r="AC199" i="158"/>
  <c r="AB199" i="158"/>
  <c r="AA199" i="158"/>
  <c r="Z199" i="158"/>
  <c r="Y199" i="158"/>
  <c r="X199" i="158"/>
  <c r="W199" i="158"/>
  <c r="V199" i="158"/>
  <c r="U199" i="158"/>
  <c r="T199" i="158"/>
  <c r="S199" i="158"/>
  <c r="R199" i="158"/>
  <c r="Q199" i="158"/>
  <c r="P199" i="158"/>
  <c r="O199" i="158"/>
  <c r="N199" i="158"/>
  <c r="AU198" i="158"/>
  <c r="AU197" i="158"/>
  <c r="I197" i="158" s="1"/>
  <c r="J197" i="158"/>
  <c r="L197" i="158" s="1"/>
  <c r="AU196" i="158"/>
  <c r="AU195" i="158"/>
  <c r="I195" i="158" s="1"/>
  <c r="J195" i="158"/>
  <c r="L195" i="158" s="1"/>
  <c r="AU194" i="158"/>
  <c r="AU193" i="158"/>
  <c r="I193" i="158" s="1"/>
  <c r="J193" i="158"/>
  <c r="L193" i="158" s="1"/>
  <c r="AU192" i="158"/>
  <c r="AU191" i="158"/>
  <c r="I191" i="158" s="1"/>
  <c r="J191" i="158"/>
  <c r="K191" i="158" s="1"/>
  <c r="AU190" i="158"/>
  <c r="AU189" i="158"/>
  <c r="I189" i="158" s="1"/>
  <c r="J189" i="158"/>
  <c r="L189" i="158" s="1"/>
  <c r="AU188" i="158"/>
  <c r="AU187" i="158"/>
  <c r="I187" i="158" s="1"/>
  <c r="J187" i="158"/>
  <c r="L187" i="158" s="1"/>
  <c r="AU186" i="158"/>
  <c r="AU185" i="158"/>
  <c r="I185" i="158" s="1"/>
  <c r="J185" i="158"/>
  <c r="H185" i="158"/>
  <c r="O184" i="158"/>
  <c r="O200" i="158" s="1"/>
  <c r="AU183" i="158"/>
  <c r="I183" i="158" s="1"/>
  <c r="H183" i="158"/>
  <c r="H199" i="158" s="1"/>
  <c r="AU182" i="158"/>
  <c r="AU181" i="158"/>
  <c r="I181" i="158" s="1"/>
  <c r="J181" i="158"/>
  <c r="K181" i="158" s="1"/>
  <c r="AU180" i="158"/>
  <c r="AU179" i="158"/>
  <c r="I179" i="158" s="1"/>
  <c r="J179" i="158"/>
  <c r="K179" i="158" s="1"/>
  <c r="AU178" i="158"/>
  <c r="AU177" i="158"/>
  <c r="I177" i="158" s="1"/>
  <c r="J177" i="158"/>
  <c r="K177" i="158" s="1"/>
  <c r="AU176" i="158"/>
  <c r="AU175" i="158"/>
  <c r="I175" i="158" s="1"/>
  <c r="J175" i="158"/>
  <c r="K175" i="158" s="1"/>
  <c r="AU174" i="158"/>
  <c r="AU173" i="158"/>
  <c r="I173" i="158" s="1"/>
  <c r="J173" i="158"/>
  <c r="L173" i="158" s="1"/>
  <c r="AU172" i="158"/>
  <c r="AU171" i="158"/>
  <c r="I171" i="158" s="1"/>
  <c r="J171" i="158"/>
  <c r="K171" i="158" s="1"/>
  <c r="AU170" i="158"/>
  <c r="AU169" i="158"/>
  <c r="I169" i="158" s="1"/>
  <c r="J169" i="158"/>
  <c r="L169" i="158" s="1"/>
  <c r="AU168" i="158"/>
  <c r="AU167" i="158"/>
  <c r="I167" i="158" s="1"/>
  <c r="J167" i="158"/>
  <c r="L167" i="158" s="1"/>
  <c r="AU166" i="158"/>
  <c r="AU165" i="158"/>
  <c r="I165" i="158" s="1"/>
  <c r="J165" i="158"/>
  <c r="L165" i="158" s="1"/>
  <c r="AU164" i="158"/>
  <c r="AU163" i="158"/>
  <c r="I163" i="158" s="1"/>
  <c r="J163" i="158"/>
  <c r="K163" i="158" s="1"/>
  <c r="AU162" i="158"/>
  <c r="AU161" i="158"/>
  <c r="I161" i="158" s="1"/>
  <c r="J161" i="158"/>
  <c r="L161" i="158" s="1"/>
  <c r="AU160" i="158"/>
  <c r="AU159" i="158"/>
  <c r="I159" i="158" s="1"/>
  <c r="J159" i="158"/>
  <c r="L159" i="158" s="1"/>
  <c r="AU158" i="158"/>
  <c r="AU157" i="158"/>
  <c r="I157" i="158" s="1"/>
  <c r="J157" i="158"/>
  <c r="L157" i="158" s="1"/>
  <c r="AU156" i="158"/>
  <c r="AU155" i="158"/>
  <c r="I155" i="158" s="1"/>
  <c r="J155" i="158"/>
  <c r="L155" i="158" s="1"/>
  <c r="AU154" i="158"/>
  <c r="AU153" i="158"/>
  <c r="I153" i="158" s="1"/>
  <c r="J153" i="158"/>
  <c r="L153" i="158" s="1"/>
  <c r="AU152" i="158"/>
  <c r="AU151" i="158"/>
  <c r="I151" i="158" s="1"/>
  <c r="J151" i="158"/>
  <c r="K151" i="158" s="1"/>
  <c r="AN145" i="158"/>
  <c r="AM145" i="158"/>
  <c r="AL145" i="158"/>
  <c r="AK145" i="158"/>
  <c r="AJ145" i="158"/>
  <c r="AI145" i="158"/>
  <c r="AH145" i="158"/>
  <c r="AG145" i="158"/>
  <c r="AF145" i="158"/>
  <c r="AE145" i="158"/>
  <c r="AD145" i="158"/>
  <c r="AC145" i="158"/>
  <c r="AB145" i="158"/>
  <c r="AA145" i="158"/>
  <c r="Z145" i="158"/>
  <c r="Y145" i="158"/>
  <c r="X145" i="158"/>
  <c r="W145" i="158"/>
  <c r="V145" i="158"/>
  <c r="U145" i="158"/>
  <c r="T145" i="158"/>
  <c r="S145" i="158"/>
  <c r="R145" i="158"/>
  <c r="Q145" i="158"/>
  <c r="P145" i="158"/>
  <c r="O145" i="158"/>
  <c r="N145" i="158"/>
  <c r="AN144" i="158"/>
  <c r="AM144" i="158"/>
  <c r="AL144" i="158"/>
  <c r="AK144" i="158"/>
  <c r="AJ144" i="158"/>
  <c r="AI144" i="158"/>
  <c r="AH144" i="158"/>
  <c r="AG144" i="158"/>
  <c r="AF144" i="158"/>
  <c r="AE144" i="158"/>
  <c r="AD144" i="158"/>
  <c r="AC144" i="158"/>
  <c r="AB144" i="158"/>
  <c r="AA144" i="158"/>
  <c r="Z144" i="158"/>
  <c r="Y144" i="158"/>
  <c r="X144" i="158"/>
  <c r="W144" i="158"/>
  <c r="V144" i="158"/>
  <c r="U144" i="158"/>
  <c r="T144" i="158"/>
  <c r="S144" i="158"/>
  <c r="R144" i="158"/>
  <c r="Q144" i="158"/>
  <c r="P144" i="158"/>
  <c r="O144" i="158"/>
  <c r="N144" i="158"/>
  <c r="H144" i="158"/>
  <c r="AU143" i="158"/>
  <c r="AU142" i="158"/>
  <c r="I142" i="158" s="1"/>
  <c r="J142" i="158"/>
  <c r="K142" i="158" s="1"/>
  <c r="AU141" i="158"/>
  <c r="AU140" i="158"/>
  <c r="I140" i="158" s="1"/>
  <c r="J140" i="158"/>
  <c r="K140" i="158" s="1"/>
  <c r="AU139" i="158"/>
  <c r="AU138" i="158"/>
  <c r="I138" i="158" s="1"/>
  <c r="J138" i="158"/>
  <c r="L138" i="158" s="1"/>
  <c r="AU137" i="158"/>
  <c r="AU136" i="158"/>
  <c r="I136" i="158" s="1"/>
  <c r="J136" i="158"/>
  <c r="K136" i="158" s="1"/>
  <c r="AU135" i="158"/>
  <c r="AU134" i="158"/>
  <c r="I134" i="158" s="1"/>
  <c r="J134" i="158"/>
  <c r="K134" i="158" s="1"/>
  <c r="AN133" i="158"/>
  <c r="AM133" i="158"/>
  <c r="AL133" i="158"/>
  <c r="AK133" i="158"/>
  <c r="AJ133" i="158"/>
  <c r="AI133" i="158"/>
  <c r="AH133" i="158"/>
  <c r="AG133" i="158"/>
  <c r="AF133" i="158"/>
  <c r="AE133" i="158"/>
  <c r="AD133" i="158"/>
  <c r="AC133" i="158"/>
  <c r="AB133" i="158"/>
  <c r="AA133" i="158"/>
  <c r="Z133" i="158"/>
  <c r="Y133" i="158"/>
  <c r="X133" i="158"/>
  <c r="W133" i="158"/>
  <c r="V133" i="158"/>
  <c r="U133" i="158"/>
  <c r="T133" i="158"/>
  <c r="S133" i="158"/>
  <c r="R133" i="158"/>
  <c r="Q133" i="158"/>
  <c r="P133" i="158"/>
  <c r="O133" i="158"/>
  <c r="N133" i="158"/>
  <c r="AN132" i="158"/>
  <c r="AM132" i="158"/>
  <c r="AL132" i="158"/>
  <c r="AK132" i="158"/>
  <c r="AJ132" i="158"/>
  <c r="AI132" i="158"/>
  <c r="AH132" i="158"/>
  <c r="AG132" i="158"/>
  <c r="AF132" i="158"/>
  <c r="AE132" i="158"/>
  <c r="AD132" i="158"/>
  <c r="AC132" i="158"/>
  <c r="AB132" i="158"/>
  <c r="AA132" i="158"/>
  <c r="Z132" i="158"/>
  <c r="Y132" i="158"/>
  <c r="X132" i="158"/>
  <c r="W132" i="158"/>
  <c r="V132" i="158"/>
  <c r="U132" i="158"/>
  <c r="T132" i="158"/>
  <c r="S132" i="158"/>
  <c r="R132" i="158"/>
  <c r="Q132" i="158"/>
  <c r="P132" i="158"/>
  <c r="O132" i="158"/>
  <c r="N132" i="158"/>
  <c r="H132" i="158"/>
  <c r="AU131" i="158"/>
  <c r="AU130" i="158"/>
  <c r="I130" i="158" s="1"/>
  <c r="J130" i="158"/>
  <c r="L130" i="158" s="1"/>
  <c r="AU129" i="158"/>
  <c r="AU128" i="158"/>
  <c r="I128" i="158" s="1"/>
  <c r="J128" i="158"/>
  <c r="K128" i="158" s="1"/>
  <c r="AU127" i="158"/>
  <c r="AU126" i="158"/>
  <c r="I126" i="158" s="1"/>
  <c r="J126" i="158"/>
  <c r="AN125" i="158"/>
  <c r="AM125" i="158"/>
  <c r="AL125" i="158"/>
  <c r="AK125" i="158"/>
  <c r="AJ125" i="158"/>
  <c r="AI125" i="158"/>
  <c r="AH125" i="158"/>
  <c r="AH147" i="158" s="1"/>
  <c r="AG125" i="158"/>
  <c r="AF125" i="158"/>
  <c r="AE125" i="158"/>
  <c r="AE147" i="158" s="1"/>
  <c r="AD125" i="158"/>
  <c r="AC125" i="158"/>
  <c r="AB125" i="158"/>
  <c r="AA125" i="158"/>
  <c r="Z125" i="158"/>
  <c r="Z147" i="158" s="1"/>
  <c r="Y125" i="158"/>
  <c r="X125" i="158"/>
  <c r="W125" i="158"/>
  <c r="V125" i="158"/>
  <c r="U125" i="158"/>
  <c r="T125" i="158"/>
  <c r="S125" i="158"/>
  <c r="R125" i="158"/>
  <c r="R147" i="158" s="1"/>
  <c r="Q125" i="158"/>
  <c r="P125" i="158"/>
  <c r="N125" i="158"/>
  <c r="AN124" i="158"/>
  <c r="AM124" i="158"/>
  <c r="AL124" i="158"/>
  <c r="AK124" i="158"/>
  <c r="AK146" i="158" s="1"/>
  <c r="AJ124" i="158"/>
  <c r="AI124" i="158"/>
  <c r="AH124" i="158"/>
  <c r="AG124" i="158"/>
  <c r="AF124" i="158"/>
  <c r="AE124" i="158"/>
  <c r="AE146" i="158" s="1"/>
  <c r="AD124" i="158"/>
  <c r="AC124" i="158"/>
  <c r="AB124" i="158"/>
  <c r="AA124" i="158"/>
  <c r="Z124" i="158"/>
  <c r="Y124" i="158"/>
  <c r="X124" i="158"/>
  <c r="W124" i="158"/>
  <c r="V124" i="158"/>
  <c r="U124" i="158"/>
  <c r="U146" i="158" s="1"/>
  <c r="T124" i="158"/>
  <c r="S124" i="158"/>
  <c r="R124" i="158"/>
  <c r="Q124" i="158"/>
  <c r="P124" i="158"/>
  <c r="O124" i="158"/>
  <c r="O146" i="158" s="1"/>
  <c r="N124" i="158"/>
  <c r="AU123" i="158"/>
  <c r="AU122" i="158"/>
  <c r="I122" i="158" s="1"/>
  <c r="J122" i="158"/>
  <c r="L122" i="158" s="1"/>
  <c r="AU121" i="158"/>
  <c r="AU120" i="158"/>
  <c r="I120" i="158" s="1"/>
  <c r="J120" i="158"/>
  <c r="L120" i="158" s="1"/>
  <c r="AU119" i="158"/>
  <c r="AU118" i="158"/>
  <c r="I118" i="158" s="1"/>
  <c r="J118" i="158"/>
  <c r="K118" i="158" s="1"/>
  <c r="AU117" i="158"/>
  <c r="AU116" i="158"/>
  <c r="I116" i="158" s="1"/>
  <c r="J116" i="158"/>
  <c r="K116" i="158" s="1"/>
  <c r="AU115" i="158"/>
  <c r="AU114" i="158"/>
  <c r="I114" i="158" s="1"/>
  <c r="K114" i="158"/>
  <c r="J114" i="158"/>
  <c r="L114" i="158" s="1"/>
  <c r="AU113" i="158"/>
  <c r="AU112" i="158"/>
  <c r="I112" i="158" s="1"/>
  <c r="J112" i="158"/>
  <c r="K112" i="158" s="1"/>
  <c r="AU111" i="158"/>
  <c r="AU110" i="158"/>
  <c r="I110" i="158" s="1"/>
  <c r="J110" i="158"/>
  <c r="L110" i="158" s="1"/>
  <c r="AU109" i="158"/>
  <c r="AU108" i="158"/>
  <c r="I108" i="158" s="1"/>
  <c r="H108" i="158"/>
  <c r="L108" i="158" s="1"/>
  <c r="AU107" i="158"/>
  <c r="AU106" i="158"/>
  <c r="I106" i="158" s="1"/>
  <c r="J106" i="158"/>
  <c r="L106" i="158" s="1"/>
  <c r="AU105" i="158"/>
  <c r="AU104" i="158"/>
  <c r="I104" i="158" s="1"/>
  <c r="J104" i="158"/>
  <c r="L104" i="158" s="1"/>
  <c r="AU103" i="158"/>
  <c r="AU102" i="158"/>
  <c r="I102" i="158" s="1"/>
  <c r="J102" i="158"/>
  <c r="L102" i="158" s="1"/>
  <c r="AU101" i="158"/>
  <c r="AU100" i="158"/>
  <c r="I100" i="158" s="1"/>
  <c r="J100" i="158"/>
  <c r="K100" i="158" s="1"/>
  <c r="AU99" i="158"/>
  <c r="AU98" i="158"/>
  <c r="I98" i="158" s="1"/>
  <c r="J98" i="158"/>
  <c r="L98" i="158" s="1"/>
  <c r="AU97" i="158"/>
  <c r="AU96" i="158"/>
  <c r="I96" i="158" s="1"/>
  <c r="J96" i="158"/>
  <c r="K96" i="158" s="1"/>
  <c r="AU95" i="158"/>
  <c r="AU94" i="158"/>
  <c r="I94" i="158" s="1"/>
  <c r="J94" i="158"/>
  <c r="L94" i="158" s="1"/>
  <c r="AU93" i="158"/>
  <c r="AU92" i="158"/>
  <c r="I92" i="158" s="1"/>
  <c r="J92" i="158"/>
  <c r="L92" i="158" s="1"/>
  <c r="AU91" i="158"/>
  <c r="AU90" i="158"/>
  <c r="I90" i="158" s="1"/>
  <c r="J90" i="158"/>
  <c r="K90" i="158" s="1"/>
  <c r="AU89" i="158"/>
  <c r="AU88" i="158"/>
  <c r="I88" i="158" s="1"/>
  <c r="J88" i="158"/>
  <c r="H88" i="158"/>
  <c r="AU87" i="158"/>
  <c r="AU86" i="158"/>
  <c r="I86" i="158" s="1"/>
  <c r="J86" i="158"/>
  <c r="K86" i="158" s="1"/>
  <c r="AU85" i="158"/>
  <c r="AU84" i="158"/>
  <c r="I84" i="158" s="1"/>
  <c r="J84" i="158"/>
  <c r="K84" i="158" s="1"/>
  <c r="AU83" i="158"/>
  <c r="AU82" i="158"/>
  <c r="I82" i="158" s="1"/>
  <c r="J82" i="158"/>
  <c r="L82" i="158" s="1"/>
  <c r="AU81" i="158"/>
  <c r="AU80" i="158"/>
  <c r="I80" i="158" s="1"/>
  <c r="J80" i="158"/>
  <c r="K80" i="158" s="1"/>
  <c r="AU79" i="158"/>
  <c r="AU78" i="158"/>
  <c r="I78" i="158" s="1"/>
  <c r="J78" i="158"/>
  <c r="L78" i="158" s="1"/>
  <c r="AU77" i="158"/>
  <c r="AU76" i="158"/>
  <c r="I76" i="158" s="1"/>
  <c r="J76" i="158"/>
  <c r="L76" i="158" s="1"/>
  <c r="AU75" i="158"/>
  <c r="AU74" i="158"/>
  <c r="I74" i="158" s="1"/>
  <c r="J74" i="158"/>
  <c r="L74" i="158" s="1"/>
  <c r="AU73" i="158"/>
  <c r="AU72" i="158"/>
  <c r="I72" i="158" s="1"/>
  <c r="K72" i="158"/>
  <c r="J72" i="158"/>
  <c r="L72" i="158" s="1"/>
  <c r="AU71" i="158"/>
  <c r="AU70" i="158"/>
  <c r="I70" i="158" s="1"/>
  <c r="J70" i="158"/>
  <c r="L70" i="158" s="1"/>
  <c r="AU69" i="158"/>
  <c r="AU68" i="158"/>
  <c r="I68" i="158" s="1"/>
  <c r="J68" i="158"/>
  <c r="K68" i="158" s="1"/>
  <c r="AU67" i="158"/>
  <c r="AU66" i="158"/>
  <c r="I66" i="158" s="1"/>
  <c r="J66" i="158"/>
  <c r="L66" i="158" s="1"/>
  <c r="O65" i="158"/>
  <c r="J64" i="158" s="1"/>
  <c r="AU64" i="158"/>
  <c r="I64" i="158" s="1"/>
  <c r="H64" i="158"/>
  <c r="AU63" i="158"/>
  <c r="AU62" i="158"/>
  <c r="I62" i="158" s="1"/>
  <c r="J62" i="158"/>
  <c r="K62" i="158" s="1"/>
  <c r="AU61" i="158"/>
  <c r="AU60" i="158"/>
  <c r="I60" i="158" s="1"/>
  <c r="J60" i="158"/>
  <c r="L60" i="158" s="1"/>
  <c r="AS59" i="158"/>
  <c r="AS371" i="158" s="1"/>
  <c r="AR59" i="158"/>
  <c r="AR371" i="158" s="1"/>
  <c r="AQ59" i="158"/>
  <c r="AQ371" i="158" s="1"/>
  <c r="AP59" i="158"/>
  <c r="AP371" i="158" s="1"/>
  <c r="AO59" i="158"/>
  <c r="AO371" i="158" s="1"/>
  <c r="AN59" i="158"/>
  <c r="AM59" i="158"/>
  <c r="AL59" i="158"/>
  <c r="AK59" i="158"/>
  <c r="AJ59" i="158"/>
  <c r="AI59" i="158"/>
  <c r="AH59" i="158"/>
  <c r="AG59" i="158"/>
  <c r="AF59" i="158"/>
  <c r="AE59" i="158"/>
  <c r="AD59" i="158"/>
  <c r="AC59" i="158"/>
  <c r="AB59" i="158"/>
  <c r="AA59" i="158"/>
  <c r="Z59" i="158"/>
  <c r="Y59" i="158"/>
  <c r="X59" i="158"/>
  <c r="W59" i="158"/>
  <c r="V59" i="158"/>
  <c r="U59" i="158"/>
  <c r="T59" i="158"/>
  <c r="S59" i="158"/>
  <c r="R59" i="158"/>
  <c r="Q59" i="158"/>
  <c r="P59" i="158"/>
  <c r="AS58" i="158"/>
  <c r="AS370" i="158" s="1"/>
  <c r="AR58" i="158"/>
  <c r="AR370" i="158" s="1"/>
  <c r="AQ58" i="158"/>
  <c r="AQ370" i="158" s="1"/>
  <c r="AP58" i="158"/>
  <c r="AP370" i="158" s="1"/>
  <c r="AO58" i="158"/>
  <c r="AO370" i="158" s="1"/>
  <c r="AN58" i="158"/>
  <c r="AM58" i="158"/>
  <c r="AL58" i="158"/>
  <c r="AK58" i="158"/>
  <c r="AJ58" i="158"/>
  <c r="AI58" i="158"/>
  <c r="AH58" i="158"/>
  <c r="AG58" i="158"/>
  <c r="AF58" i="158"/>
  <c r="AE58" i="158"/>
  <c r="AD58" i="158"/>
  <c r="AC58" i="158"/>
  <c r="AB58" i="158"/>
  <c r="AA58" i="158"/>
  <c r="Z58" i="158"/>
  <c r="Y58" i="158"/>
  <c r="X58" i="158"/>
  <c r="W58" i="158"/>
  <c r="V58" i="158"/>
  <c r="U58" i="158"/>
  <c r="T58" i="158"/>
  <c r="S58" i="158"/>
  <c r="R58" i="158"/>
  <c r="Q58" i="158"/>
  <c r="P58" i="158"/>
  <c r="O58" i="158"/>
  <c r="N58" i="158"/>
  <c r="AU57" i="158"/>
  <c r="AU56" i="158"/>
  <c r="I56" i="158" s="1"/>
  <c r="J56" i="158"/>
  <c r="K56" i="158" s="1"/>
  <c r="AU55" i="158"/>
  <c r="AU54" i="158"/>
  <c r="I54" i="158" s="1"/>
  <c r="J54" i="158"/>
  <c r="K54" i="158" s="1"/>
  <c r="AU53" i="158"/>
  <c r="AU52" i="158"/>
  <c r="I52" i="158" s="1"/>
  <c r="J52" i="158"/>
  <c r="L52" i="158" s="1"/>
  <c r="AU51" i="158"/>
  <c r="AU50" i="158"/>
  <c r="I50" i="158" s="1"/>
  <c r="J50" i="158"/>
  <c r="L50" i="158" s="1"/>
  <c r="AU49" i="158"/>
  <c r="AU48" i="158"/>
  <c r="I48" i="158" s="1"/>
  <c r="J48" i="158"/>
  <c r="K48" i="158" s="1"/>
  <c r="AU47" i="158"/>
  <c r="AU46" i="158"/>
  <c r="I46" i="158" s="1"/>
  <c r="J46" i="158"/>
  <c r="H46" i="158"/>
  <c r="AU45" i="158"/>
  <c r="AU44" i="158"/>
  <c r="I44" i="158" s="1"/>
  <c r="J44" i="158"/>
  <c r="H44" i="158"/>
  <c r="AU43" i="158"/>
  <c r="AU42" i="158"/>
  <c r="I42" i="158" s="1"/>
  <c r="J42" i="158"/>
  <c r="L42" i="158" s="1"/>
  <c r="AU41" i="158"/>
  <c r="AU40" i="158"/>
  <c r="I40" i="158" s="1"/>
  <c r="J40" i="158"/>
  <c r="L40" i="158" s="1"/>
  <c r="O39" i="158"/>
  <c r="O59" i="158" s="1"/>
  <c r="N39" i="158"/>
  <c r="N59" i="158" s="1"/>
  <c r="AU38" i="158"/>
  <c r="I38" i="158" s="1"/>
  <c r="AU37" i="158"/>
  <c r="AU36" i="158"/>
  <c r="I36" i="158" s="1"/>
  <c r="J36" i="158"/>
  <c r="L36" i="158" s="1"/>
  <c r="AN35" i="158"/>
  <c r="AM35" i="158"/>
  <c r="AL35" i="158"/>
  <c r="AK35" i="158"/>
  <c r="AJ35" i="158"/>
  <c r="AI35" i="158"/>
  <c r="AH35" i="158"/>
  <c r="AG35" i="158"/>
  <c r="AF35" i="158"/>
  <c r="AE35" i="158"/>
  <c r="AD35" i="158"/>
  <c r="AC35" i="158"/>
  <c r="AB35" i="158"/>
  <c r="AA35" i="158"/>
  <c r="Z35" i="158"/>
  <c r="Y35" i="158"/>
  <c r="X35" i="158"/>
  <c r="W35" i="158"/>
  <c r="V35" i="158"/>
  <c r="U35" i="158"/>
  <c r="T35" i="158"/>
  <c r="S35" i="158"/>
  <c r="R35" i="158"/>
  <c r="Q35" i="158"/>
  <c r="P35" i="158"/>
  <c r="O35" i="158"/>
  <c r="N35" i="158"/>
  <c r="AN34" i="158"/>
  <c r="AM34" i="158"/>
  <c r="AL34" i="158"/>
  <c r="AK34" i="158"/>
  <c r="AJ34" i="158"/>
  <c r="AI34" i="158"/>
  <c r="AH34" i="158"/>
  <c r="AG34" i="158"/>
  <c r="AF34" i="158"/>
  <c r="AE34" i="158"/>
  <c r="AD34" i="158"/>
  <c r="AC34" i="158"/>
  <c r="AB34" i="158"/>
  <c r="AA34" i="158"/>
  <c r="Z34" i="158"/>
  <c r="Y34" i="158"/>
  <c r="X34" i="158"/>
  <c r="W34" i="158"/>
  <c r="V34" i="158"/>
  <c r="U34" i="158"/>
  <c r="T34" i="158"/>
  <c r="S34" i="158"/>
  <c r="R34" i="158"/>
  <c r="Q34" i="158"/>
  <c r="P34" i="158"/>
  <c r="O34" i="158"/>
  <c r="N34" i="158"/>
  <c r="AU33" i="158"/>
  <c r="AU32" i="158"/>
  <c r="I32" i="158" s="1"/>
  <c r="J32" i="158"/>
  <c r="K32" i="158" s="1"/>
  <c r="AU31" i="158"/>
  <c r="AU30" i="158"/>
  <c r="I30" i="158" s="1"/>
  <c r="J30" i="158"/>
  <c r="K30" i="158" s="1"/>
  <c r="AU29" i="158"/>
  <c r="AU28" i="158"/>
  <c r="I28" i="158" s="1"/>
  <c r="J28" i="158"/>
  <c r="H28" i="158"/>
  <c r="AU27" i="158"/>
  <c r="AU26" i="158"/>
  <c r="I26" i="158" s="1"/>
  <c r="J26" i="158"/>
  <c r="H26" i="158"/>
  <c r="AU25" i="158"/>
  <c r="AU24" i="158"/>
  <c r="I24" i="158" s="1"/>
  <c r="J24" i="158"/>
  <c r="L24" i="158" s="1"/>
  <c r="AU23" i="158"/>
  <c r="AU22" i="158"/>
  <c r="I22" i="158" s="1"/>
  <c r="J22" i="158"/>
  <c r="L22" i="158" s="1"/>
  <c r="AU21" i="158"/>
  <c r="AU20" i="158"/>
  <c r="I20" i="158" s="1"/>
  <c r="J20" i="158"/>
  <c r="K20" i="158" s="1"/>
  <c r="AU19" i="158"/>
  <c r="AU18" i="158"/>
  <c r="I18" i="158" s="1"/>
  <c r="J18" i="158"/>
  <c r="L18" i="158" s="1"/>
  <c r="AU17" i="158"/>
  <c r="AU16" i="158"/>
  <c r="I16" i="158" s="1"/>
  <c r="L16" i="158"/>
  <c r="K16" i="158"/>
  <c r="AU15" i="158"/>
  <c r="AU14" i="158"/>
  <c r="I14" i="158" s="1"/>
  <c r="J14" i="158"/>
  <c r="AU13" i="158"/>
  <c r="AU12" i="158"/>
  <c r="I12" i="158" s="1"/>
  <c r="J12" i="158"/>
  <c r="K12" i="158" s="1"/>
  <c r="AU11" i="158"/>
  <c r="AU10" i="158"/>
  <c r="I10" i="158" s="1"/>
  <c r="J10" i="158"/>
  <c r="L10" i="158" s="1"/>
  <c r="L320" i="158" l="1"/>
  <c r="AU375" i="158"/>
  <c r="K76" i="158"/>
  <c r="K46" i="158"/>
  <c r="L292" i="158"/>
  <c r="L12" i="158"/>
  <c r="L28" i="158"/>
  <c r="H34" i="158"/>
  <c r="S146" i="158"/>
  <c r="L44" i="158"/>
  <c r="L220" i="158"/>
  <c r="K240" i="158"/>
  <c r="AU388" i="158"/>
  <c r="K304" i="158"/>
  <c r="J368" i="158"/>
  <c r="L151" i="158"/>
  <c r="L224" i="158"/>
  <c r="L354" i="158"/>
  <c r="K298" i="158"/>
  <c r="K254" i="158"/>
  <c r="K336" i="158"/>
  <c r="L86" i="158"/>
  <c r="L252" i="158"/>
  <c r="AA147" i="158"/>
  <c r="L163" i="158"/>
  <c r="L118" i="158"/>
  <c r="K155" i="158"/>
  <c r="K218" i="158"/>
  <c r="L62" i="158"/>
  <c r="K326" i="158"/>
  <c r="K42" i="158"/>
  <c r="L128" i="158"/>
  <c r="L191" i="158"/>
  <c r="K244" i="158"/>
  <c r="K296" i="158"/>
  <c r="K312" i="158"/>
  <c r="K344" i="158"/>
  <c r="AU377" i="158"/>
  <c r="L181" i="158"/>
  <c r="K234" i="158"/>
  <c r="L136" i="158"/>
  <c r="L228" i="158"/>
  <c r="K272" i="158"/>
  <c r="L280" i="158"/>
  <c r="L185" i="158"/>
  <c r="K238" i="158"/>
  <c r="K28" i="158"/>
  <c r="K264" i="158"/>
  <c r="J324" i="158"/>
  <c r="L306" i="158"/>
  <c r="K314" i="158"/>
  <c r="L346" i="158"/>
  <c r="K169" i="158"/>
  <c r="L248" i="158"/>
  <c r="L179" i="158"/>
  <c r="K187" i="158"/>
  <c r="L232" i="158"/>
  <c r="K300" i="158"/>
  <c r="K348" i="158"/>
  <c r="L68" i="158"/>
  <c r="W147" i="158"/>
  <c r="W371" i="158" s="1"/>
  <c r="AM147" i="158"/>
  <c r="L332" i="158"/>
  <c r="X147" i="158"/>
  <c r="X371" i="158" s="1"/>
  <c r="AN147" i="158"/>
  <c r="K120" i="158"/>
  <c r="V146" i="158"/>
  <c r="V370" i="158" s="1"/>
  <c r="AL146" i="158"/>
  <c r="AL370" i="158" s="1"/>
  <c r="K276" i="158"/>
  <c r="K290" i="158"/>
  <c r="K340" i="158"/>
  <c r="K354" i="158"/>
  <c r="L362" i="158"/>
  <c r="L20" i="158"/>
  <c r="K104" i="158"/>
  <c r="W146" i="158"/>
  <c r="W370" i="158" s="1"/>
  <c r="AC147" i="158"/>
  <c r="AC371" i="158" s="1"/>
  <c r="L284" i="158"/>
  <c r="L290" i="158"/>
  <c r="K362" i="158"/>
  <c r="H58" i="158"/>
  <c r="H124" i="158"/>
  <c r="H146" i="158" s="1"/>
  <c r="L262" i="158"/>
  <c r="K306" i="158"/>
  <c r="K36" i="158"/>
  <c r="K122" i="158"/>
  <c r="Z146" i="158"/>
  <c r="Z370" i="158" s="1"/>
  <c r="K153" i="158"/>
  <c r="K222" i="158"/>
  <c r="L236" i="158"/>
  <c r="K242" i="158"/>
  <c r="K342" i="158"/>
  <c r="O389" i="158"/>
  <c r="L134" i="158"/>
  <c r="K328" i="158"/>
  <c r="L46" i="158"/>
  <c r="L116" i="158"/>
  <c r="K230" i="158"/>
  <c r="K258" i="158"/>
  <c r="L308" i="158"/>
  <c r="K350" i="158"/>
  <c r="L88" i="158"/>
  <c r="AC146" i="158"/>
  <c r="AC370" i="158" s="1"/>
  <c r="K24" i="158"/>
  <c r="L56" i="158"/>
  <c r="K66" i="158"/>
  <c r="L80" i="158"/>
  <c r="K130" i="158"/>
  <c r="L171" i="158"/>
  <c r="K193" i="158"/>
  <c r="AK147" i="158"/>
  <c r="AK371" i="158" s="1"/>
  <c r="U147" i="158"/>
  <c r="U371" i="158" s="1"/>
  <c r="K60" i="158"/>
  <c r="K74" i="158"/>
  <c r="AU324" i="158"/>
  <c r="K82" i="158"/>
  <c r="R146" i="158"/>
  <c r="R370" i="158" s="1"/>
  <c r="AH146" i="158"/>
  <c r="AH370" i="158" s="1"/>
  <c r="K173" i="158"/>
  <c r="K260" i="158"/>
  <c r="L274" i="158"/>
  <c r="L310" i="158"/>
  <c r="K338" i="158"/>
  <c r="K352" i="158"/>
  <c r="L368" i="158"/>
  <c r="L26" i="158"/>
  <c r="J132" i="158"/>
  <c r="L132" i="158" s="1"/>
  <c r="K157" i="158"/>
  <c r="K195" i="158"/>
  <c r="K206" i="158"/>
  <c r="K212" i="158"/>
  <c r="K226" i="158"/>
  <c r="K246" i="158"/>
  <c r="K268" i="158"/>
  <c r="K282" i="158"/>
  <c r="K18" i="158"/>
  <c r="T146" i="158"/>
  <c r="T370" i="158" s="1"/>
  <c r="AJ146" i="158"/>
  <c r="AJ370" i="158" s="1"/>
  <c r="I132" i="158"/>
  <c r="AU368" i="158"/>
  <c r="K292" i="158"/>
  <c r="AU325" i="158"/>
  <c r="L360" i="158"/>
  <c r="AU369" i="158"/>
  <c r="K185" i="158"/>
  <c r="K108" i="158"/>
  <c r="AU211" i="158"/>
  <c r="L32" i="158"/>
  <c r="L48" i="158"/>
  <c r="L54" i="158"/>
  <c r="L84" i="158"/>
  <c r="L112" i="158"/>
  <c r="N146" i="158"/>
  <c r="N370" i="158" s="1"/>
  <c r="AD146" i="158"/>
  <c r="AD370" i="158" s="1"/>
  <c r="AU289" i="158"/>
  <c r="L328" i="158"/>
  <c r="I368" i="158"/>
  <c r="P147" i="158"/>
  <c r="P371" i="158" s="1"/>
  <c r="K22" i="158"/>
  <c r="J38" i="158"/>
  <c r="L38" i="158" s="1"/>
  <c r="O370" i="158"/>
  <c r="H356" i="158"/>
  <c r="K10" i="158"/>
  <c r="K44" i="158"/>
  <c r="V147" i="158"/>
  <c r="V371" i="158" s="1"/>
  <c r="AL147" i="158"/>
  <c r="AL371" i="158" s="1"/>
  <c r="I199" i="158"/>
  <c r="K92" i="158"/>
  <c r="Q146" i="158"/>
  <c r="Q370" i="158" s="1"/>
  <c r="AG146" i="158"/>
  <c r="AG370" i="158" s="1"/>
  <c r="AM371" i="158"/>
  <c r="J288" i="158"/>
  <c r="L288" i="158" s="1"/>
  <c r="I58" i="158"/>
  <c r="AU39" i="158"/>
  <c r="S370" i="158"/>
  <c r="AI146" i="158"/>
  <c r="AI370" i="158" s="1"/>
  <c r="Y147" i="158"/>
  <c r="Y371" i="158" s="1"/>
  <c r="J210" i="158"/>
  <c r="L210" i="158" s="1"/>
  <c r="K360" i="158"/>
  <c r="K70" i="158"/>
  <c r="AA371" i="158"/>
  <c r="J144" i="158"/>
  <c r="L144" i="158" s="1"/>
  <c r="K159" i="158"/>
  <c r="K214" i="158"/>
  <c r="K316" i="158"/>
  <c r="K52" i="158"/>
  <c r="K110" i="158"/>
  <c r="AM146" i="158"/>
  <c r="AM370" i="158" s="1"/>
  <c r="K138" i="158"/>
  <c r="K144" i="158" s="1"/>
  <c r="AU145" i="158"/>
  <c r="K165" i="158"/>
  <c r="K266" i="158"/>
  <c r="K322" i="158"/>
  <c r="I324" i="158"/>
  <c r="L30" i="158"/>
  <c r="L96" i="158"/>
  <c r="AD147" i="158"/>
  <c r="AD371" i="158" s="1"/>
  <c r="AU34" i="158"/>
  <c r="Y146" i="158"/>
  <c r="Y370" i="158" s="1"/>
  <c r="N147" i="158"/>
  <c r="N371" i="158" s="1"/>
  <c r="AE371" i="158"/>
  <c r="AU199" i="158"/>
  <c r="N389" i="158"/>
  <c r="AU389" i="158" s="1"/>
  <c r="J34" i="158"/>
  <c r="L34" i="158" s="1"/>
  <c r="K26" i="158"/>
  <c r="K106" i="158"/>
  <c r="AA146" i="158"/>
  <c r="AA370" i="158" s="1"/>
  <c r="Q147" i="158"/>
  <c r="Q371" i="158" s="1"/>
  <c r="AG147" i="158"/>
  <c r="AG371" i="158" s="1"/>
  <c r="K161" i="158"/>
  <c r="K216" i="158"/>
  <c r="K250" i="158"/>
  <c r="K256" i="158"/>
  <c r="K318" i="158"/>
  <c r="H422" i="158"/>
  <c r="AU58" i="158"/>
  <c r="K78" i="158"/>
  <c r="K98" i="158"/>
  <c r="AB146" i="158"/>
  <c r="AB370" i="158" s="1"/>
  <c r="K167" i="158"/>
  <c r="H424" i="158"/>
  <c r="AF147" i="158"/>
  <c r="AF371" i="158" s="1"/>
  <c r="S147" i="158"/>
  <c r="S371" i="158" s="1"/>
  <c r="AI147" i="158"/>
  <c r="AI371" i="158" s="1"/>
  <c r="H324" i="158"/>
  <c r="L324" i="158" s="1"/>
  <c r="AE370" i="158"/>
  <c r="AU210" i="158"/>
  <c r="I210" i="158"/>
  <c r="AU356" i="158"/>
  <c r="AU357" i="158"/>
  <c r="U370" i="158"/>
  <c r="AK370" i="158"/>
  <c r="L334" i="158"/>
  <c r="I356" i="158"/>
  <c r="J356" i="158"/>
  <c r="K330" i="158"/>
  <c r="AU144" i="158"/>
  <c r="I144" i="158"/>
  <c r="AU288" i="158"/>
  <c r="L90" i="158"/>
  <c r="AH371" i="158"/>
  <c r="L100" i="158"/>
  <c r="T147" i="158"/>
  <c r="T371" i="158" s="1"/>
  <c r="AB147" i="158"/>
  <c r="AB371" i="158" s="1"/>
  <c r="AJ147" i="158"/>
  <c r="AJ371" i="158" s="1"/>
  <c r="P146" i="158"/>
  <c r="P370" i="158" s="1"/>
  <c r="X146" i="158"/>
  <c r="X370" i="158" s="1"/>
  <c r="AF146" i="158"/>
  <c r="AF370" i="158" s="1"/>
  <c r="AN146" i="158"/>
  <c r="AN370" i="158" s="1"/>
  <c r="R371" i="158"/>
  <c r="AN371" i="158"/>
  <c r="K88" i="158"/>
  <c r="Z371" i="158"/>
  <c r="I34" i="158"/>
  <c r="L64" i="158"/>
  <c r="K64" i="158"/>
  <c r="J124" i="158"/>
  <c r="I124" i="158"/>
  <c r="I288" i="158"/>
  <c r="K40" i="158"/>
  <c r="K50" i="158"/>
  <c r="AU65" i="158"/>
  <c r="K94" i="158"/>
  <c r="K102" i="158"/>
  <c r="K126" i="158"/>
  <c r="AU132" i="158"/>
  <c r="AU184" i="158"/>
  <c r="AU200" i="158" s="1"/>
  <c r="K189" i="158"/>
  <c r="K197" i="158"/>
  <c r="K208" i="158"/>
  <c r="K210" i="158" s="1"/>
  <c r="K270" i="158"/>
  <c r="K278" i="158"/>
  <c r="K286" i="158"/>
  <c r="K294" i="158"/>
  <c r="K302" i="158"/>
  <c r="K14" i="158"/>
  <c r="L14" i="158"/>
  <c r="AU124" i="158"/>
  <c r="L126" i="158"/>
  <c r="L208" i="158"/>
  <c r="L270" i="158"/>
  <c r="O125" i="158"/>
  <c r="J183" i="158"/>
  <c r="AU59" i="158"/>
  <c r="AU133" i="158"/>
  <c r="AU35" i="158"/>
  <c r="H28" i="157"/>
  <c r="H444" i="158" l="1"/>
  <c r="J58" i="158"/>
  <c r="L58" i="158" s="1"/>
  <c r="K324" i="158"/>
  <c r="K356" i="158"/>
  <c r="K368" i="158"/>
  <c r="K132" i="158"/>
  <c r="H370" i="158"/>
  <c r="K392" i="158" s="1"/>
  <c r="AU146" i="158"/>
  <c r="L356" i="158"/>
  <c r="K34" i="158"/>
  <c r="K38" i="158"/>
  <c r="K288" i="158"/>
  <c r="I146" i="158"/>
  <c r="I370" i="158" s="1"/>
  <c r="AU370" i="158"/>
  <c r="K124" i="158"/>
  <c r="K146" i="158" s="1"/>
  <c r="AU125" i="158"/>
  <c r="AU147" i="158" s="1"/>
  <c r="O147" i="158"/>
  <c r="O371" i="158" s="1"/>
  <c r="AU371" i="158" s="1"/>
  <c r="J199" i="158"/>
  <c r="L199" i="158" s="1"/>
  <c r="L183" i="158"/>
  <c r="K183" i="158"/>
  <c r="K199" i="158" s="1"/>
  <c r="L124" i="158"/>
  <c r="J146" i="158"/>
  <c r="H420" i="157"/>
  <c r="AT389" i="157"/>
  <c r="AS389" i="157"/>
  <c r="AR389" i="157"/>
  <c r="AQ389" i="157"/>
  <c r="AP389" i="157"/>
  <c r="AO389" i="157"/>
  <c r="AN389" i="157"/>
  <c r="AM389" i="157"/>
  <c r="AL389" i="157"/>
  <c r="AK389" i="157"/>
  <c r="AJ389" i="157"/>
  <c r="AI389" i="157"/>
  <c r="AH389" i="157"/>
  <c r="AG389" i="157"/>
  <c r="AF389" i="157"/>
  <c r="AE389" i="157"/>
  <c r="AD389" i="157"/>
  <c r="AC389" i="157"/>
  <c r="AB389" i="157"/>
  <c r="AA389" i="157"/>
  <c r="Z389" i="157"/>
  <c r="Y389" i="157"/>
  <c r="X389" i="157"/>
  <c r="W389" i="157"/>
  <c r="V389" i="157"/>
  <c r="U389" i="157"/>
  <c r="T389" i="157"/>
  <c r="S389" i="157"/>
  <c r="R389" i="157"/>
  <c r="Q389" i="157"/>
  <c r="AT388" i="157"/>
  <c r="AS388" i="157"/>
  <c r="AR388" i="157"/>
  <c r="AQ388" i="157"/>
  <c r="AP388" i="157"/>
  <c r="AO388" i="157"/>
  <c r="AN388" i="157"/>
  <c r="AM388" i="157"/>
  <c r="AL388" i="157"/>
  <c r="AK388" i="157"/>
  <c r="AJ388" i="157"/>
  <c r="AI388" i="157"/>
  <c r="AH388" i="157"/>
  <c r="AG388" i="157"/>
  <c r="AF388" i="157"/>
  <c r="AE388" i="157"/>
  <c r="AD388" i="157"/>
  <c r="AC388" i="157"/>
  <c r="AB388" i="157"/>
  <c r="AA388" i="157"/>
  <c r="Z388" i="157"/>
  <c r="Y388" i="157"/>
  <c r="X388" i="157"/>
  <c r="W388" i="157"/>
  <c r="V388" i="157"/>
  <c r="U388" i="157"/>
  <c r="T388" i="157"/>
  <c r="S388" i="157"/>
  <c r="R388" i="157"/>
  <c r="Q388" i="157"/>
  <c r="P388" i="157"/>
  <c r="O388" i="157"/>
  <c r="N388" i="157"/>
  <c r="AU387" i="157"/>
  <c r="AU386" i="157"/>
  <c r="AU385" i="157"/>
  <c r="AU384" i="157"/>
  <c r="AU383" i="157"/>
  <c r="AU382" i="157"/>
  <c r="AU381" i="157"/>
  <c r="AU380" i="157"/>
  <c r="AU379" i="157"/>
  <c r="AU378" i="157"/>
  <c r="O377" i="157"/>
  <c r="N377" i="157"/>
  <c r="N389" i="157" s="1"/>
  <c r="AU376" i="157"/>
  <c r="P375" i="157"/>
  <c r="O375" i="157"/>
  <c r="AU374" i="157"/>
  <c r="AS369" i="157"/>
  <c r="AR369" i="157"/>
  <c r="AQ369" i="157"/>
  <c r="AP369" i="157"/>
  <c r="AO369" i="157"/>
  <c r="AN369" i="157"/>
  <c r="AM369" i="157"/>
  <c r="AL369" i="157"/>
  <c r="AK369" i="157"/>
  <c r="AJ369" i="157"/>
  <c r="AI369" i="157"/>
  <c r="AH369" i="157"/>
  <c r="AG369" i="157"/>
  <c r="AF369" i="157"/>
  <c r="AE369" i="157"/>
  <c r="AD369" i="157"/>
  <c r="AC369" i="157"/>
  <c r="AB369" i="157"/>
  <c r="AA369" i="157"/>
  <c r="Z369" i="157"/>
  <c r="Y369" i="157"/>
  <c r="X369" i="157"/>
  <c r="W369" i="157"/>
  <c r="V369" i="157"/>
  <c r="U369" i="157"/>
  <c r="T369" i="157"/>
  <c r="S369" i="157"/>
  <c r="R369" i="157"/>
  <c r="Q369" i="157"/>
  <c r="P369" i="157"/>
  <c r="O369" i="157"/>
  <c r="N369" i="157"/>
  <c r="AS368" i="157"/>
  <c r="AR368" i="157"/>
  <c r="AQ368" i="157"/>
  <c r="AP368" i="157"/>
  <c r="AO368" i="157"/>
  <c r="AN368" i="157"/>
  <c r="AM368" i="157"/>
  <c r="AL368" i="157"/>
  <c r="AK368" i="157"/>
  <c r="AJ368" i="157"/>
  <c r="AI368" i="157"/>
  <c r="AH368" i="157"/>
  <c r="AG368" i="157"/>
  <c r="AF368" i="157"/>
  <c r="AE368" i="157"/>
  <c r="AD368" i="157"/>
  <c r="AC368" i="157"/>
  <c r="AB368" i="157"/>
  <c r="AA368" i="157"/>
  <c r="Z368" i="157"/>
  <c r="Y368" i="157"/>
  <c r="X368" i="157"/>
  <c r="W368" i="157"/>
  <c r="V368" i="157"/>
  <c r="U368" i="157"/>
  <c r="T368" i="157"/>
  <c r="S368" i="157"/>
  <c r="R368" i="157"/>
  <c r="Q368" i="157"/>
  <c r="P368" i="157"/>
  <c r="O368" i="157"/>
  <c r="N368" i="157"/>
  <c r="AU367" i="157"/>
  <c r="AU366" i="157"/>
  <c r="I366" i="157" s="1"/>
  <c r="J366" i="157"/>
  <c r="K366" i="157" s="1"/>
  <c r="AU365" i="157"/>
  <c r="AU364" i="157"/>
  <c r="I364" i="157" s="1"/>
  <c r="J364" i="157"/>
  <c r="K364" i="157" s="1"/>
  <c r="AU363" i="157"/>
  <c r="AU362" i="157"/>
  <c r="I362" i="157" s="1"/>
  <c r="J362" i="157"/>
  <c r="H362" i="157"/>
  <c r="H368" i="157" s="1"/>
  <c r="AU361" i="157"/>
  <c r="AU360" i="157"/>
  <c r="I360" i="157" s="1"/>
  <c r="J360" i="157"/>
  <c r="AN357" i="157"/>
  <c r="AM357" i="157"/>
  <c r="AL357" i="157"/>
  <c r="AK357" i="157"/>
  <c r="AJ357" i="157"/>
  <c r="AI357" i="157"/>
  <c r="AH357" i="157"/>
  <c r="AG357" i="157"/>
  <c r="AF357" i="157"/>
  <c r="AE357" i="157"/>
  <c r="AD357" i="157"/>
  <c r="AC357" i="157"/>
  <c r="AB357" i="157"/>
  <c r="AA357" i="157"/>
  <c r="Z357" i="157"/>
  <c r="Y357" i="157"/>
  <c r="X357" i="157"/>
  <c r="W357" i="157"/>
  <c r="V357" i="157"/>
  <c r="U357" i="157"/>
  <c r="T357" i="157"/>
  <c r="S357" i="157"/>
  <c r="R357" i="157"/>
  <c r="Q357" i="157"/>
  <c r="P357" i="157"/>
  <c r="O357" i="157"/>
  <c r="N357" i="157"/>
  <c r="AN356" i="157"/>
  <c r="AM356" i="157"/>
  <c r="AL356" i="157"/>
  <c r="AK356" i="157"/>
  <c r="AJ356" i="157"/>
  <c r="AI356" i="157"/>
  <c r="AH356" i="157"/>
  <c r="AG356" i="157"/>
  <c r="AF356" i="157"/>
  <c r="AE356" i="157"/>
  <c r="AD356" i="157"/>
  <c r="AC356" i="157"/>
  <c r="AB356" i="157"/>
  <c r="AA356" i="157"/>
  <c r="Z356" i="157"/>
  <c r="Y356" i="157"/>
  <c r="X356" i="157"/>
  <c r="W356" i="157"/>
  <c r="U356" i="157"/>
  <c r="T356" i="157"/>
  <c r="S356" i="157"/>
  <c r="R356" i="157"/>
  <c r="Q356" i="157"/>
  <c r="P356" i="157"/>
  <c r="O356" i="157"/>
  <c r="N356" i="157"/>
  <c r="AU355" i="157"/>
  <c r="V354" i="157"/>
  <c r="AU354" i="157" s="1"/>
  <c r="I354" i="157" s="1"/>
  <c r="J354" i="157"/>
  <c r="H354" i="157"/>
  <c r="AU353" i="157"/>
  <c r="AU352" i="157"/>
  <c r="I352" i="157" s="1"/>
  <c r="J352" i="157"/>
  <c r="L352" i="157" s="1"/>
  <c r="AU351" i="157"/>
  <c r="AU350" i="157"/>
  <c r="I350" i="157" s="1"/>
  <c r="J350" i="157"/>
  <c r="K350" i="157" s="1"/>
  <c r="AU349" i="157"/>
  <c r="AU348" i="157"/>
  <c r="I348" i="157" s="1"/>
  <c r="J348" i="157"/>
  <c r="K348" i="157" s="1"/>
  <c r="AU347" i="157"/>
  <c r="AU346" i="157"/>
  <c r="I346" i="157" s="1"/>
  <c r="J346" i="157"/>
  <c r="AU345" i="157"/>
  <c r="AU344" i="157"/>
  <c r="I344" i="157" s="1"/>
  <c r="J344" i="157"/>
  <c r="L344" i="157" s="1"/>
  <c r="AU343" i="157"/>
  <c r="AU342" i="157"/>
  <c r="I342" i="157" s="1"/>
  <c r="J342" i="157"/>
  <c r="K342" i="157" s="1"/>
  <c r="AU341" i="157"/>
  <c r="AU340" i="157"/>
  <c r="I340" i="157" s="1"/>
  <c r="J340" i="157"/>
  <c r="L340" i="157" s="1"/>
  <c r="AU339" i="157"/>
  <c r="AU338" i="157"/>
  <c r="I338" i="157" s="1"/>
  <c r="J338" i="157"/>
  <c r="AU337" i="157"/>
  <c r="AU336" i="157"/>
  <c r="I336" i="157" s="1"/>
  <c r="J336" i="157"/>
  <c r="L336" i="157" s="1"/>
  <c r="AU335" i="157"/>
  <c r="AU334" i="157"/>
  <c r="I334" i="157" s="1"/>
  <c r="J334" i="157"/>
  <c r="K334" i="157" s="1"/>
  <c r="AU333" i="157"/>
  <c r="AU332" i="157"/>
  <c r="I332" i="157" s="1"/>
  <c r="J332" i="157"/>
  <c r="L332" i="157" s="1"/>
  <c r="AU331" i="157"/>
  <c r="AU330" i="157"/>
  <c r="I330" i="157" s="1"/>
  <c r="J330" i="157"/>
  <c r="AU329" i="157"/>
  <c r="AU328" i="157"/>
  <c r="I328" i="157" s="1"/>
  <c r="J328" i="157"/>
  <c r="H328" i="157"/>
  <c r="AU327" i="157"/>
  <c r="AU326" i="157"/>
  <c r="I326" i="157" s="1"/>
  <c r="J326" i="157"/>
  <c r="K326" i="157" s="1"/>
  <c r="AN325" i="157"/>
  <c r="AM325" i="157"/>
  <c r="AL325" i="157"/>
  <c r="AK325" i="157"/>
  <c r="AJ325" i="157"/>
  <c r="AI325" i="157"/>
  <c r="AH325" i="157"/>
  <c r="AG325" i="157"/>
  <c r="AF325" i="157"/>
  <c r="AE325" i="157"/>
  <c r="AD325" i="157"/>
  <c r="AC325" i="157"/>
  <c r="AB325" i="157"/>
  <c r="AA325" i="157"/>
  <c r="Z325" i="157"/>
  <c r="Y325" i="157"/>
  <c r="X325" i="157"/>
  <c r="W325" i="157"/>
  <c r="V325" i="157"/>
  <c r="U325" i="157"/>
  <c r="T325" i="157"/>
  <c r="S325" i="157"/>
  <c r="R325" i="157"/>
  <c r="Q325" i="157"/>
  <c r="P325" i="157"/>
  <c r="O325" i="157"/>
  <c r="N325" i="157"/>
  <c r="AN324" i="157"/>
  <c r="AM324" i="157"/>
  <c r="AL324" i="157"/>
  <c r="AK324" i="157"/>
  <c r="AJ324" i="157"/>
  <c r="AI324" i="157"/>
  <c r="AH324" i="157"/>
  <c r="AG324" i="157"/>
  <c r="AF324" i="157"/>
  <c r="AE324" i="157"/>
  <c r="AD324" i="157"/>
  <c r="AC324" i="157"/>
  <c r="AB324" i="157"/>
  <c r="AA324" i="157"/>
  <c r="Z324" i="157"/>
  <c r="Y324" i="157"/>
  <c r="X324" i="157"/>
  <c r="W324" i="157"/>
  <c r="V324" i="157"/>
  <c r="U324" i="157"/>
  <c r="T324" i="157"/>
  <c r="S324" i="157"/>
  <c r="R324" i="157"/>
  <c r="Q324" i="157"/>
  <c r="P324" i="157"/>
  <c r="O324" i="157"/>
  <c r="N324" i="157"/>
  <c r="AU323" i="157"/>
  <c r="AU322" i="157"/>
  <c r="I322" i="157" s="1"/>
  <c r="J322" i="157"/>
  <c r="AU321" i="157"/>
  <c r="AU320" i="157"/>
  <c r="I320" i="157" s="1"/>
  <c r="J320" i="157"/>
  <c r="L320" i="157" s="1"/>
  <c r="AU319" i="157"/>
  <c r="AU318" i="157"/>
  <c r="I318" i="157" s="1"/>
  <c r="J318" i="157"/>
  <c r="K318" i="157" s="1"/>
  <c r="AU317" i="157"/>
  <c r="AU316" i="157"/>
  <c r="I316" i="157" s="1"/>
  <c r="J316" i="157"/>
  <c r="L316" i="157" s="1"/>
  <c r="AU315" i="157"/>
  <c r="AU314" i="157"/>
  <c r="I314" i="157" s="1"/>
  <c r="J314" i="157"/>
  <c r="AU313" i="157"/>
  <c r="AU312" i="157"/>
  <c r="I312" i="157" s="1"/>
  <c r="J312" i="157"/>
  <c r="K312" i="157" s="1"/>
  <c r="AU311" i="157"/>
  <c r="AU310" i="157"/>
  <c r="I310" i="157" s="1"/>
  <c r="J310" i="157"/>
  <c r="K310" i="157" s="1"/>
  <c r="AU309" i="157"/>
  <c r="AU308" i="157"/>
  <c r="I308" i="157" s="1"/>
  <c r="J308" i="157"/>
  <c r="L308" i="157" s="1"/>
  <c r="AU307" i="157"/>
  <c r="AU306" i="157"/>
  <c r="I306" i="157" s="1"/>
  <c r="J306" i="157"/>
  <c r="H306" i="157"/>
  <c r="AU305" i="157"/>
  <c r="AU304" i="157"/>
  <c r="I304" i="157" s="1"/>
  <c r="J304" i="157"/>
  <c r="K304" i="157" s="1"/>
  <c r="AU303" i="157"/>
  <c r="AU302" i="157"/>
  <c r="I302" i="157" s="1"/>
  <c r="J302" i="157"/>
  <c r="L302" i="157" s="1"/>
  <c r="AU301" i="157"/>
  <c r="AU300" i="157"/>
  <c r="I300" i="157" s="1"/>
  <c r="J300" i="157"/>
  <c r="L300" i="157" s="1"/>
  <c r="AU299" i="157"/>
  <c r="AU298" i="157"/>
  <c r="I298" i="157" s="1"/>
  <c r="J298" i="157"/>
  <c r="L298" i="157" s="1"/>
  <c r="AU297" i="157"/>
  <c r="AU296" i="157"/>
  <c r="I296" i="157" s="1"/>
  <c r="J296" i="157"/>
  <c r="K296" i="157" s="1"/>
  <c r="AU295" i="157"/>
  <c r="AU294" i="157"/>
  <c r="I294" i="157" s="1"/>
  <c r="J294" i="157"/>
  <c r="L294" i="157" s="1"/>
  <c r="AU293" i="157"/>
  <c r="AU292" i="157"/>
  <c r="I292" i="157" s="1"/>
  <c r="J292" i="157"/>
  <c r="H292" i="157"/>
  <c r="AU291" i="157"/>
  <c r="AU290" i="157"/>
  <c r="I290" i="157" s="1"/>
  <c r="J290" i="157"/>
  <c r="L290" i="157" s="1"/>
  <c r="AN289" i="157"/>
  <c r="AM289" i="157"/>
  <c r="AL289" i="157"/>
  <c r="AK289" i="157"/>
  <c r="AJ289" i="157"/>
  <c r="AI289" i="157"/>
  <c r="AH289" i="157"/>
  <c r="AG289" i="157"/>
  <c r="AF289" i="157"/>
  <c r="AE289" i="157"/>
  <c r="AD289" i="157"/>
  <c r="AC289" i="157"/>
  <c r="AB289" i="157"/>
  <c r="AA289" i="157"/>
  <c r="Z289" i="157"/>
  <c r="Y289" i="157"/>
  <c r="X289" i="157"/>
  <c r="W289" i="157"/>
  <c r="V289" i="157"/>
  <c r="U289" i="157"/>
  <c r="T289" i="157"/>
  <c r="S289" i="157"/>
  <c r="R289" i="157"/>
  <c r="Q289" i="157"/>
  <c r="P289" i="157"/>
  <c r="O289" i="157"/>
  <c r="N289" i="157"/>
  <c r="AN288" i="157"/>
  <c r="AM288" i="157"/>
  <c r="AL288" i="157"/>
  <c r="AK288" i="157"/>
  <c r="AJ288" i="157"/>
  <c r="AI288" i="157"/>
  <c r="AH288" i="157"/>
  <c r="AG288" i="157"/>
  <c r="AF288" i="157"/>
  <c r="AE288" i="157"/>
  <c r="AD288" i="157"/>
  <c r="AC288" i="157"/>
  <c r="AB288" i="157"/>
  <c r="AA288" i="157"/>
  <c r="Z288" i="157"/>
  <c r="Y288" i="157"/>
  <c r="X288" i="157"/>
  <c r="W288" i="157"/>
  <c r="V288" i="157"/>
  <c r="U288" i="157"/>
  <c r="T288" i="157"/>
  <c r="S288" i="157"/>
  <c r="R288" i="157"/>
  <c r="Q288" i="157"/>
  <c r="P288" i="157"/>
  <c r="O288" i="157"/>
  <c r="N288" i="157"/>
  <c r="H288" i="157"/>
  <c r="AU287" i="157"/>
  <c r="AU286" i="157"/>
  <c r="I286" i="157" s="1"/>
  <c r="J286" i="157"/>
  <c r="L286" i="157" s="1"/>
  <c r="AU285" i="157"/>
  <c r="AU284" i="157"/>
  <c r="I284" i="157" s="1"/>
  <c r="J284" i="157"/>
  <c r="L284" i="157" s="1"/>
  <c r="AU283" i="157"/>
  <c r="AU282" i="157"/>
  <c r="I282" i="157" s="1"/>
  <c r="J282" i="157"/>
  <c r="L282" i="157" s="1"/>
  <c r="AU281" i="157"/>
  <c r="AU280" i="157"/>
  <c r="I280" i="157" s="1"/>
  <c r="J280" i="157"/>
  <c r="K280" i="157" s="1"/>
  <c r="AU279" i="157"/>
  <c r="AU278" i="157"/>
  <c r="I278" i="157" s="1"/>
  <c r="J278" i="157"/>
  <c r="L278" i="157" s="1"/>
  <c r="AU277" i="157"/>
  <c r="AU276" i="157"/>
  <c r="I276" i="157" s="1"/>
  <c r="J276" i="157"/>
  <c r="L276" i="157" s="1"/>
  <c r="AU275" i="157"/>
  <c r="AU274" i="157"/>
  <c r="I274" i="157" s="1"/>
  <c r="J274" i="157"/>
  <c r="L274" i="157" s="1"/>
  <c r="AU273" i="157"/>
  <c r="AU272" i="157"/>
  <c r="I272" i="157" s="1"/>
  <c r="J272" i="157"/>
  <c r="K272" i="157" s="1"/>
  <c r="AU271" i="157"/>
  <c r="AU270" i="157"/>
  <c r="J270" i="157"/>
  <c r="L270" i="157" s="1"/>
  <c r="AU269" i="157"/>
  <c r="AU268" i="157"/>
  <c r="I268" i="157" s="1"/>
  <c r="J268" i="157"/>
  <c r="K268" i="157" s="1"/>
  <c r="AU267" i="157"/>
  <c r="AU266" i="157"/>
  <c r="I266" i="157" s="1"/>
  <c r="J266" i="157"/>
  <c r="AU265" i="157"/>
  <c r="AU264" i="157"/>
  <c r="I264" i="157" s="1"/>
  <c r="J264" i="157"/>
  <c r="L264" i="157" s="1"/>
  <c r="AU263" i="157"/>
  <c r="AU262" i="157"/>
  <c r="I262" i="157" s="1"/>
  <c r="J262" i="157"/>
  <c r="K262" i="157" s="1"/>
  <c r="AU261" i="157"/>
  <c r="AU260" i="157"/>
  <c r="I260" i="157" s="1"/>
  <c r="J260" i="157"/>
  <c r="L260" i="157" s="1"/>
  <c r="AU259" i="157"/>
  <c r="AU258" i="157"/>
  <c r="I258" i="157" s="1"/>
  <c r="J258" i="157"/>
  <c r="AU257" i="157"/>
  <c r="AU256" i="157"/>
  <c r="I256" i="157" s="1"/>
  <c r="J256" i="157"/>
  <c r="L256" i="157" s="1"/>
  <c r="AU255" i="157"/>
  <c r="AU254" i="157"/>
  <c r="I254" i="157" s="1"/>
  <c r="J254" i="157"/>
  <c r="K254" i="157" s="1"/>
  <c r="AU253" i="157"/>
  <c r="AU252" i="157"/>
  <c r="I252" i="157" s="1"/>
  <c r="J252" i="157"/>
  <c r="L252" i="157" s="1"/>
  <c r="AU251" i="157"/>
  <c r="AU250" i="157"/>
  <c r="I250" i="157" s="1"/>
  <c r="J250" i="157"/>
  <c r="AU249" i="157"/>
  <c r="AU248" i="157"/>
  <c r="I248" i="157" s="1"/>
  <c r="J248" i="157"/>
  <c r="L248" i="157" s="1"/>
  <c r="AU247" i="157"/>
  <c r="AU246" i="157"/>
  <c r="I246" i="157" s="1"/>
  <c r="J246" i="157"/>
  <c r="K246" i="157" s="1"/>
  <c r="AU245" i="157"/>
  <c r="AU244" i="157"/>
  <c r="I244" i="157" s="1"/>
  <c r="J244" i="157"/>
  <c r="L244" i="157" s="1"/>
  <c r="AU243" i="157"/>
  <c r="AU242" i="157"/>
  <c r="I242" i="157" s="1"/>
  <c r="J242" i="157"/>
  <c r="AU241" i="157"/>
  <c r="AU240" i="157"/>
  <c r="I240" i="157" s="1"/>
  <c r="J240" i="157"/>
  <c r="K240" i="157" s="1"/>
  <c r="AU239" i="157"/>
  <c r="AU238" i="157"/>
  <c r="I238" i="157" s="1"/>
  <c r="J238" i="157"/>
  <c r="K238" i="157" s="1"/>
  <c r="AU237" i="157"/>
  <c r="AU236" i="157"/>
  <c r="I236" i="157" s="1"/>
  <c r="J236" i="157"/>
  <c r="L236" i="157" s="1"/>
  <c r="AU235" i="157"/>
  <c r="AU234" i="157"/>
  <c r="I234" i="157" s="1"/>
  <c r="J234" i="157"/>
  <c r="AU233" i="157"/>
  <c r="AU232" i="157"/>
  <c r="I232" i="157" s="1"/>
  <c r="J232" i="157"/>
  <c r="K232" i="157" s="1"/>
  <c r="AU231" i="157"/>
  <c r="AU230" i="157"/>
  <c r="I230" i="157" s="1"/>
  <c r="J230" i="157"/>
  <c r="K230" i="157" s="1"/>
  <c r="AU229" i="157"/>
  <c r="AU228" i="157"/>
  <c r="I228" i="157" s="1"/>
  <c r="J228" i="157"/>
  <c r="L228" i="157" s="1"/>
  <c r="AU227" i="157"/>
  <c r="AU226" i="157"/>
  <c r="I226" i="157" s="1"/>
  <c r="J226" i="157"/>
  <c r="AU225" i="157"/>
  <c r="AU224" i="157"/>
  <c r="I224" i="157" s="1"/>
  <c r="J224" i="157"/>
  <c r="K224" i="157" s="1"/>
  <c r="AU223" i="157"/>
  <c r="AU222" i="157"/>
  <c r="I222" i="157" s="1"/>
  <c r="J222" i="157"/>
  <c r="K222" i="157" s="1"/>
  <c r="AU221" i="157"/>
  <c r="AU220" i="157"/>
  <c r="I220" i="157" s="1"/>
  <c r="J220" i="157"/>
  <c r="K220" i="157" s="1"/>
  <c r="AU219" i="157"/>
  <c r="AU218" i="157"/>
  <c r="I218" i="157" s="1"/>
  <c r="J218" i="157"/>
  <c r="AU217" i="157"/>
  <c r="AU216" i="157"/>
  <c r="I216" i="157" s="1"/>
  <c r="J216" i="157"/>
  <c r="L216" i="157" s="1"/>
  <c r="AU215" i="157"/>
  <c r="AU214" i="157"/>
  <c r="I214" i="157" s="1"/>
  <c r="J214" i="157"/>
  <c r="K214" i="157" s="1"/>
  <c r="AU213" i="157"/>
  <c r="AU212" i="157"/>
  <c r="I212" i="157" s="1"/>
  <c r="J212" i="157"/>
  <c r="L212" i="157" s="1"/>
  <c r="AN211" i="157"/>
  <c r="AM211" i="157"/>
  <c r="AL211" i="157"/>
  <c r="AK211" i="157"/>
  <c r="AJ211" i="157"/>
  <c r="AI211" i="157"/>
  <c r="AH211" i="157"/>
  <c r="AG211" i="157"/>
  <c r="AF211" i="157"/>
  <c r="AE211" i="157"/>
  <c r="AD211" i="157"/>
  <c r="AC211" i="157"/>
  <c r="AB211" i="157"/>
  <c r="AA211" i="157"/>
  <c r="Z211" i="157"/>
  <c r="Y211" i="157"/>
  <c r="X211" i="157"/>
  <c r="W211" i="157"/>
  <c r="V211" i="157"/>
  <c r="U211" i="157"/>
  <c r="T211" i="157"/>
  <c r="S211" i="157"/>
  <c r="R211" i="157"/>
  <c r="Q211" i="157"/>
  <c r="P211" i="157"/>
  <c r="O211" i="157"/>
  <c r="N211" i="157"/>
  <c r="AN210" i="157"/>
  <c r="AM210" i="157"/>
  <c r="AL210" i="157"/>
  <c r="AK210" i="157"/>
  <c r="AJ210" i="157"/>
  <c r="AI210" i="157"/>
  <c r="AH210" i="157"/>
  <c r="AG210" i="157"/>
  <c r="AF210" i="157"/>
  <c r="AE210" i="157"/>
  <c r="AD210" i="157"/>
  <c r="AC210" i="157"/>
  <c r="AB210" i="157"/>
  <c r="AA210" i="157"/>
  <c r="Z210" i="157"/>
  <c r="Y210" i="157"/>
  <c r="X210" i="157"/>
  <c r="W210" i="157"/>
  <c r="V210" i="157"/>
  <c r="U210" i="157"/>
  <c r="T210" i="157"/>
  <c r="S210" i="157"/>
  <c r="R210" i="157"/>
  <c r="Q210" i="157"/>
  <c r="P210" i="157"/>
  <c r="O210" i="157"/>
  <c r="N210" i="157"/>
  <c r="AU209" i="157"/>
  <c r="AU208" i="157"/>
  <c r="I208" i="157" s="1"/>
  <c r="J208" i="157"/>
  <c r="H208" i="157"/>
  <c r="AU207" i="157"/>
  <c r="AU206" i="157"/>
  <c r="I206" i="157" s="1"/>
  <c r="J206" i="157"/>
  <c r="K206" i="157" s="1"/>
  <c r="AU205" i="157"/>
  <c r="AU204" i="157"/>
  <c r="I204" i="157" s="1"/>
  <c r="J204" i="157"/>
  <c r="H204" i="157"/>
  <c r="AN200" i="157"/>
  <c r="AM200" i="157"/>
  <c r="AL200" i="157"/>
  <c r="AK200" i="157"/>
  <c r="AJ200" i="157"/>
  <c r="AI200" i="157"/>
  <c r="AH200" i="157"/>
  <c r="AG200" i="157"/>
  <c r="AF200" i="157"/>
  <c r="AE200" i="157"/>
  <c r="AD200" i="157"/>
  <c r="AC200" i="157"/>
  <c r="AB200" i="157"/>
  <c r="AA200" i="157"/>
  <c r="Z200" i="157"/>
  <c r="Y200" i="157"/>
  <c r="X200" i="157"/>
  <c r="W200" i="157"/>
  <c r="V200" i="157"/>
  <c r="U200" i="157"/>
  <c r="T200" i="157"/>
  <c r="S200" i="157"/>
  <c r="R200" i="157"/>
  <c r="Q200" i="157"/>
  <c r="P200" i="157"/>
  <c r="N200" i="157"/>
  <c r="AN199" i="157"/>
  <c r="AM199" i="157"/>
  <c r="AL199" i="157"/>
  <c r="AK199" i="157"/>
  <c r="AJ199" i="157"/>
  <c r="AI199" i="157"/>
  <c r="AH199" i="157"/>
  <c r="AG199" i="157"/>
  <c r="AF199" i="157"/>
  <c r="AE199" i="157"/>
  <c r="AD199" i="157"/>
  <c r="AC199" i="157"/>
  <c r="AB199" i="157"/>
  <c r="AA199" i="157"/>
  <c r="Z199" i="157"/>
  <c r="Y199" i="157"/>
  <c r="X199" i="157"/>
  <c r="W199" i="157"/>
  <c r="V199" i="157"/>
  <c r="U199" i="157"/>
  <c r="T199" i="157"/>
  <c r="S199" i="157"/>
  <c r="R199" i="157"/>
  <c r="Q199" i="157"/>
  <c r="P199" i="157"/>
  <c r="O199" i="157"/>
  <c r="N199" i="157"/>
  <c r="AU198" i="157"/>
  <c r="AU197" i="157"/>
  <c r="I197" i="157" s="1"/>
  <c r="J197" i="157"/>
  <c r="L197" i="157" s="1"/>
  <c r="AU196" i="157"/>
  <c r="AU195" i="157"/>
  <c r="I195" i="157" s="1"/>
  <c r="J195" i="157"/>
  <c r="L195" i="157" s="1"/>
  <c r="AU194" i="157"/>
  <c r="AU193" i="157"/>
  <c r="I193" i="157" s="1"/>
  <c r="J193" i="157"/>
  <c r="L193" i="157" s="1"/>
  <c r="AU192" i="157"/>
  <c r="AU191" i="157"/>
  <c r="I191" i="157" s="1"/>
  <c r="J191" i="157"/>
  <c r="K191" i="157" s="1"/>
  <c r="AU190" i="157"/>
  <c r="AU189" i="157"/>
  <c r="I189" i="157" s="1"/>
  <c r="J189" i="157"/>
  <c r="L189" i="157" s="1"/>
  <c r="AU188" i="157"/>
  <c r="AU187" i="157"/>
  <c r="I187" i="157" s="1"/>
  <c r="J187" i="157"/>
  <c r="L187" i="157" s="1"/>
  <c r="AU186" i="157"/>
  <c r="AU185" i="157"/>
  <c r="I185" i="157" s="1"/>
  <c r="J185" i="157"/>
  <c r="H185" i="157"/>
  <c r="O184" i="157"/>
  <c r="O200" i="157" s="1"/>
  <c r="AU183" i="157"/>
  <c r="I183" i="157" s="1"/>
  <c r="H183" i="157"/>
  <c r="AU182" i="157"/>
  <c r="AU181" i="157"/>
  <c r="I181" i="157" s="1"/>
  <c r="J181" i="157"/>
  <c r="AU180" i="157"/>
  <c r="AU179" i="157"/>
  <c r="I179" i="157" s="1"/>
  <c r="J179" i="157"/>
  <c r="L179" i="157" s="1"/>
  <c r="AU178" i="157"/>
  <c r="AU177" i="157"/>
  <c r="I177" i="157" s="1"/>
  <c r="J177" i="157"/>
  <c r="K177" i="157" s="1"/>
  <c r="AU176" i="157"/>
  <c r="AU175" i="157"/>
  <c r="I175" i="157" s="1"/>
  <c r="J175" i="157"/>
  <c r="K175" i="157" s="1"/>
  <c r="AU174" i="157"/>
  <c r="AU173" i="157"/>
  <c r="I173" i="157" s="1"/>
  <c r="J173" i="157"/>
  <c r="K173" i="157" s="1"/>
  <c r="AU172" i="157"/>
  <c r="AU171" i="157"/>
  <c r="I171" i="157" s="1"/>
  <c r="J171" i="157"/>
  <c r="K171" i="157" s="1"/>
  <c r="AU170" i="157"/>
  <c r="AU169" i="157"/>
  <c r="I169" i="157" s="1"/>
  <c r="J169" i="157"/>
  <c r="L169" i="157" s="1"/>
  <c r="AU168" i="157"/>
  <c r="AU167" i="157"/>
  <c r="I167" i="157" s="1"/>
  <c r="J167" i="157"/>
  <c r="AU166" i="157"/>
  <c r="AU165" i="157"/>
  <c r="I165" i="157" s="1"/>
  <c r="J165" i="157"/>
  <c r="K165" i="157" s="1"/>
  <c r="AU164" i="157"/>
  <c r="AU163" i="157"/>
  <c r="I163" i="157" s="1"/>
  <c r="J163" i="157"/>
  <c r="K163" i="157" s="1"/>
  <c r="AU162" i="157"/>
  <c r="AU161" i="157"/>
  <c r="I161" i="157" s="1"/>
  <c r="J161" i="157"/>
  <c r="L161" i="157" s="1"/>
  <c r="AU160" i="157"/>
  <c r="AU159" i="157"/>
  <c r="I159" i="157" s="1"/>
  <c r="J159" i="157"/>
  <c r="AU158" i="157"/>
  <c r="AU157" i="157"/>
  <c r="I157" i="157" s="1"/>
  <c r="J157" i="157"/>
  <c r="L157" i="157" s="1"/>
  <c r="AU156" i="157"/>
  <c r="AU155" i="157"/>
  <c r="I155" i="157" s="1"/>
  <c r="J155" i="157"/>
  <c r="K155" i="157" s="1"/>
  <c r="AU154" i="157"/>
  <c r="AU153" i="157"/>
  <c r="I153" i="157" s="1"/>
  <c r="J153" i="157"/>
  <c r="L153" i="157" s="1"/>
  <c r="AU152" i="157"/>
  <c r="AU151" i="157"/>
  <c r="I151" i="157" s="1"/>
  <c r="J151" i="157"/>
  <c r="AN145" i="157"/>
  <c r="AM145" i="157"/>
  <c r="AL145" i="157"/>
  <c r="AK145" i="157"/>
  <c r="AJ145" i="157"/>
  <c r="AI145" i="157"/>
  <c r="AH145" i="157"/>
  <c r="AG145" i="157"/>
  <c r="AF145" i="157"/>
  <c r="AE145" i="157"/>
  <c r="AD145" i="157"/>
  <c r="AC145" i="157"/>
  <c r="AB145" i="157"/>
  <c r="AA145" i="157"/>
  <c r="Z145" i="157"/>
  <c r="Y145" i="157"/>
  <c r="X145" i="157"/>
  <c r="W145" i="157"/>
  <c r="V145" i="157"/>
  <c r="U145" i="157"/>
  <c r="T145" i="157"/>
  <c r="S145" i="157"/>
  <c r="R145" i="157"/>
  <c r="Q145" i="157"/>
  <c r="P145" i="157"/>
  <c r="O145" i="157"/>
  <c r="N145" i="157"/>
  <c r="AN144" i="157"/>
  <c r="AM144" i="157"/>
  <c r="AL144" i="157"/>
  <c r="AK144" i="157"/>
  <c r="AJ144" i="157"/>
  <c r="AI144" i="157"/>
  <c r="AH144" i="157"/>
  <c r="AG144" i="157"/>
  <c r="AF144" i="157"/>
  <c r="AE144" i="157"/>
  <c r="AD144" i="157"/>
  <c r="AC144" i="157"/>
  <c r="AB144" i="157"/>
  <c r="AA144" i="157"/>
  <c r="Z144" i="157"/>
  <c r="Y144" i="157"/>
  <c r="X144" i="157"/>
  <c r="W144" i="157"/>
  <c r="V144" i="157"/>
  <c r="U144" i="157"/>
  <c r="T144" i="157"/>
  <c r="S144" i="157"/>
  <c r="R144" i="157"/>
  <c r="Q144" i="157"/>
  <c r="P144" i="157"/>
  <c r="O144" i="157"/>
  <c r="N144" i="157"/>
  <c r="H144" i="157"/>
  <c r="AU143" i="157"/>
  <c r="AU142" i="157"/>
  <c r="I142" i="157" s="1"/>
  <c r="J142" i="157"/>
  <c r="K142" i="157" s="1"/>
  <c r="AU141" i="157"/>
  <c r="AU140" i="157"/>
  <c r="I140" i="157" s="1"/>
  <c r="J140" i="157"/>
  <c r="K140" i="157" s="1"/>
  <c r="AU139" i="157"/>
  <c r="AU138" i="157"/>
  <c r="I138" i="157" s="1"/>
  <c r="J138" i="157"/>
  <c r="L138" i="157" s="1"/>
  <c r="AU137" i="157"/>
  <c r="AU136" i="157"/>
  <c r="I136" i="157" s="1"/>
  <c r="J136" i="157"/>
  <c r="AU135" i="157"/>
  <c r="AU134" i="157"/>
  <c r="I134" i="157" s="1"/>
  <c r="J134" i="157"/>
  <c r="L134" i="157" s="1"/>
  <c r="AN133" i="157"/>
  <c r="AM133" i="157"/>
  <c r="AL133" i="157"/>
  <c r="AK133" i="157"/>
  <c r="AJ133" i="157"/>
  <c r="AI133" i="157"/>
  <c r="AH133" i="157"/>
  <c r="AG133" i="157"/>
  <c r="AF133" i="157"/>
  <c r="AE133" i="157"/>
  <c r="AD133" i="157"/>
  <c r="AC133" i="157"/>
  <c r="AB133" i="157"/>
  <c r="AA133" i="157"/>
  <c r="Z133" i="157"/>
  <c r="Y133" i="157"/>
  <c r="X133" i="157"/>
  <c r="W133" i="157"/>
  <c r="V133" i="157"/>
  <c r="U133" i="157"/>
  <c r="T133" i="157"/>
  <c r="S133" i="157"/>
  <c r="R133" i="157"/>
  <c r="Q133" i="157"/>
  <c r="P133" i="157"/>
  <c r="O133" i="157"/>
  <c r="N133" i="157"/>
  <c r="AN132" i="157"/>
  <c r="AM132" i="157"/>
  <c r="AL132" i="157"/>
  <c r="AK132" i="157"/>
  <c r="AJ132" i="157"/>
  <c r="AI132" i="157"/>
  <c r="AH132" i="157"/>
  <c r="AG132" i="157"/>
  <c r="AF132" i="157"/>
  <c r="AE132" i="157"/>
  <c r="AD132" i="157"/>
  <c r="AC132" i="157"/>
  <c r="AB132" i="157"/>
  <c r="AA132" i="157"/>
  <c r="Z132" i="157"/>
  <c r="Y132" i="157"/>
  <c r="X132" i="157"/>
  <c r="W132" i="157"/>
  <c r="V132" i="157"/>
  <c r="U132" i="157"/>
  <c r="T132" i="157"/>
  <c r="S132" i="157"/>
  <c r="R132" i="157"/>
  <c r="Q132" i="157"/>
  <c r="P132" i="157"/>
  <c r="O132" i="157"/>
  <c r="N132" i="157"/>
  <c r="H132" i="157"/>
  <c r="AU131" i="157"/>
  <c r="AU130" i="157"/>
  <c r="I130" i="157" s="1"/>
  <c r="J130" i="157"/>
  <c r="L130" i="157" s="1"/>
  <c r="AU129" i="157"/>
  <c r="AU128" i="157"/>
  <c r="I128" i="157" s="1"/>
  <c r="J128" i="157"/>
  <c r="K128" i="157" s="1"/>
  <c r="AU127" i="157"/>
  <c r="AU126" i="157"/>
  <c r="I126" i="157" s="1"/>
  <c r="J126" i="157"/>
  <c r="L126" i="157" s="1"/>
  <c r="AN125" i="157"/>
  <c r="AM125" i="157"/>
  <c r="AL125" i="157"/>
  <c r="AK125" i="157"/>
  <c r="AJ125" i="157"/>
  <c r="AI125" i="157"/>
  <c r="AH125" i="157"/>
  <c r="AG125" i="157"/>
  <c r="AF125" i="157"/>
  <c r="AE125" i="157"/>
  <c r="AE147" i="157" s="1"/>
  <c r="AD125" i="157"/>
  <c r="AC125" i="157"/>
  <c r="AB125" i="157"/>
  <c r="AA125" i="157"/>
  <c r="AA147" i="157" s="1"/>
  <c r="Z125" i="157"/>
  <c r="Z147" i="157" s="1"/>
  <c r="Y125" i="157"/>
  <c r="X125" i="157"/>
  <c r="W125" i="157"/>
  <c r="V125" i="157"/>
  <c r="U125" i="157"/>
  <c r="T125" i="157"/>
  <c r="S125" i="157"/>
  <c r="R125" i="157"/>
  <c r="Q125" i="157"/>
  <c r="P125" i="157"/>
  <c r="N125" i="157"/>
  <c r="AN124" i="157"/>
  <c r="AM124" i="157"/>
  <c r="AL124" i="157"/>
  <c r="AK124" i="157"/>
  <c r="AJ124" i="157"/>
  <c r="AI124" i="157"/>
  <c r="AH124" i="157"/>
  <c r="AG124" i="157"/>
  <c r="AF124" i="157"/>
  <c r="AE124" i="157"/>
  <c r="AD124" i="157"/>
  <c r="AC124" i="157"/>
  <c r="AB124" i="157"/>
  <c r="AA124" i="157"/>
  <c r="Z124" i="157"/>
  <c r="Y124" i="157"/>
  <c r="X124" i="157"/>
  <c r="W124" i="157"/>
  <c r="V124" i="157"/>
  <c r="U124" i="157"/>
  <c r="T124" i="157"/>
  <c r="S124" i="157"/>
  <c r="R124" i="157"/>
  <c r="Q124" i="157"/>
  <c r="P124" i="157"/>
  <c r="O124" i="157"/>
  <c r="N124" i="157"/>
  <c r="AU123" i="157"/>
  <c r="AU122" i="157"/>
  <c r="I122" i="157" s="1"/>
  <c r="J122" i="157"/>
  <c r="AU121" i="157"/>
  <c r="AU120" i="157"/>
  <c r="I120" i="157" s="1"/>
  <c r="J120" i="157"/>
  <c r="K120" i="157" s="1"/>
  <c r="AU119" i="157"/>
  <c r="AU118" i="157"/>
  <c r="I118" i="157" s="1"/>
  <c r="J118" i="157"/>
  <c r="K118" i="157" s="1"/>
  <c r="AU117" i="157"/>
  <c r="AU116" i="157"/>
  <c r="I116" i="157" s="1"/>
  <c r="J116" i="157"/>
  <c r="L116" i="157" s="1"/>
  <c r="AU115" i="157"/>
  <c r="AU114" i="157"/>
  <c r="I114" i="157" s="1"/>
  <c r="J114" i="157"/>
  <c r="AU113" i="157"/>
  <c r="AU112" i="157"/>
  <c r="I112" i="157" s="1"/>
  <c r="J112" i="157"/>
  <c r="L112" i="157" s="1"/>
  <c r="AU111" i="157"/>
  <c r="AU110" i="157"/>
  <c r="I110" i="157" s="1"/>
  <c r="J110" i="157"/>
  <c r="K110" i="157" s="1"/>
  <c r="AU109" i="157"/>
  <c r="AU108" i="157"/>
  <c r="I108" i="157" s="1"/>
  <c r="J108" i="157"/>
  <c r="H108" i="157"/>
  <c r="AU107" i="157"/>
  <c r="AU106" i="157"/>
  <c r="I106" i="157" s="1"/>
  <c r="J106" i="157"/>
  <c r="L106" i="157" s="1"/>
  <c r="AU105" i="157"/>
  <c r="AU104" i="157"/>
  <c r="I104" i="157" s="1"/>
  <c r="J104" i="157"/>
  <c r="K104" i="157" s="1"/>
  <c r="AU103" i="157"/>
  <c r="AU102" i="157"/>
  <c r="I102" i="157" s="1"/>
  <c r="J102" i="157"/>
  <c r="L102" i="157" s="1"/>
  <c r="AU101" i="157"/>
  <c r="AU100" i="157"/>
  <c r="I100" i="157" s="1"/>
  <c r="J100" i="157"/>
  <c r="L100" i="157" s="1"/>
  <c r="AU99" i="157"/>
  <c r="AU98" i="157"/>
  <c r="I98" i="157" s="1"/>
  <c r="J98" i="157"/>
  <c r="L98" i="157" s="1"/>
  <c r="AU97" i="157"/>
  <c r="AU96" i="157"/>
  <c r="I96" i="157" s="1"/>
  <c r="J96" i="157"/>
  <c r="K96" i="157" s="1"/>
  <c r="AU95" i="157"/>
  <c r="AU94" i="157"/>
  <c r="I94" i="157" s="1"/>
  <c r="J94" i="157"/>
  <c r="L94" i="157" s="1"/>
  <c r="AU93" i="157"/>
  <c r="AU92" i="157"/>
  <c r="I92" i="157" s="1"/>
  <c r="J92" i="157"/>
  <c r="L92" i="157" s="1"/>
  <c r="AU91" i="157"/>
  <c r="AU90" i="157"/>
  <c r="I90" i="157" s="1"/>
  <c r="J90" i="157"/>
  <c r="L90" i="157" s="1"/>
  <c r="AU89" i="157"/>
  <c r="AU88" i="157"/>
  <c r="I88" i="157" s="1"/>
  <c r="J88" i="157"/>
  <c r="H88" i="157"/>
  <c r="AU87" i="157"/>
  <c r="AU86" i="157"/>
  <c r="I86" i="157" s="1"/>
  <c r="J86" i="157"/>
  <c r="L86" i="157" s="1"/>
  <c r="AU85" i="157"/>
  <c r="AU84" i="157"/>
  <c r="I84" i="157" s="1"/>
  <c r="J84" i="157"/>
  <c r="K84" i="157" s="1"/>
  <c r="AU83" i="157"/>
  <c r="AU82" i="157"/>
  <c r="I82" i="157" s="1"/>
  <c r="J82" i="157"/>
  <c r="K82" i="157" s="1"/>
  <c r="AU81" i="157"/>
  <c r="AU80" i="157"/>
  <c r="I80" i="157" s="1"/>
  <c r="J80" i="157"/>
  <c r="L80" i="157" s="1"/>
  <c r="AU79" i="157"/>
  <c r="AU78" i="157"/>
  <c r="I78" i="157" s="1"/>
  <c r="J78" i="157"/>
  <c r="L78" i="157" s="1"/>
  <c r="AU77" i="157"/>
  <c r="AU76" i="157"/>
  <c r="I76" i="157" s="1"/>
  <c r="J76" i="157"/>
  <c r="K76" i="157" s="1"/>
  <c r="AU75" i="157"/>
  <c r="AU74" i="157"/>
  <c r="I74" i="157" s="1"/>
  <c r="J74" i="157"/>
  <c r="L74" i="157" s="1"/>
  <c r="AU73" i="157"/>
  <c r="AU72" i="157"/>
  <c r="I72" i="157" s="1"/>
  <c r="J72" i="157"/>
  <c r="L72" i="157" s="1"/>
  <c r="AU71" i="157"/>
  <c r="AU70" i="157"/>
  <c r="I70" i="157" s="1"/>
  <c r="J70" i="157"/>
  <c r="L70" i="157" s="1"/>
  <c r="AU69" i="157"/>
  <c r="AU68" i="157"/>
  <c r="I68" i="157" s="1"/>
  <c r="J68" i="157"/>
  <c r="K68" i="157" s="1"/>
  <c r="AU67" i="157"/>
  <c r="AU66" i="157"/>
  <c r="I66" i="157" s="1"/>
  <c r="J66" i="157"/>
  <c r="L66" i="157" s="1"/>
  <c r="O65" i="157"/>
  <c r="J64" i="157" s="1"/>
  <c r="AU64" i="157"/>
  <c r="I64" i="157"/>
  <c r="H64" i="157"/>
  <c r="AU63" i="157"/>
  <c r="AU62" i="157"/>
  <c r="I62" i="157" s="1"/>
  <c r="J62" i="157"/>
  <c r="L62" i="157" s="1"/>
  <c r="AU61" i="157"/>
  <c r="AU60" i="157"/>
  <c r="I60" i="157" s="1"/>
  <c r="J60" i="157"/>
  <c r="L60" i="157" s="1"/>
  <c r="AS59" i="157"/>
  <c r="AS371" i="157" s="1"/>
  <c r="AR59" i="157"/>
  <c r="AR371" i="157" s="1"/>
  <c r="AQ59" i="157"/>
  <c r="AQ371" i="157" s="1"/>
  <c r="AP59" i="157"/>
  <c r="AP371" i="157" s="1"/>
  <c r="AO59" i="157"/>
  <c r="AO371" i="157" s="1"/>
  <c r="AN59" i="157"/>
  <c r="AM59" i="157"/>
  <c r="AL59" i="157"/>
  <c r="AK59" i="157"/>
  <c r="AJ59" i="157"/>
  <c r="AI59" i="157"/>
  <c r="AH59" i="157"/>
  <c r="AG59" i="157"/>
  <c r="AF59" i="157"/>
  <c r="AE59" i="157"/>
  <c r="AD59" i="157"/>
  <c r="AC59" i="157"/>
  <c r="AB59" i="157"/>
  <c r="AA59" i="157"/>
  <c r="Z59" i="157"/>
  <c r="Y59" i="157"/>
  <c r="X59" i="157"/>
  <c r="W59" i="157"/>
  <c r="V59" i="157"/>
  <c r="U59" i="157"/>
  <c r="T59" i="157"/>
  <c r="S59" i="157"/>
  <c r="R59" i="157"/>
  <c r="Q59" i="157"/>
  <c r="P59" i="157"/>
  <c r="AS58" i="157"/>
  <c r="AS370" i="157" s="1"/>
  <c r="AR58" i="157"/>
  <c r="AR370" i="157" s="1"/>
  <c r="AQ58" i="157"/>
  <c r="AQ370" i="157" s="1"/>
  <c r="AP58" i="157"/>
  <c r="AP370" i="157" s="1"/>
  <c r="AO58" i="157"/>
  <c r="AO370" i="157" s="1"/>
  <c r="AN58" i="157"/>
  <c r="AM58" i="157"/>
  <c r="AL58" i="157"/>
  <c r="AK58" i="157"/>
  <c r="AJ58" i="157"/>
  <c r="AI58" i="157"/>
  <c r="AH58" i="157"/>
  <c r="AG58" i="157"/>
  <c r="AF58" i="157"/>
  <c r="AE58" i="157"/>
  <c r="AD58" i="157"/>
  <c r="AC58" i="157"/>
  <c r="AB58" i="157"/>
  <c r="AA58" i="157"/>
  <c r="Z58" i="157"/>
  <c r="Y58" i="157"/>
  <c r="X58" i="157"/>
  <c r="W58" i="157"/>
  <c r="V58" i="157"/>
  <c r="U58" i="157"/>
  <c r="T58" i="157"/>
  <c r="S58" i="157"/>
  <c r="R58" i="157"/>
  <c r="Q58" i="157"/>
  <c r="P58" i="157"/>
  <c r="O58" i="157"/>
  <c r="N58" i="157"/>
  <c r="AU57" i="157"/>
  <c r="AU56" i="157"/>
  <c r="I56" i="157" s="1"/>
  <c r="J56" i="157"/>
  <c r="K56" i="157" s="1"/>
  <c r="AU55" i="157"/>
  <c r="AU54" i="157"/>
  <c r="I54" i="157" s="1"/>
  <c r="J54" i="157"/>
  <c r="L54" i="157" s="1"/>
  <c r="AU53" i="157"/>
  <c r="AU52" i="157"/>
  <c r="I52" i="157" s="1"/>
  <c r="J52" i="157"/>
  <c r="L52" i="157" s="1"/>
  <c r="AU51" i="157"/>
  <c r="AU50" i="157"/>
  <c r="I50" i="157" s="1"/>
  <c r="J50" i="157"/>
  <c r="L50" i="157" s="1"/>
  <c r="AU49" i="157"/>
  <c r="AU48" i="157"/>
  <c r="I48" i="157" s="1"/>
  <c r="J48" i="157"/>
  <c r="K48" i="157" s="1"/>
  <c r="AU47" i="157"/>
  <c r="AU46" i="157"/>
  <c r="I46" i="157" s="1"/>
  <c r="J46" i="157"/>
  <c r="H46" i="157"/>
  <c r="AU45" i="157"/>
  <c r="AU44" i="157"/>
  <c r="I44" i="157" s="1"/>
  <c r="J44" i="157"/>
  <c r="L44" i="157" s="1"/>
  <c r="H44" i="157"/>
  <c r="AU43" i="157"/>
  <c r="AU42" i="157"/>
  <c r="I42" i="157" s="1"/>
  <c r="J42" i="157"/>
  <c r="L42" i="157" s="1"/>
  <c r="AU41" i="157"/>
  <c r="AU40" i="157"/>
  <c r="I40" i="157" s="1"/>
  <c r="J40" i="157"/>
  <c r="L40" i="157" s="1"/>
  <c r="O39" i="157"/>
  <c r="O59" i="157" s="1"/>
  <c r="N39" i="157"/>
  <c r="N59" i="157" s="1"/>
  <c r="AU38" i="157"/>
  <c r="I38" i="157" s="1"/>
  <c r="AU37" i="157"/>
  <c r="AU36" i="157"/>
  <c r="I36" i="157" s="1"/>
  <c r="J36" i="157"/>
  <c r="K36" i="157" s="1"/>
  <c r="AN35" i="157"/>
  <c r="AM35" i="157"/>
  <c r="AL35" i="157"/>
  <c r="AK35" i="157"/>
  <c r="AJ35" i="157"/>
  <c r="AI35" i="157"/>
  <c r="AH35" i="157"/>
  <c r="AG35" i="157"/>
  <c r="AF35" i="157"/>
  <c r="AE35" i="157"/>
  <c r="AD35" i="157"/>
  <c r="AC35" i="157"/>
  <c r="AB35" i="157"/>
  <c r="AA35" i="157"/>
  <c r="Z35" i="157"/>
  <c r="Y35" i="157"/>
  <c r="X35" i="157"/>
  <c r="W35" i="157"/>
  <c r="V35" i="157"/>
  <c r="U35" i="157"/>
  <c r="T35" i="157"/>
  <c r="S35" i="157"/>
  <c r="R35" i="157"/>
  <c r="Q35" i="157"/>
  <c r="P35" i="157"/>
  <c r="O35" i="157"/>
  <c r="N35" i="157"/>
  <c r="AN34" i="157"/>
  <c r="AM34" i="157"/>
  <c r="AL34" i="157"/>
  <c r="AK34" i="157"/>
  <c r="AJ34" i="157"/>
  <c r="AI34" i="157"/>
  <c r="AH34" i="157"/>
  <c r="AG34" i="157"/>
  <c r="AF34" i="157"/>
  <c r="AE34" i="157"/>
  <c r="AD34" i="157"/>
  <c r="AC34" i="157"/>
  <c r="AB34" i="157"/>
  <c r="AA34" i="157"/>
  <c r="Z34" i="157"/>
  <c r="Y34" i="157"/>
  <c r="X34" i="157"/>
  <c r="W34" i="157"/>
  <c r="V34" i="157"/>
  <c r="U34" i="157"/>
  <c r="T34" i="157"/>
  <c r="S34" i="157"/>
  <c r="R34" i="157"/>
  <c r="Q34" i="157"/>
  <c r="P34" i="157"/>
  <c r="O34" i="157"/>
  <c r="N34" i="157"/>
  <c r="AU33" i="157"/>
  <c r="AU32" i="157"/>
  <c r="I32" i="157" s="1"/>
  <c r="J32" i="157"/>
  <c r="L32" i="157" s="1"/>
  <c r="AU31" i="157"/>
  <c r="AU30" i="157"/>
  <c r="I30" i="157" s="1"/>
  <c r="J30" i="157"/>
  <c r="L30" i="157" s="1"/>
  <c r="AU29" i="157"/>
  <c r="AU28" i="157"/>
  <c r="I28" i="157" s="1"/>
  <c r="J28" i="157"/>
  <c r="L28" i="157" s="1"/>
  <c r="AU27" i="157"/>
  <c r="AU26" i="157"/>
  <c r="I26" i="157" s="1"/>
  <c r="J26" i="157"/>
  <c r="H26" i="157"/>
  <c r="H34" i="157" s="1"/>
  <c r="AU25" i="157"/>
  <c r="AU24" i="157"/>
  <c r="I24" i="157" s="1"/>
  <c r="J24" i="157"/>
  <c r="L24" i="157" s="1"/>
  <c r="AU23" i="157"/>
  <c r="AU22" i="157"/>
  <c r="I22" i="157" s="1"/>
  <c r="J22" i="157"/>
  <c r="L22" i="157" s="1"/>
  <c r="AU21" i="157"/>
  <c r="AU20" i="157"/>
  <c r="I20" i="157" s="1"/>
  <c r="J20" i="157"/>
  <c r="K20" i="157" s="1"/>
  <c r="AU19" i="157"/>
  <c r="AU18" i="157"/>
  <c r="I18" i="157" s="1"/>
  <c r="J18" i="157"/>
  <c r="K18" i="157" s="1"/>
  <c r="AU17" i="157"/>
  <c r="AU16" i="157"/>
  <c r="I16" i="157" s="1"/>
  <c r="L16" i="157"/>
  <c r="K16" i="157"/>
  <c r="AU15" i="157"/>
  <c r="AU14" i="157"/>
  <c r="I14" i="157" s="1"/>
  <c r="J14" i="157"/>
  <c r="L14" i="157" s="1"/>
  <c r="AU13" i="157"/>
  <c r="AU12" i="157"/>
  <c r="I12" i="157" s="1"/>
  <c r="J12" i="157"/>
  <c r="L12" i="157" s="1"/>
  <c r="AU11" i="157"/>
  <c r="AU10" i="157"/>
  <c r="I10" i="157" s="1"/>
  <c r="J10" i="157"/>
  <c r="L10" i="157" s="1"/>
  <c r="L120" i="157" l="1"/>
  <c r="X146" i="157"/>
  <c r="AN146" i="157"/>
  <c r="K306" i="157"/>
  <c r="L165" i="157"/>
  <c r="K58" i="158"/>
  <c r="L240" i="157"/>
  <c r="K278" i="157"/>
  <c r="S146" i="157"/>
  <c r="L26" i="157"/>
  <c r="L46" i="157"/>
  <c r="K161" i="157"/>
  <c r="L220" i="157"/>
  <c r="H210" i="157"/>
  <c r="R147" i="157"/>
  <c r="R371" i="157" s="1"/>
  <c r="AH147" i="157"/>
  <c r="AH371" i="157" s="1"/>
  <c r="AI146" i="157"/>
  <c r="AI370" i="157" s="1"/>
  <c r="K320" i="157"/>
  <c r="AU375" i="157"/>
  <c r="L254" i="157"/>
  <c r="V146" i="157"/>
  <c r="AL146" i="157"/>
  <c r="AL370" i="157" s="1"/>
  <c r="L232" i="157"/>
  <c r="K60" i="157"/>
  <c r="L224" i="157"/>
  <c r="K187" i="157"/>
  <c r="K179" i="157"/>
  <c r="K300" i="157"/>
  <c r="AC146" i="157"/>
  <c r="AC370" i="157" s="1"/>
  <c r="L292" i="157"/>
  <c r="K42" i="157"/>
  <c r="O146" i="157"/>
  <c r="O370" i="157" s="1"/>
  <c r="AE146" i="157"/>
  <c r="AE370" i="157" s="1"/>
  <c r="L312" i="157"/>
  <c r="L191" i="157"/>
  <c r="K256" i="157"/>
  <c r="H199" i="157"/>
  <c r="L350" i="157"/>
  <c r="O389" i="157"/>
  <c r="H58" i="157"/>
  <c r="K112" i="157"/>
  <c r="I144" i="157"/>
  <c r="L185" i="157"/>
  <c r="L230" i="157"/>
  <c r="L246" i="157"/>
  <c r="K274" i="157"/>
  <c r="L362" i="157"/>
  <c r="Q147" i="157"/>
  <c r="Q371" i="157" s="1"/>
  <c r="AG147" i="157"/>
  <c r="L238" i="157"/>
  <c r="K28" i="157"/>
  <c r="K86" i="157"/>
  <c r="H324" i="157"/>
  <c r="S147" i="157"/>
  <c r="S371" i="157" s="1"/>
  <c r="AI147" i="157"/>
  <c r="AI371" i="157" s="1"/>
  <c r="N146" i="157"/>
  <c r="AD146" i="157"/>
  <c r="T147" i="157"/>
  <c r="AJ147" i="157"/>
  <c r="AC371" i="157"/>
  <c r="L208" i="157"/>
  <c r="L171" i="157"/>
  <c r="L108" i="157"/>
  <c r="L163" i="157"/>
  <c r="L280" i="157"/>
  <c r="AB147" i="157"/>
  <c r="AB371" i="157" s="1"/>
  <c r="AU388" i="157"/>
  <c r="P389" i="157"/>
  <c r="H124" i="157"/>
  <c r="H146" i="157" s="1"/>
  <c r="W146" i="157"/>
  <c r="W370" i="157" s="1"/>
  <c r="AM146" i="157"/>
  <c r="AM370" i="157" s="1"/>
  <c r="AC147" i="157"/>
  <c r="K236" i="157"/>
  <c r="K370" i="158"/>
  <c r="L146" i="158"/>
  <c r="J370" i="158"/>
  <c r="L370" i="158" s="1"/>
  <c r="K78" i="157"/>
  <c r="K340" i="157"/>
  <c r="L173" i="157"/>
  <c r="K228" i="157"/>
  <c r="K248" i="157"/>
  <c r="L268" i="157"/>
  <c r="K294" i="157"/>
  <c r="L348" i="157"/>
  <c r="K208" i="157"/>
  <c r="U147" i="157"/>
  <c r="U371" i="157" s="1"/>
  <c r="AK147" i="157"/>
  <c r="AK371" i="157" s="1"/>
  <c r="L262" i="157"/>
  <c r="K282" i="157"/>
  <c r="K308" i="157"/>
  <c r="L342" i="157"/>
  <c r="K32" i="157"/>
  <c r="L110" i="157"/>
  <c r="P146" i="157"/>
  <c r="P370" i="157" s="1"/>
  <c r="AF146" i="157"/>
  <c r="AF370" i="157" s="1"/>
  <c r="V147" i="157"/>
  <c r="V371" i="157" s="1"/>
  <c r="AL147" i="157"/>
  <c r="AL371" i="157" s="1"/>
  <c r="K153" i="157"/>
  <c r="L222" i="157"/>
  <c r="K276" i="157"/>
  <c r="AU377" i="157"/>
  <c r="L334" i="157"/>
  <c r="L56" i="157"/>
  <c r="K66" i="157"/>
  <c r="L88" i="157"/>
  <c r="L118" i="157"/>
  <c r="Q146" i="157"/>
  <c r="Q370" i="157" s="1"/>
  <c r="AG146" i="157"/>
  <c r="AG370" i="157" s="1"/>
  <c r="W147" i="157"/>
  <c r="W371" i="157" s="1"/>
  <c r="AM147" i="157"/>
  <c r="AM371" i="157" s="1"/>
  <c r="K302" i="157"/>
  <c r="K336" i="157"/>
  <c r="AG371" i="157"/>
  <c r="R146" i="157"/>
  <c r="R370" i="157" s="1"/>
  <c r="AH146" i="157"/>
  <c r="AH370" i="157" s="1"/>
  <c r="K216" i="157"/>
  <c r="K270" i="157"/>
  <c r="K316" i="157"/>
  <c r="L82" i="157"/>
  <c r="AU132" i="157"/>
  <c r="K284" i="157"/>
  <c r="K290" i="157"/>
  <c r="L296" i="157"/>
  <c r="AU133" i="157"/>
  <c r="K126" i="157"/>
  <c r="K195" i="157"/>
  <c r="J210" i="157"/>
  <c r="K244" i="157"/>
  <c r="K264" i="157"/>
  <c r="L310" i="157"/>
  <c r="K344" i="157"/>
  <c r="I132" i="157"/>
  <c r="J368" i="157"/>
  <c r="L368" i="157" s="1"/>
  <c r="L76" i="157"/>
  <c r="J183" i="157"/>
  <c r="L183" i="157" s="1"/>
  <c r="L304" i="157"/>
  <c r="K360" i="157"/>
  <c r="K106" i="157"/>
  <c r="Y147" i="157"/>
  <c r="Y371" i="157" s="1"/>
  <c r="K189" i="157"/>
  <c r="K252" i="157"/>
  <c r="L272" i="157"/>
  <c r="L318" i="157"/>
  <c r="K352" i="157"/>
  <c r="L360" i="157"/>
  <c r="L84" i="157"/>
  <c r="AD147" i="157"/>
  <c r="AD371" i="157" s="1"/>
  <c r="U146" i="157"/>
  <c r="U370" i="157" s="1"/>
  <c r="L206" i="157"/>
  <c r="K212" i="157"/>
  <c r="K286" i="157"/>
  <c r="K298" i="157"/>
  <c r="K332" i="157"/>
  <c r="K185" i="157"/>
  <c r="L214" i="157"/>
  <c r="K52" i="157"/>
  <c r="Y146" i="157"/>
  <c r="Y370" i="157" s="1"/>
  <c r="L128" i="157"/>
  <c r="K134" i="157"/>
  <c r="K157" i="157"/>
  <c r="AU184" i="157"/>
  <c r="AU200" i="157" s="1"/>
  <c r="K197" i="157"/>
  <c r="K292" i="157"/>
  <c r="AU368" i="157"/>
  <c r="AU369" i="157"/>
  <c r="K12" i="157"/>
  <c r="K70" i="157"/>
  <c r="K92" i="157"/>
  <c r="K100" i="157"/>
  <c r="Z146" i="157"/>
  <c r="Z370" i="157" s="1"/>
  <c r="K260" i="157"/>
  <c r="AU289" i="157"/>
  <c r="AU357" i="157"/>
  <c r="K108" i="157"/>
  <c r="AA146" i="157"/>
  <c r="AA370" i="157" s="1"/>
  <c r="L306" i="157"/>
  <c r="L354" i="157"/>
  <c r="K362" i="157"/>
  <c r="AK146" i="157"/>
  <c r="AK370" i="157" s="1"/>
  <c r="AU124" i="157"/>
  <c r="Z371" i="157"/>
  <c r="I356" i="157"/>
  <c r="AU288" i="157"/>
  <c r="I288" i="157"/>
  <c r="AU324" i="157"/>
  <c r="AU210" i="157"/>
  <c r="K50" i="157"/>
  <c r="AU58" i="157"/>
  <c r="L48" i="157"/>
  <c r="L36" i="157"/>
  <c r="AU35" i="157"/>
  <c r="AU34" i="157"/>
  <c r="L20" i="157"/>
  <c r="K24" i="157"/>
  <c r="AU59" i="157"/>
  <c r="I124" i="157"/>
  <c r="I34" i="157"/>
  <c r="I58" i="157"/>
  <c r="K64" i="157"/>
  <c r="L64" i="157"/>
  <c r="K46" i="157"/>
  <c r="K54" i="157"/>
  <c r="K62" i="157"/>
  <c r="K94" i="157"/>
  <c r="K130" i="157"/>
  <c r="J144" i="157"/>
  <c r="L144" i="157" s="1"/>
  <c r="L155" i="157"/>
  <c r="K193" i="157"/>
  <c r="K204" i="157"/>
  <c r="L250" i="157"/>
  <c r="K250" i="157"/>
  <c r="S370" i="157"/>
  <c r="L151" i="157"/>
  <c r="K151" i="157"/>
  <c r="L181" i="157"/>
  <c r="K181" i="157"/>
  <c r="K10" i="157"/>
  <c r="L18" i="157"/>
  <c r="K26" i="157"/>
  <c r="J34" i="157"/>
  <c r="AE371" i="157"/>
  <c r="AU39" i="157"/>
  <c r="K44" i="157"/>
  <c r="K74" i="157"/>
  <c r="K116" i="157"/>
  <c r="L122" i="157"/>
  <c r="K122" i="157"/>
  <c r="K169" i="157"/>
  <c r="J356" i="157"/>
  <c r="L346" i="157"/>
  <c r="K346" i="157"/>
  <c r="I368" i="157"/>
  <c r="L226" i="157"/>
  <c r="K226" i="157"/>
  <c r="AU65" i="157"/>
  <c r="L68" i="157"/>
  <c r="K80" i="157"/>
  <c r="K98" i="157"/>
  <c r="L104" i="157"/>
  <c r="N147" i="157"/>
  <c r="N371" i="157" s="1"/>
  <c r="K138" i="157"/>
  <c r="AU144" i="157"/>
  <c r="N370" i="157"/>
  <c r="AD370" i="157"/>
  <c r="L159" i="157"/>
  <c r="K159" i="157"/>
  <c r="AU199" i="157"/>
  <c r="L234" i="157"/>
  <c r="K234" i="157"/>
  <c r="J38" i="157"/>
  <c r="O125" i="157"/>
  <c r="O147" i="157" s="1"/>
  <c r="O371" i="157" s="1"/>
  <c r="L258" i="157"/>
  <c r="K258" i="157"/>
  <c r="I324" i="157"/>
  <c r="L330" i="157"/>
  <c r="K330" i="157"/>
  <c r="P147" i="157"/>
  <c r="P371" i="157" s="1"/>
  <c r="X147" i="157"/>
  <c r="X371" i="157" s="1"/>
  <c r="AF147" i="157"/>
  <c r="AF371" i="157" s="1"/>
  <c r="AN147" i="157"/>
  <c r="AN371" i="157" s="1"/>
  <c r="J132" i="157"/>
  <c r="L132" i="157" s="1"/>
  <c r="AU211" i="157"/>
  <c r="J288" i="157"/>
  <c r="L288" i="157" s="1"/>
  <c r="L218" i="157"/>
  <c r="K218" i="157"/>
  <c r="L314" i="157"/>
  <c r="K314" i="157"/>
  <c r="L322" i="157"/>
  <c r="K322" i="157"/>
  <c r="K40" i="157"/>
  <c r="K30" i="157"/>
  <c r="AA371" i="157"/>
  <c r="K72" i="157"/>
  <c r="K88" i="157"/>
  <c r="K90" i="157"/>
  <c r="L96" i="157"/>
  <c r="K102" i="157"/>
  <c r="L114" i="157"/>
  <c r="K114" i="157"/>
  <c r="J124" i="157"/>
  <c r="T146" i="157"/>
  <c r="T370" i="157" s="1"/>
  <c r="AB146" i="157"/>
  <c r="AB370" i="157" s="1"/>
  <c r="AJ146" i="157"/>
  <c r="AJ370" i="157" s="1"/>
  <c r="AU145" i="157"/>
  <c r="L167" i="157"/>
  <c r="K167" i="157"/>
  <c r="L242" i="157"/>
  <c r="K242" i="157"/>
  <c r="X370" i="157"/>
  <c r="AN370" i="157"/>
  <c r="K328" i="157"/>
  <c r="H356" i="157"/>
  <c r="L328" i="157"/>
  <c r="K22" i="157"/>
  <c r="K14" i="157"/>
  <c r="T371" i="157"/>
  <c r="AJ371" i="157"/>
  <c r="L136" i="157"/>
  <c r="K136" i="157"/>
  <c r="I199" i="157"/>
  <c r="I210" i="157"/>
  <c r="L266" i="157"/>
  <c r="K266" i="157"/>
  <c r="AU325" i="157"/>
  <c r="L338" i="157"/>
  <c r="K338" i="157"/>
  <c r="H424" i="157"/>
  <c r="H422" i="157"/>
  <c r="V356" i="157"/>
  <c r="AU356" i="157" s="1"/>
  <c r="L326" i="157"/>
  <c r="J324" i="157"/>
  <c r="L324" i="157" s="1"/>
  <c r="K354" i="157"/>
  <c r="P375" i="156"/>
  <c r="L210" i="157" l="1"/>
  <c r="H444" i="157"/>
  <c r="H370" i="157"/>
  <c r="AU389" i="157"/>
  <c r="K144" i="157"/>
  <c r="K324" i="157"/>
  <c r="K132" i="157"/>
  <c r="K288" i="157"/>
  <c r="K392" i="157"/>
  <c r="K210" i="157"/>
  <c r="K368" i="157"/>
  <c r="J199" i="157"/>
  <c r="L199" i="157" s="1"/>
  <c r="K183" i="157"/>
  <c r="K199" i="157" s="1"/>
  <c r="K356" i="157"/>
  <c r="K124" i="157"/>
  <c r="I146" i="157"/>
  <c r="I370" i="157" s="1"/>
  <c r="AU146" i="157"/>
  <c r="AU371" i="157"/>
  <c r="L356" i="157"/>
  <c r="L124" i="157"/>
  <c r="J146" i="157"/>
  <c r="L146" i="157" s="1"/>
  <c r="K38" i="157"/>
  <c r="L38" i="157"/>
  <c r="J58" i="157"/>
  <c r="K34" i="157"/>
  <c r="L34" i="157"/>
  <c r="V370" i="157"/>
  <c r="AU370" i="157" s="1"/>
  <c r="AU125" i="157"/>
  <c r="AU147" i="157" s="1"/>
  <c r="P59" i="156"/>
  <c r="R59" i="156"/>
  <c r="R58" i="156"/>
  <c r="AJ144" i="156"/>
  <c r="AJ145" i="156"/>
  <c r="AD144" i="156"/>
  <c r="AD145" i="156"/>
  <c r="R144" i="156"/>
  <c r="R145" i="156"/>
  <c r="X144" i="156"/>
  <c r="X145" i="156"/>
  <c r="K146" i="157" l="1"/>
  <c r="J370" i="157"/>
  <c r="L370" i="157" s="1"/>
  <c r="L58" i="157"/>
  <c r="K58" i="157"/>
  <c r="K370" i="157" s="1"/>
  <c r="H328" i="156"/>
  <c r="AU185" i="156" l="1"/>
  <c r="I185" i="156" s="1"/>
  <c r="H420" i="156"/>
  <c r="H424" i="156" s="1"/>
  <c r="AT389" i="156"/>
  <c r="AS389" i="156"/>
  <c r="AR389" i="156"/>
  <c r="AQ389" i="156"/>
  <c r="AP389" i="156"/>
  <c r="AO389" i="156"/>
  <c r="AN389" i="156"/>
  <c r="AM389" i="156"/>
  <c r="AL389" i="156"/>
  <c r="AK389" i="156"/>
  <c r="AJ389" i="156"/>
  <c r="AI389" i="156"/>
  <c r="AH389" i="156"/>
  <c r="AG389" i="156"/>
  <c r="AF389" i="156"/>
  <c r="AE389" i="156"/>
  <c r="AD389" i="156"/>
  <c r="AC389" i="156"/>
  <c r="AB389" i="156"/>
  <c r="AA389" i="156"/>
  <c r="Z389" i="156"/>
  <c r="Y389" i="156"/>
  <c r="X389" i="156"/>
  <c r="W389" i="156"/>
  <c r="V389" i="156"/>
  <c r="U389" i="156"/>
  <c r="T389" i="156"/>
  <c r="S389" i="156"/>
  <c r="R389" i="156"/>
  <c r="Q389" i="156"/>
  <c r="P389" i="156"/>
  <c r="AT388" i="156"/>
  <c r="AS388" i="156"/>
  <c r="AR388" i="156"/>
  <c r="AQ388" i="156"/>
  <c r="AP388" i="156"/>
  <c r="AO388" i="156"/>
  <c r="AN388" i="156"/>
  <c r="AM388" i="156"/>
  <c r="AL388" i="156"/>
  <c r="AK388" i="156"/>
  <c r="AJ388" i="156"/>
  <c r="AI388" i="156"/>
  <c r="AH388" i="156"/>
  <c r="AG388" i="156"/>
  <c r="AF388" i="156"/>
  <c r="AE388" i="156"/>
  <c r="AD388" i="156"/>
  <c r="AC388" i="156"/>
  <c r="AB388" i="156"/>
  <c r="AA388" i="156"/>
  <c r="Z388" i="156"/>
  <c r="Y388" i="156"/>
  <c r="X388" i="156"/>
  <c r="W388" i="156"/>
  <c r="V388" i="156"/>
  <c r="U388" i="156"/>
  <c r="T388" i="156"/>
  <c r="S388" i="156"/>
  <c r="R388" i="156"/>
  <c r="Q388" i="156"/>
  <c r="P388" i="156"/>
  <c r="O388" i="156"/>
  <c r="N388" i="156"/>
  <c r="AU387" i="156"/>
  <c r="AU386" i="156"/>
  <c r="AU385" i="156"/>
  <c r="AU384" i="156"/>
  <c r="AU383" i="156"/>
  <c r="AU382" i="156"/>
  <c r="AU381" i="156"/>
  <c r="AU380" i="156"/>
  <c r="AU379" i="156"/>
  <c r="AU378" i="156"/>
  <c r="O377" i="156"/>
  <c r="N377" i="156"/>
  <c r="AU376" i="156"/>
  <c r="O375" i="156"/>
  <c r="AU374" i="156"/>
  <c r="AS369" i="156"/>
  <c r="AR369" i="156"/>
  <c r="AQ369" i="156"/>
  <c r="AP369" i="156"/>
  <c r="AO369" i="156"/>
  <c r="AN369" i="156"/>
  <c r="AM369" i="156"/>
  <c r="AL369" i="156"/>
  <c r="AK369" i="156"/>
  <c r="AJ369" i="156"/>
  <c r="AI369" i="156"/>
  <c r="AH369" i="156"/>
  <c r="AG369" i="156"/>
  <c r="AF369" i="156"/>
  <c r="AE369" i="156"/>
  <c r="AD369" i="156"/>
  <c r="AC369" i="156"/>
  <c r="AB369" i="156"/>
  <c r="AA369" i="156"/>
  <c r="Z369" i="156"/>
  <c r="Y369" i="156"/>
  <c r="X369" i="156"/>
  <c r="W369" i="156"/>
  <c r="V369" i="156"/>
  <c r="U369" i="156"/>
  <c r="T369" i="156"/>
  <c r="S369" i="156"/>
  <c r="R369" i="156"/>
  <c r="Q369" i="156"/>
  <c r="P369" i="156"/>
  <c r="O369" i="156"/>
  <c r="N369" i="156"/>
  <c r="AS368" i="156"/>
  <c r="AR368" i="156"/>
  <c r="AQ368" i="156"/>
  <c r="AP368" i="156"/>
  <c r="AO368" i="156"/>
  <c r="AN368" i="156"/>
  <c r="AM368" i="156"/>
  <c r="AL368" i="156"/>
  <c r="AK368" i="156"/>
  <c r="AJ368" i="156"/>
  <c r="AI368" i="156"/>
  <c r="AH368" i="156"/>
  <c r="AG368" i="156"/>
  <c r="AF368" i="156"/>
  <c r="AE368" i="156"/>
  <c r="AD368" i="156"/>
  <c r="AC368" i="156"/>
  <c r="AB368" i="156"/>
  <c r="AA368" i="156"/>
  <c r="Z368" i="156"/>
  <c r="Y368" i="156"/>
  <c r="X368" i="156"/>
  <c r="W368" i="156"/>
  <c r="V368" i="156"/>
  <c r="U368" i="156"/>
  <c r="T368" i="156"/>
  <c r="S368" i="156"/>
  <c r="R368" i="156"/>
  <c r="Q368" i="156"/>
  <c r="P368" i="156"/>
  <c r="O368" i="156"/>
  <c r="N368" i="156"/>
  <c r="AU367" i="156"/>
  <c r="AU366" i="156"/>
  <c r="I366" i="156" s="1"/>
  <c r="J366" i="156"/>
  <c r="K366" i="156" s="1"/>
  <c r="AU365" i="156"/>
  <c r="AU364" i="156"/>
  <c r="I364" i="156" s="1"/>
  <c r="J364" i="156"/>
  <c r="K364" i="156" s="1"/>
  <c r="AU363" i="156"/>
  <c r="AU362" i="156"/>
  <c r="I362" i="156" s="1"/>
  <c r="J362" i="156"/>
  <c r="H362" i="156"/>
  <c r="AU361" i="156"/>
  <c r="AU360" i="156"/>
  <c r="I360" i="156" s="1"/>
  <c r="J360" i="156"/>
  <c r="L360" i="156" s="1"/>
  <c r="AN357" i="156"/>
  <c r="AM357" i="156"/>
  <c r="AL357" i="156"/>
  <c r="AK357" i="156"/>
  <c r="AJ357" i="156"/>
  <c r="AI357" i="156"/>
  <c r="AH357" i="156"/>
  <c r="AG357" i="156"/>
  <c r="AF357" i="156"/>
  <c r="AE357" i="156"/>
  <c r="AD357" i="156"/>
  <c r="AC357" i="156"/>
  <c r="AB357" i="156"/>
  <c r="AA357" i="156"/>
  <c r="Z357" i="156"/>
  <c r="Y357" i="156"/>
  <c r="X357" i="156"/>
  <c r="W357" i="156"/>
  <c r="V357" i="156"/>
  <c r="U357" i="156"/>
  <c r="T357" i="156"/>
  <c r="S357" i="156"/>
  <c r="R357" i="156"/>
  <c r="Q357" i="156"/>
  <c r="P357" i="156"/>
  <c r="O357" i="156"/>
  <c r="N357" i="156"/>
  <c r="AN356" i="156"/>
  <c r="AM356" i="156"/>
  <c r="AL356" i="156"/>
  <c r="AK356" i="156"/>
  <c r="AJ356" i="156"/>
  <c r="AI356" i="156"/>
  <c r="AH356" i="156"/>
  <c r="AG356" i="156"/>
  <c r="AF356" i="156"/>
  <c r="AE356" i="156"/>
  <c r="AD356" i="156"/>
  <c r="AC356" i="156"/>
  <c r="AB356" i="156"/>
  <c r="AA356" i="156"/>
  <c r="Z356" i="156"/>
  <c r="Y356" i="156"/>
  <c r="X356" i="156"/>
  <c r="W356" i="156"/>
  <c r="U356" i="156"/>
  <c r="T356" i="156"/>
  <c r="S356" i="156"/>
  <c r="R356" i="156"/>
  <c r="Q356" i="156"/>
  <c r="P356" i="156"/>
  <c r="O356" i="156"/>
  <c r="N356" i="156"/>
  <c r="AU355" i="156"/>
  <c r="V354" i="156"/>
  <c r="V356" i="156" s="1"/>
  <c r="J354" i="156"/>
  <c r="H354" i="156"/>
  <c r="H356" i="156" s="1"/>
  <c r="AU353" i="156"/>
  <c r="AU352" i="156"/>
  <c r="I352" i="156" s="1"/>
  <c r="J352" i="156"/>
  <c r="L352" i="156" s="1"/>
  <c r="AU351" i="156"/>
  <c r="AU350" i="156"/>
  <c r="I350" i="156" s="1"/>
  <c r="J350" i="156"/>
  <c r="L350" i="156" s="1"/>
  <c r="AU349" i="156"/>
  <c r="AU348" i="156"/>
  <c r="I348" i="156" s="1"/>
  <c r="J348" i="156"/>
  <c r="L348" i="156" s="1"/>
  <c r="AU347" i="156"/>
  <c r="AU346" i="156"/>
  <c r="I346" i="156" s="1"/>
  <c r="J346" i="156"/>
  <c r="K346" i="156" s="1"/>
  <c r="AU345" i="156"/>
  <c r="AU344" i="156"/>
  <c r="I344" i="156" s="1"/>
  <c r="J344" i="156"/>
  <c r="L344" i="156" s="1"/>
  <c r="AU343" i="156"/>
  <c r="AU342" i="156"/>
  <c r="I342" i="156" s="1"/>
  <c r="J342" i="156"/>
  <c r="L342" i="156" s="1"/>
  <c r="AU341" i="156"/>
  <c r="AU340" i="156"/>
  <c r="I340" i="156" s="1"/>
  <c r="J340" i="156"/>
  <c r="L340" i="156" s="1"/>
  <c r="AU339" i="156"/>
  <c r="AU338" i="156"/>
  <c r="I338" i="156" s="1"/>
  <c r="J338" i="156"/>
  <c r="K338" i="156" s="1"/>
  <c r="AU337" i="156"/>
  <c r="AU336" i="156"/>
  <c r="I336" i="156" s="1"/>
  <c r="J336" i="156"/>
  <c r="L336" i="156" s="1"/>
  <c r="AU335" i="156"/>
  <c r="AU334" i="156"/>
  <c r="I334" i="156" s="1"/>
  <c r="J334" i="156"/>
  <c r="L334" i="156" s="1"/>
  <c r="AU333" i="156"/>
  <c r="AU332" i="156"/>
  <c r="I332" i="156" s="1"/>
  <c r="J332" i="156"/>
  <c r="L332" i="156" s="1"/>
  <c r="AU331" i="156"/>
  <c r="AU330" i="156"/>
  <c r="I330" i="156" s="1"/>
  <c r="J330" i="156"/>
  <c r="K330" i="156" s="1"/>
  <c r="AU329" i="156"/>
  <c r="AU328" i="156"/>
  <c r="I328" i="156" s="1"/>
  <c r="J328" i="156"/>
  <c r="L328" i="156" s="1"/>
  <c r="AU327" i="156"/>
  <c r="AU326" i="156"/>
  <c r="I326" i="156" s="1"/>
  <c r="J326" i="156"/>
  <c r="L326" i="156" s="1"/>
  <c r="AN325" i="156"/>
  <c r="AM325" i="156"/>
  <c r="AL325" i="156"/>
  <c r="AK325" i="156"/>
  <c r="AJ325" i="156"/>
  <c r="AI325" i="156"/>
  <c r="AH325" i="156"/>
  <c r="AG325" i="156"/>
  <c r="AF325" i="156"/>
  <c r="AE325" i="156"/>
  <c r="AD325" i="156"/>
  <c r="AC325" i="156"/>
  <c r="AB325" i="156"/>
  <c r="AA325" i="156"/>
  <c r="Z325" i="156"/>
  <c r="Y325" i="156"/>
  <c r="X325" i="156"/>
  <c r="W325" i="156"/>
  <c r="V325" i="156"/>
  <c r="U325" i="156"/>
  <c r="T325" i="156"/>
  <c r="S325" i="156"/>
  <c r="R325" i="156"/>
  <c r="Q325" i="156"/>
  <c r="P325" i="156"/>
  <c r="O325" i="156"/>
  <c r="N325" i="156"/>
  <c r="AN324" i="156"/>
  <c r="AM324" i="156"/>
  <c r="AL324" i="156"/>
  <c r="AK324" i="156"/>
  <c r="AJ324" i="156"/>
  <c r="AI324" i="156"/>
  <c r="AH324" i="156"/>
  <c r="AG324" i="156"/>
  <c r="AF324" i="156"/>
  <c r="AE324" i="156"/>
  <c r="AD324" i="156"/>
  <c r="AC324" i="156"/>
  <c r="AB324" i="156"/>
  <c r="AA324" i="156"/>
  <c r="Z324" i="156"/>
  <c r="Y324" i="156"/>
  <c r="X324" i="156"/>
  <c r="W324" i="156"/>
  <c r="V324" i="156"/>
  <c r="U324" i="156"/>
  <c r="T324" i="156"/>
  <c r="S324" i="156"/>
  <c r="R324" i="156"/>
  <c r="Q324" i="156"/>
  <c r="P324" i="156"/>
  <c r="O324" i="156"/>
  <c r="N324" i="156"/>
  <c r="AU323" i="156"/>
  <c r="AU322" i="156"/>
  <c r="I322" i="156" s="1"/>
  <c r="J322" i="156"/>
  <c r="L322" i="156" s="1"/>
  <c r="AU321" i="156"/>
  <c r="AU320" i="156"/>
  <c r="I320" i="156" s="1"/>
  <c r="J320" i="156"/>
  <c r="L320" i="156" s="1"/>
  <c r="AU319" i="156"/>
  <c r="AU318" i="156"/>
  <c r="I318" i="156" s="1"/>
  <c r="J318" i="156"/>
  <c r="L318" i="156" s="1"/>
  <c r="AU317" i="156"/>
  <c r="AU316" i="156"/>
  <c r="I316" i="156" s="1"/>
  <c r="J316" i="156"/>
  <c r="L316" i="156" s="1"/>
  <c r="AU315" i="156"/>
  <c r="AU314" i="156"/>
  <c r="I314" i="156" s="1"/>
  <c r="J314" i="156"/>
  <c r="K314" i="156" s="1"/>
  <c r="AU313" i="156"/>
  <c r="AU312" i="156"/>
  <c r="I312" i="156" s="1"/>
  <c r="J312" i="156"/>
  <c r="L312" i="156" s="1"/>
  <c r="AU311" i="156"/>
  <c r="AU310" i="156"/>
  <c r="I310" i="156" s="1"/>
  <c r="J310" i="156"/>
  <c r="L310" i="156" s="1"/>
  <c r="AU309" i="156"/>
  <c r="AU308" i="156"/>
  <c r="I308" i="156" s="1"/>
  <c r="J308" i="156"/>
  <c r="L308" i="156" s="1"/>
  <c r="AU307" i="156"/>
  <c r="AU306" i="156"/>
  <c r="I306" i="156" s="1"/>
  <c r="J306" i="156"/>
  <c r="H306" i="156"/>
  <c r="AU305" i="156"/>
  <c r="AU304" i="156"/>
  <c r="I304" i="156" s="1"/>
  <c r="J304" i="156"/>
  <c r="L304" i="156" s="1"/>
  <c r="AU303" i="156"/>
  <c r="AU302" i="156"/>
  <c r="I302" i="156" s="1"/>
  <c r="J302" i="156"/>
  <c r="L302" i="156" s="1"/>
  <c r="AU301" i="156"/>
  <c r="AU300" i="156"/>
  <c r="I300" i="156" s="1"/>
  <c r="J300" i="156"/>
  <c r="L300" i="156" s="1"/>
  <c r="AU299" i="156"/>
  <c r="AU298" i="156"/>
  <c r="I298" i="156" s="1"/>
  <c r="J298" i="156"/>
  <c r="K298" i="156" s="1"/>
  <c r="AU297" i="156"/>
  <c r="AU296" i="156"/>
  <c r="I296" i="156" s="1"/>
  <c r="J296" i="156"/>
  <c r="L296" i="156" s="1"/>
  <c r="AU295" i="156"/>
  <c r="AU294" i="156"/>
  <c r="I294" i="156" s="1"/>
  <c r="J294" i="156"/>
  <c r="L294" i="156" s="1"/>
  <c r="AU293" i="156"/>
  <c r="AU292" i="156"/>
  <c r="I292" i="156" s="1"/>
  <c r="J292" i="156"/>
  <c r="H292" i="156"/>
  <c r="AU291" i="156"/>
  <c r="AU290" i="156"/>
  <c r="I290" i="156" s="1"/>
  <c r="J290" i="156"/>
  <c r="L290" i="156" s="1"/>
  <c r="AN289" i="156"/>
  <c r="AM289" i="156"/>
  <c r="AL289" i="156"/>
  <c r="AK289" i="156"/>
  <c r="AJ289" i="156"/>
  <c r="AI289" i="156"/>
  <c r="AH289" i="156"/>
  <c r="AG289" i="156"/>
  <c r="AF289" i="156"/>
  <c r="AE289" i="156"/>
  <c r="AD289" i="156"/>
  <c r="AC289" i="156"/>
  <c r="AB289" i="156"/>
  <c r="AA289" i="156"/>
  <c r="Z289" i="156"/>
  <c r="Y289" i="156"/>
  <c r="X289" i="156"/>
  <c r="W289" i="156"/>
  <c r="V289" i="156"/>
  <c r="U289" i="156"/>
  <c r="T289" i="156"/>
  <c r="S289" i="156"/>
  <c r="R289" i="156"/>
  <c r="Q289" i="156"/>
  <c r="P289" i="156"/>
  <c r="O289" i="156"/>
  <c r="N289" i="156"/>
  <c r="AN288" i="156"/>
  <c r="AM288" i="156"/>
  <c r="AL288" i="156"/>
  <c r="AK288" i="156"/>
  <c r="AJ288" i="156"/>
  <c r="AI288" i="156"/>
  <c r="AH288" i="156"/>
  <c r="AG288" i="156"/>
  <c r="AF288" i="156"/>
  <c r="AE288" i="156"/>
  <c r="AD288" i="156"/>
  <c r="AC288" i="156"/>
  <c r="AB288" i="156"/>
  <c r="AA288" i="156"/>
  <c r="Z288" i="156"/>
  <c r="Y288" i="156"/>
  <c r="X288" i="156"/>
  <c r="W288" i="156"/>
  <c r="V288" i="156"/>
  <c r="U288" i="156"/>
  <c r="T288" i="156"/>
  <c r="S288" i="156"/>
  <c r="R288" i="156"/>
  <c r="Q288" i="156"/>
  <c r="P288" i="156"/>
  <c r="O288" i="156"/>
  <c r="N288" i="156"/>
  <c r="H288" i="156"/>
  <c r="AU287" i="156"/>
  <c r="AU286" i="156"/>
  <c r="I286" i="156" s="1"/>
  <c r="J286" i="156"/>
  <c r="K286" i="156" s="1"/>
  <c r="AU285" i="156"/>
  <c r="AU284" i="156"/>
  <c r="I284" i="156" s="1"/>
  <c r="J284" i="156"/>
  <c r="L284" i="156" s="1"/>
  <c r="AU283" i="156"/>
  <c r="AU282" i="156"/>
  <c r="I282" i="156" s="1"/>
  <c r="J282" i="156"/>
  <c r="K282" i="156" s="1"/>
  <c r="AU281" i="156"/>
  <c r="AU280" i="156"/>
  <c r="I280" i="156" s="1"/>
  <c r="J280" i="156"/>
  <c r="L280" i="156" s="1"/>
  <c r="AU279" i="156"/>
  <c r="AU278" i="156"/>
  <c r="I278" i="156" s="1"/>
  <c r="J278" i="156"/>
  <c r="K278" i="156" s="1"/>
  <c r="AU277" i="156"/>
  <c r="AU276" i="156"/>
  <c r="I276" i="156" s="1"/>
  <c r="J276" i="156"/>
  <c r="L276" i="156" s="1"/>
  <c r="AU275" i="156"/>
  <c r="AU274" i="156"/>
  <c r="I274" i="156" s="1"/>
  <c r="J274" i="156"/>
  <c r="K274" i="156" s="1"/>
  <c r="AU273" i="156"/>
  <c r="AU272" i="156"/>
  <c r="I272" i="156" s="1"/>
  <c r="J272" i="156"/>
  <c r="L272" i="156" s="1"/>
  <c r="AU271" i="156"/>
  <c r="AU270" i="156"/>
  <c r="J270" i="156"/>
  <c r="K270" i="156" s="1"/>
  <c r="AU269" i="156"/>
  <c r="AU268" i="156"/>
  <c r="I268" i="156" s="1"/>
  <c r="J268" i="156"/>
  <c r="L268" i="156" s="1"/>
  <c r="AU267" i="156"/>
  <c r="AU266" i="156"/>
  <c r="I266" i="156" s="1"/>
  <c r="J266" i="156"/>
  <c r="K266" i="156" s="1"/>
  <c r="AU265" i="156"/>
  <c r="AU264" i="156"/>
  <c r="I264" i="156" s="1"/>
  <c r="J264" i="156"/>
  <c r="L264" i="156" s="1"/>
  <c r="AU263" i="156"/>
  <c r="AU262" i="156"/>
  <c r="I262" i="156" s="1"/>
  <c r="J262" i="156"/>
  <c r="L262" i="156" s="1"/>
  <c r="AU261" i="156"/>
  <c r="AU260" i="156"/>
  <c r="I260" i="156" s="1"/>
  <c r="J260" i="156"/>
  <c r="L260" i="156" s="1"/>
  <c r="AU259" i="156"/>
  <c r="AU258" i="156"/>
  <c r="I258" i="156" s="1"/>
  <c r="J258" i="156"/>
  <c r="L258" i="156" s="1"/>
  <c r="AU257" i="156"/>
  <c r="AU256" i="156"/>
  <c r="I256" i="156" s="1"/>
  <c r="J256" i="156"/>
  <c r="L256" i="156" s="1"/>
  <c r="AU255" i="156"/>
  <c r="AU254" i="156"/>
  <c r="I254" i="156" s="1"/>
  <c r="J254" i="156"/>
  <c r="L254" i="156" s="1"/>
  <c r="AU253" i="156"/>
  <c r="AU252" i="156"/>
  <c r="I252" i="156" s="1"/>
  <c r="J252" i="156"/>
  <c r="K252" i="156" s="1"/>
  <c r="AU251" i="156"/>
  <c r="AU250" i="156"/>
  <c r="I250" i="156" s="1"/>
  <c r="J250" i="156"/>
  <c r="L250" i="156" s="1"/>
  <c r="AU249" i="156"/>
  <c r="AU248" i="156"/>
  <c r="I248" i="156" s="1"/>
  <c r="J248" i="156"/>
  <c r="L248" i="156" s="1"/>
  <c r="AU247" i="156"/>
  <c r="AU246" i="156"/>
  <c r="I246" i="156" s="1"/>
  <c r="J246" i="156"/>
  <c r="L246" i="156" s="1"/>
  <c r="AU245" i="156"/>
  <c r="AU244" i="156"/>
  <c r="I244" i="156" s="1"/>
  <c r="J244" i="156"/>
  <c r="K244" i="156" s="1"/>
  <c r="AU243" i="156"/>
  <c r="AU242" i="156"/>
  <c r="I242" i="156" s="1"/>
  <c r="J242" i="156"/>
  <c r="K242" i="156" s="1"/>
  <c r="AU241" i="156"/>
  <c r="AU240" i="156"/>
  <c r="I240" i="156" s="1"/>
  <c r="J240" i="156"/>
  <c r="L240" i="156" s="1"/>
  <c r="AU239" i="156"/>
  <c r="AU238" i="156"/>
  <c r="I238" i="156" s="1"/>
  <c r="J238" i="156"/>
  <c r="L238" i="156" s="1"/>
  <c r="AU237" i="156"/>
  <c r="AU236" i="156"/>
  <c r="I236" i="156" s="1"/>
  <c r="J236" i="156"/>
  <c r="K236" i="156" s="1"/>
  <c r="AU235" i="156"/>
  <c r="AU234" i="156"/>
  <c r="I234" i="156" s="1"/>
  <c r="J234" i="156"/>
  <c r="L234" i="156" s="1"/>
  <c r="AU233" i="156"/>
  <c r="AU232" i="156"/>
  <c r="I232" i="156" s="1"/>
  <c r="J232" i="156"/>
  <c r="L232" i="156" s="1"/>
  <c r="AU231" i="156"/>
  <c r="AU230" i="156"/>
  <c r="I230" i="156" s="1"/>
  <c r="J230" i="156"/>
  <c r="L230" i="156" s="1"/>
  <c r="AU229" i="156"/>
  <c r="AU228" i="156"/>
  <c r="I228" i="156" s="1"/>
  <c r="J228" i="156"/>
  <c r="K228" i="156" s="1"/>
  <c r="AU227" i="156"/>
  <c r="AU226" i="156"/>
  <c r="I226" i="156" s="1"/>
  <c r="J226" i="156"/>
  <c r="K226" i="156" s="1"/>
  <c r="AU225" i="156"/>
  <c r="AU224" i="156"/>
  <c r="I224" i="156" s="1"/>
  <c r="J224" i="156"/>
  <c r="L224" i="156" s="1"/>
  <c r="AU223" i="156"/>
  <c r="AU222" i="156"/>
  <c r="I222" i="156" s="1"/>
  <c r="J222" i="156"/>
  <c r="L222" i="156" s="1"/>
  <c r="AU221" i="156"/>
  <c r="AU220" i="156"/>
  <c r="I220" i="156" s="1"/>
  <c r="J220" i="156"/>
  <c r="K220" i="156" s="1"/>
  <c r="AU219" i="156"/>
  <c r="AU218" i="156"/>
  <c r="I218" i="156" s="1"/>
  <c r="J218" i="156"/>
  <c r="L218" i="156" s="1"/>
  <c r="AU217" i="156"/>
  <c r="AU216" i="156"/>
  <c r="I216" i="156" s="1"/>
  <c r="J216" i="156"/>
  <c r="AU215" i="156"/>
  <c r="AU214" i="156"/>
  <c r="I214" i="156" s="1"/>
  <c r="J214" i="156"/>
  <c r="L214" i="156" s="1"/>
  <c r="AU213" i="156"/>
  <c r="AU212" i="156"/>
  <c r="I212" i="156" s="1"/>
  <c r="J212" i="156"/>
  <c r="K212" i="156" s="1"/>
  <c r="AN211" i="156"/>
  <c r="AM211" i="156"/>
  <c r="AL211" i="156"/>
  <c r="AK211" i="156"/>
  <c r="AJ211" i="156"/>
  <c r="AI211" i="156"/>
  <c r="AH211" i="156"/>
  <c r="AG211" i="156"/>
  <c r="AF211" i="156"/>
  <c r="AE211" i="156"/>
  <c r="AD211" i="156"/>
  <c r="AC211" i="156"/>
  <c r="AB211" i="156"/>
  <c r="AA211" i="156"/>
  <c r="Z211" i="156"/>
  <c r="Y211" i="156"/>
  <c r="X211" i="156"/>
  <c r="W211" i="156"/>
  <c r="V211" i="156"/>
  <c r="U211" i="156"/>
  <c r="T211" i="156"/>
  <c r="S211" i="156"/>
  <c r="R211" i="156"/>
  <c r="Q211" i="156"/>
  <c r="P211" i="156"/>
  <c r="O211" i="156"/>
  <c r="N211" i="156"/>
  <c r="AN210" i="156"/>
  <c r="AM210" i="156"/>
  <c r="AL210" i="156"/>
  <c r="AK210" i="156"/>
  <c r="AJ210" i="156"/>
  <c r="AI210" i="156"/>
  <c r="AH210" i="156"/>
  <c r="AG210" i="156"/>
  <c r="AF210" i="156"/>
  <c r="AE210" i="156"/>
  <c r="AD210" i="156"/>
  <c r="AC210" i="156"/>
  <c r="AB210" i="156"/>
  <c r="AA210" i="156"/>
  <c r="Z210" i="156"/>
  <c r="Y210" i="156"/>
  <c r="X210" i="156"/>
  <c r="W210" i="156"/>
  <c r="V210" i="156"/>
  <c r="U210" i="156"/>
  <c r="T210" i="156"/>
  <c r="S210" i="156"/>
  <c r="R210" i="156"/>
  <c r="Q210" i="156"/>
  <c r="P210" i="156"/>
  <c r="O210" i="156"/>
  <c r="N210" i="156"/>
  <c r="AU209" i="156"/>
  <c r="AU208" i="156"/>
  <c r="I208" i="156" s="1"/>
  <c r="J208" i="156"/>
  <c r="H208" i="156"/>
  <c r="AU207" i="156"/>
  <c r="AU206" i="156"/>
  <c r="I206" i="156" s="1"/>
  <c r="J206" i="156"/>
  <c r="L206" i="156" s="1"/>
  <c r="AU205" i="156"/>
  <c r="AU204" i="156"/>
  <c r="I204" i="156" s="1"/>
  <c r="J204" i="156"/>
  <c r="H204" i="156"/>
  <c r="AN200" i="156"/>
  <c r="AM200" i="156"/>
  <c r="AL200" i="156"/>
  <c r="AK200" i="156"/>
  <c r="AJ200" i="156"/>
  <c r="AI200" i="156"/>
  <c r="AH200" i="156"/>
  <c r="AG200" i="156"/>
  <c r="AF200" i="156"/>
  <c r="AE200" i="156"/>
  <c r="AD200" i="156"/>
  <c r="AC200" i="156"/>
  <c r="AB200" i="156"/>
  <c r="AA200" i="156"/>
  <c r="Z200" i="156"/>
  <c r="Y200" i="156"/>
  <c r="X200" i="156"/>
  <c r="W200" i="156"/>
  <c r="V200" i="156"/>
  <c r="U200" i="156"/>
  <c r="T200" i="156"/>
  <c r="S200" i="156"/>
  <c r="R200" i="156"/>
  <c r="Q200" i="156"/>
  <c r="P200" i="156"/>
  <c r="N200" i="156"/>
  <c r="AN199" i="156"/>
  <c r="AM199" i="156"/>
  <c r="AL199" i="156"/>
  <c r="AK199" i="156"/>
  <c r="AJ199" i="156"/>
  <c r="AI199" i="156"/>
  <c r="AH199" i="156"/>
  <c r="AG199" i="156"/>
  <c r="AF199" i="156"/>
  <c r="AE199" i="156"/>
  <c r="AD199" i="156"/>
  <c r="AC199" i="156"/>
  <c r="AB199" i="156"/>
  <c r="AA199" i="156"/>
  <c r="Z199" i="156"/>
  <c r="Y199" i="156"/>
  <c r="X199" i="156"/>
  <c r="W199" i="156"/>
  <c r="V199" i="156"/>
  <c r="U199" i="156"/>
  <c r="T199" i="156"/>
  <c r="S199" i="156"/>
  <c r="R199" i="156"/>
  <c r="Q199" i="156"/>
  <c r="P199" i="156"/>
  <c r="O199" i="156"/>
  <c r="N199" i="156"/>
  <c r="AU198" i="156"/>
  <c r="AU197" i="156"/>
  <c r="I197" i="156" s="1"/>
  <c r="J197" i="156"/>
  <c r="K197" i="156" s="1"/>
  <c r="AU196" i="156"/>
  <c r="AU195" i="156"/>
  <c r="I195" i="156" s="1"/>
  <c r="J195" i="156"/>
  <c r="L195" i="156" s="1"/>
  <c r="AU194" i="156"/>
  <c r="AU193" i="156"/>
  <c r="I193" i="156" s="1"/>
  <c r="J193" i="156"/>
  <c r="K193" i="156" s="1"/>
  <c r="AU192" i="156"/>
  <c r="AU191" i="156"/>
  <c r="I191" i="156" s="1"/>
  <c r="J191" i="156"/>
  <c r="L191" i="156" s="1"/>
  <c r="AU190" i="156"/>
  <c r="AU189" i="156"/>
  <c r="I189" i="156" s="1"/>
  <c r="J189" i="156"/>
  <c r="K189" i="156" s="1"/>
  <c r="AU188" i="156"/>
  <c r="AU187" i="156"/>
  <c r="I187" i="156" s="1"/>
  <c r="J187" i="156"/>
  <c r="L187" i="156" s="1"/>
  <c r="AU186" i="156"/>
  <c r="J185" i="156"/>
  <c r="H185" i="156"/>
  <c r="O184" i="156"/>
  <c r="AU184" i="156" s="1"/>
  <c r="AU183" i="156"/>
  <c r="I183" i="156" s="1"/>
  <c r="H183" i="156"/>
  <c r="AU182" i="156"/>
  <c r="AU181" i="156"/>
  <c r="I181" i="156" s="1"/>
  <c r="J181" i="156"/>
  <c r="L181" i="156" s="1"/>
  <c r="AU180" i="156"/>
  <c r="AU179" i="156"/>
  <c r="I179" i="156" s="1"/>
  <c r="J179" i="156"/>
  <c r="L179" i="156" s="1"/>
  <c r="AU178" i="156"/>
  <c r="AU177" i="156"/>
  <c r="I177" i="156" s="1"/>
  <c r="J177" i="156"/>
  <c r="K177" i="156" s="1"/>
  <c r="AU176" i="156"/>
  <c r="AU175" i="156"/>
  <c r="I175" i="156" s="1"/>
  <c r="J175" i="156"/>
  <c r="K175" i="156" s="1"/>
  <c r="AU174" i="156"/>
  <c r="AU173" i="156"/>
  <c r="I173" i="156" s="1"/>
  <c r="J173" i="156"/>
  <c r="L173" i="156" s="1"/>
  <c r="AU172" i="156"/>
  <c r="AU171" i="156"/>
  <c r="I171" i="156" s="1"/>
  <c r="J171" i="156"/>
  <c r="L171" i="156" s="1"/>
  <c r="AU170" i="156"/>
  <c r="AU169" i="156"/>
  <c r="I169" i="156" s="1"/>
  <c r="J169" i="156"/>
  <c r="L169" i="156" s="1"/>
  <c r="AU168" i="156"/>
  <c r="AU167" i="156"/>
  <c r="I167" i="156" s="1"/>
  <c r="J167" i="156"/>
  <c r="K167" i="156" s="1"/>
  <c r="AU166" i="156"/>
  <c r="AU165" i="156"/>
  <c r="I165" i="156" s="1"/>
  <c r="J165" i="156"/>
  <c r="L165" i="156" s="1"/>
  <c r="AU164" i="156"/>
  <c r="AU163" i="156"/>
  <c r="I163" i="156" s="1"/>
  <c r="J163" i="156"/>
  <c r="L163" i="156" s="1"/>
  <c r="AU162" i="156"/>
  <c r="AU161" i="156"/>
  <c r="I161" i="156" s="1"/>
  <c r="J161" i="156"/>
  <c r="L161" i="156" s="1"/>
  <c r="AU160" i="156"/>
  <c r="AU159" i="156"/>
  <c r="I159" i="156" s="1"/>
  <c r="J159" i="156"/>
  <c r="L159" i="156" s="1"/>
  <c r="AU158" i="156"/>
  <c r="AU157" i="156"/>
  <c r="I157" i="156" s="1"/>
  <c r="J157" i="156"/>
  <c r="AU156" i="156"/>
  <c r="AU155" i="156"/>
  <c r="I155" i="156" s="1"/>
  <c r="J155" i="156"/>
  <c r="L155" i="156" s="1"/>
  <c r="AU154" i="156"/>
  <c r="AU153" i="156"/>
  <c r="I153" i="156" s="1"/>
  <c r="J153" i="156"/>
  <c r="L153" i="156" s="1"/>
  <c r="AU152" i="156"/>
  <c r="AU151" i="156"/>
  <c r="I151" i="156" s="1"/>
  <c r="J151" i="156"/>
  <c r="K151" i="156" s="1"/>
  <c r="AN145" i="156"/>
  <c r="AM145" i="156"/>
  <c r="AL145" i="156"/>
  <c r="AK145" i="156"/>
  <c r="AI145" i="156"/>
  <c r="AH145" i="156"/>
  <c r="AG145" i="156"/>
  <c r="AF145" i="156"/>
  <c r="AE145" i="156"/>
  <c r="AC145" i="156"/>
  <c r="AB145" i="156"/>
  <c r="AA145" i="156"/>
  <c r="Z145" i="156"/>
  <c r="Y145" i="156"/>
  <c r="W145" i="156"/>
  <c r="V145" i="156"/>
  <c r="U145" i="156"/>
  <c r="T145" i="156"/>
  <c r="S145" i="156"/>
  <c r="Q145" i="156"/>
  <c r="P145" i="156"/>
  <c r="O145" i="156"/>
  <c r="N145" i="156"/>
  <c r="AN144" i="156"/>
  <c r="AM144" i="156"/>
  <c r="AL144" i="156"/>
  <c r="AK144" i="156"/>
  <c r="AI144" i="156"/>
  <c r="AH144" i="156"/>
  <c r="AG144" i="156"/>
  <c r="AF144" i="156"/>
  <c r="AE144" i="156"/>
  <c r="AC144" i="156"/>
  <c r="AB144" i="156"/>
  <c r="AA144" i="156"/>
  <c r="Z144" i="156"/>
  <c r="Y144" i="156"/>
  <c r="W144" i="156"/>
  <c r="V144" i="156"/>
  <c r="U144" i="156"/>
  <c r="T144" i="156"/>
  <c r="S144" i="156"/>
  <c r="Q144" i="156"/>
  <c r="P144" i="156"/>
  <c r="O144" i="156"/>
  <c r="N144" i="156"/>
  <c r="H144" i="156"/>
  <c r="AU143" i="156"/>
  <c r="AU142" i="156"/>
  <c r="I142" i="156" s="1"/>
  <c r="J142" i="156"/>
  <c r="K142" i="156" s="1"/>
  <c r="AU141" i="156"/>
  <c r="AU140" i="156"/>
  <c r="I140" i="156" s="1"/>
  <c r="J140" i="156"/>
  <c r="K140" i="156" s="1"/>
  <c r="AU139" i="156"/>
  <c r="AU138" i="156"/>
  <c r="I138" i="156" s="1"/>
  <c r="J138" i="156"/>
  <c r="L138" i="156" s="1"/>
  <c r="AU137" i="156"/>
  <c r="AU136" i="156"/>
  <c r="I136" i="156" s="1"/>
  <c r="J136" i="156"/>
  <c r="L136" i="156" s="1"/>
  <c r="AU135" i="156"/>
  <c r="AU134" i="156"/>
  <c r="I134" i="156" s="1"/>
  <c r="J134" i="156"/>
  <c r="AN133" i="156"/>
  <c r="AM133" i="156"/>
  <c r="AL133" i="156"/>
  <c r="AK133" i="156"/>
  <c r="AJ133" i="156"/>
  <c r="AI133" i="156"/>
  <c r="AH133" i="156"/>
  <c r="AG133" i="156"/>
  <c r="AF133" i="156"/>
  <c r="AE133" i="156"/>
  <c r="AD133" i="156"/>
  <c r="AC133" i="156"/>
  <c r="AB133" i="156"/>
  <c r="AA133" i="156"/>
  <c r="Z133" i="156"/>
  <c r="Y133" i="156"/>
  <c r="X133" i="156"/>
  <c r="W133" i="156"/>
  <c r="V133" i="156"/>
  <c r="U133" i="156"/>
  <c r="T133" i="156"/>
  <c r="S133" i="156"/>
  <c r="R133" i="156"/>
  <c r="Q133" i="156"/>
  <c r="P133" i="156"/>
  <c r="O133" i="156"/>
  <c r="N133" i="156"/>
  <c r="AN132" i="156"/>
  <c r="AM132" i="156"/>
  <c r="AL132" i="156"/>
  <c r="AK132" i="156"/>
  <c r="AJ132" i="156"/>
  <c r="AI132" i="156"/>
  <c r="AH132" i="156"/>
  <c r="AG132" i="156"/>
  <c r="AF132" i="156"/>
  <c r="AE132" i="156"/>
  <c r="AD132" i="156"/>
  <c r="AC132" i="156"/>
  <c r="AB132" i="156"/>
  <c r="AA132" i="156"/>
  <c r="Z132" i="156"/>
  <c r="Y132" i="156"/>
  <c r="X132" i="156"/>
  <c r="W132" i="156"/>
  <c r="V132" i="156"/>
  <c r="U132" i="156"/>
  <c r="T132" i="156"/>
  <c r="S132" i="156"/>
  <c r="R132" i="156"/>
  <c r="Q132" i="156"/>
  <c r="P132" i="156"/>
  <c r="O132" i="156"/>
  <c r="N132" i="156"/>
  <c r="H132" i="156"/>
  <c r="AU131" i="156"/>
  <c r="AU130" i="156"/>
  <c r="I130" i="156" s="1"/>
  <c r="J130" i="156"/>
  <c r="K130" i="156" s="1"/>
  <c r="AU129" i="156"/>
  <c r="AU128" i="156"/>
  <c r="I128" i="156" s="1"/>
  <c r="J128" i="156"/>
  <c r="L128" i="156" s="1"/>
  <c r="AU127" i="156"/>
  <c r="AU126" i="156"/>
  <c r="I126" i="156" s="1"/>
  <c r="J126" i="156"/>
  <c r="AN125" i="156"/>
  <c r="AM125" i="156"/>
  <c r="AL125" i="156"/>
  <c r="AK125" i="156"/>
  <c r="AJ125" i="156"/>
  <c r="AJ147" i="156" s="1"/>
  <c r="AI125" i="156"/>
  <c r="AH125" i="156"/>
  <c r="AG125" i="156"/>
  <c r="AF125" i="156"/>
  <c r="AE125" i="156"/>
  <c r="AD125" i="156"/>
  <c r="AC125" i="156"/>
  <c r="AB125" i="156"/>
  <c r="AB147" i="156" s="1"/>
  <c r="AA125" i="156"/>
  <c r="AA147" i="156" s="1"/>
  <c r="Z125" i="156"/>
  <c r="Z147" i="156" s="1"/>
  <c r="Y125" i="156"/>
  <c r="Y147" i="156" s="1"/>
  <c r="X125" i="156"/>
  <c r="W125" i="156"/>
  <c r="V125" i="156"/>
  <c r="U125" i="156"/>
  <c r="U147" i="156" s="1"/>
  <c r="T125" i="156"/>
  <c r="S125" i="156"/>
  <c r="S147" i="156" s="1"/>
  <c r="R125" i="156"/>
  <c r="R147" i="156" s="1"/>
  <c r="Q125" i="156"/>
  <c r="P125" i="156"/>
  <c r="N125" i="156"/>
  <c r="AN124" i="156"/>
  <c r="AM124" i="156"/>
  <c r="AL124" i="156"/>
  <c r="AK124" i="156"/>
  <c r="AJ124" i="156"/>
  <c r="AJ146" i="156" s="1"/>
  <c r="AI124" i="156"/>
  <c r="AH124" i="156"/>
  <c r="AG124" i="156"/>
  <c r="AF124" i="156"/>
  <c r="AE124" i="156"/>
  <c r="AD124" i="156"/>
  <c r="AD146" i="156" s="1"/>
  <c r="AC124" i="156"/>
  <c r="AB124" i="156"/>
  <c r="AA124" i="156"/>
  <c r="Z124" i="156"/>
  <c r="Y124" i="156"/>
  <c r="X124" i="156"/>
  <c r="W124" i="156"/>
  <c r="V124" i="156"/>
  <c r="U124" i="156"/>
  <c r="T124" i="156"/>
  <c r="S124" i="156"/>
  <c r="R124" i="156"/>
  <c r="Q124" i="156"/>
  <c r="P124" i="156"/>
  <c r="O124" i="156"/>
  <c r="N124" i="156"/>
  <c r="N146" i="156" s="1"/>
  <c r="AU123" i="156"/>
  <c r="AU122" i="156"/>
  <c r="I122" i="156" s="1"/>
  <c r="J122" i="156"/>
  <c r="K122" i="156" s="1"/>
  <c r="AU121" i="156"/>
  <c r="AU120" i="156"/>
  <c r="I120" i="156" s="1"/>
  <c r="J120" i="156"/>
  <c r="K120" i="156" s="1"/>
  <c r="AU119" i="156"/>
  <c r="AU118" i="156"/>
  <c r="I118" i="156" s="1"/>
  <c r="J118" i="156"/>
  <c r="L118" i="156" s="1"/>
  <c r="AU117" i="156"/>
  <c r="AU116" i="156"/>
  <c r="I116" i="156" s="1"/>
  <c r="J116" i="156"/>
  <c r="L116" i="156" s="1"/>
  <c r="AU115" i="156"/>
  <c r="AU114" i="156"/>
  <c r="I114" i="156" s="1"/>
  <c r="J114" i="156"/>
  <c r="K114" i="156" s="1"/>
  <c r="AU113" i="156"/>
  <c r="AU112" i="156"/>
  <c r="I112" i="156" s="1"/>
  <c r="J112" i="156"/>
  <c r="K112" i="156" s="1"/>
  <c r="AU111" i="156"/>
  <c r="AU110" i="156"/>
  <c r="I110" i="156" s="1"/>
  <c r="J110" i="156"/>
  <c r="L110" i="156" s="1"/>
  <c r="AU109" i="156"/>
  <c r="AU108" i="156"/>
  <c r="I108" i="156" s="1"/>
  <c r="J108" i="156"/>
  <c r="H108" i="156"/>
  <c r="AU107" i="156"/>
  <c r="AU106" i="156"/>
  <c r="I106" i="156" s="1"/>
  <c r="J106" i="156"/>
  <c r="L106" i="156" s="1"/>
  <c r="AU105" i="156"/>
  <c r="AU104" i="156"/>
  <c r="I104" i="156" s="1"/>
  <c r="J104" i="156"/>
  <c r="K104" i="156" s="1"/>
  <c r="AU103" i="156"/>
  <c r="AU102" i="156"/>
  <c r="I102" i="156" s="1"/>
  <c r="J102" i="156"/>
  <c r="L102" i="156" s="1"/>
  <c r="AU101" i="156"/>
  <c r="AU100" i="156"/>
  <c r="I100" i="156" s="1"/>
  <c r="J100" i="156"/>
  <c r="L100" i="156" s="1"/>
  <c r="AU99" i="156"/>
  <c r="AU98" i="156"/>
  <c r="I98" i="156" s="1"/>
  <c r="J98" i="156"/>
  <c r="L98" i="156" s="1"/>
  <c r="AU97" i="156"/>
  <c r="AU96" i="156"/>
  <c r="I96" i="156" s="1"/>
  <c r="J96" i="156"/>
  <c r="L96" i="156" s="1"/>
  <c r="AU95" i="156"/>
  <c r="AU94" i="156"/>
  <c r="I94" i="156" s="1"/>
  <c r="J94" i="156"/>
  <c r="L94" i="156" s="1"/>
  <c r="AU93" i="156"/>
  <c r="AU92" i="156"/>
  <c r="I92" i="156" s="1"/>
  <c r="J92" i="156"/>
  <c r="L92" i="156" s="1"/>
  <c r="AU91" i="156"/>
  <c r="AU90" i="156"/>
  <c r="I90" i="156" s="1"/>
  <c r="J90" i="156"/>
  <c r="L90" i="156" s="1"/>
  <c r="AU89" i="156"/>
  <c r="AU88" i="156"/>
  <c r="I88" i="156" s="1"/>
  <c r="J88" i="156"/>
  <c r="H88" i="156"/>
  <c r="AU87" i="156"/>
  <c r="AU86" i="156"/>
  <c r="I86" i="156" s="1"/>
  <c r="J86" i="156"/>
  <c r="K86" i="156" s="1"/>
  <c r="AU85" i="156"/>
  <c r="AU84" i="156"/>
  <c r="I84" i="156" s="1"/>
  <c r="J84" i="156"/>
  <c r="L84" i="156" s="1"/>
  <c r="AU83" i="156"/>
  <c r="AU82" i="156"/>
  <c r="I82" i="156" s="1"/>
  <c r="J82" i="156"/>
  <c r="L82" i="156" s="1"/>
  <c r="AU81" i="156"/>
  <c r="AU80" i="156"/>
  <c r="I80" i="156" s="1"/>
  <c r="J80" i="156"/>
  <c r="K80" i="156" s="1"/>
  <c r="AU79" i="156"/>
  <c r="AU78" i="156"/>
  <c r="I78" i="156" s="1"/>
  <c r="J78" i="156"/>
  <c r="K78" i="156" s="1"/>
  <c r="AU77" i="156"/>
  <c r="AU76" i="156"/>
  <c r="I76" i="156" s="1"/>
  <c r="J76" i="156"/>
  <c r="L76" i="156" s="1"/>
  <c r="AU75" i="156"/>
  <c r="AU74" i="156"/>
  <c r="I74" i="156" s="1"/>
  <c r="J74" i="156"/>
  <c r="L74" i="156" s="1"/>
  <c r="AU73" i="156"/>
  <c r="AU72" i="156"/>
  <c r="I72" i="156" s="1"/>
  <c r="J72" i="156"/>
  <c r="K72" i="156" s="1"/>
  <c r="AU71" i="156"/>
  <c r="AU70" i="156"/>
  <c r="I70" i="156" s="1"/>
  <c r="J70" i="156"/>
  <c r="K70" i="156" s="1"/>
  <c r="AU69" i="156"/>
  <c r="AU68" i="156"/>
  <c r="I68" i="156" s="1"/>
  <c r="J68" i="156"/>
  <c r="K68" i="156" s="1"/>
  <c r="AU67" i="156"/>
  <c r="AU66" i="156"/>
  <c r="I66" i="156" s="1"/>
  <c r="J66" i="156"/>
  <c r="L66" i="156" s="1"/>
  <c r="O65" i="156"/>
  <c r="O125" i="156" s="1"/>
  <c r="AU64" i="156"/>
  <c r="I64" i="156" s="1"/>
  <c r="H64" i="156"/>
  <c r="AU63" i="156"/>
  <c r="AU62" i="156"/>
  <c r="I62" i="156" s="1"/>
  <c r="J62" i="156"/>
  <c r="K62" i="156" s="1"/>
  <c r="AU61" i="156"/>
  <c r="AU60" i="156"/>
  <c r="I60" i="156" s="1"/>
  <c r="J60" i="156"/>
  <c r="K60" i="156" s="1"/>
  <c r="AS59" i="156"/>
  <c r="AS371" i="156" s="1"/>
  <c r="AR59" i="156"/>
  <c r="AR371" i="156" s="1"/>
  <c r="AQ59" i="156"/>
  <c r="AQ371" i="156" s="1"/>
  <c r="AP59" i="156"/>
  <c r="AP371" i="156" s="1"/>
  <c r="AO59" i="156"/>
  <c r="AO371" i="156" s="1"/>
  <c r="AN59" i="156"/>
  <c r="AM59" i="156"/>
  <c r="AL59" i="156"/>
  <c r="AK59" i="156"/>
  <c r="AJ59" i="156"/>
  <c r="AI59" i="156"/>
  <c r="AH59" i="156"/>
  <c r="AG59" i="156"/>
  <c r="AF59" i="156"/>
  <c r="AE59" i="156"/>
  <c r="AD59" i="156"/>
  <c r="AC59" i="156"/>
  <c r="AB59" i="156"/>
  <c r="AA59" i="156"/>
  <c r="Z59" i="156"/>
  <c r="Y59" i="156"/>
  <c r="X59" i="156"/>
  <c r="W59" i="156"/>
  <c r="V59" i="156"/>
  <c r="U59" i="156"/>
  <c r="T59" i="156"/>
  <c r="S59" i="156"/>
  <c r="Q59" i="156"/>
  <c r="AS58" i="156"/>
  <c r="AS370" i="156" s="1"/>
  <c r="AR58" i="156"/>
  <c r="AR370" i="156" s="1"/>
  <c r="AQ58" i="156"/>
  <c r="AQ370" i="156" s="1"/>
  <c r="AP58" i="156"/>
  <c r="AP370" i="156" s="1"/>
  <c r="AO58" i="156"/>
  <c r="AO370" i="156" s="1"/>
  <c r="AN58" i="156"/>
  <c r="AM58" i="156"/>
  <c r="AL58" i="156"/>
  <c r="AK58" i="156"/>
  <c r="AJ58" i="156"/>
  <c r="AI58" i="156"/>
  <c r="AH58" i="156"/>
  <c r="AG58" i="156"/>
  <c r="AF58" i="156"/>
  <c r="AE58" i="156"/>
  <c r="AD58" i="156"/>
  <c r="AC58" i="156"/>
  <c r="AB58" i="156"/>
  <c r="AA58" i="156"/>
  <c r="Z58" i="156"/>
  <c r="Y58" i="156"/>
  <c r="X58" i="156"/>
  <c r="W58" i="156"/>
  <c r="V58" i="156"/>
  <c r="U58" i="156"/>
  <c r="T58" i="156"/>
  <c r="S58" i="156"/>
  <c r="Q58" i="156"/>
  <c r="P58" i="156"/>
  <c r="O58" i="156"/>
  <c r="N58" i="156"/>
  <c r="AU57" i="156"/>
  <c r="AU56" i="156"/>
  <c r="I56" i="156" s="1"/>
  <c r="J56" i="156"/>
  <c r="L56" i="156" s="1"/>
  <c r="AU55" i="156"/>
  <c r="AU54" i="156"/>
  <c r="I54" i="156" s="1"/>
  <c r="J54" i="156"/>
  <c r="L54" i="156" s="1"/>
  <c r="AU53" i="156"/>
  <c r="AU52" i="156"/>
  <c r="I52" i="156" s="1"/>
  <c r="J52" i="156"/>
  <c r="L52" i="156" s="1"/>
  <c r="AU51" i="156"/>
  <c r="AU50" i="156"/>
  <c r="I50" i="156" s="1"/>
  <c r="J50" i="156"/>
  <c r="L50" i="156" s="1"/>
  <c r="AU49" i="156"/>
  <c r="AU48" i="156"/>
  <c r="I48" i="156" s="1"/>
  <c r="J48" i="156"/>
  <c r="L48" i="156" s="1"/>
  <c r="AU47" i="156"/>
  <c r="AU46" i="156"/>
  <c r="I46" i="156" s="1"/>
  <c r="J46" i="156"/>
  <c r="H46" i="156"/>
  <c r="AU45" i="156"/>
  <c r="AU44" i="156"/>
  <c r="I44" i="156" s="1"/>
  <c r="J44" i="156"/>
  <c r="H44" i="156"/>
  <c r="AU43" i="156"/>
  <c r="AU42" i="156"/>
  <c r="I42" i="156" s="1"/>
  <c r="J42" i="156"/>
  <c r="K42" i="156" s="1"/>
  <c r="AU41" i="156"/>
  <c r="AU40" i="156"/>
  <c r="I40" i="156" s="1"/>
  <c r="J40" i="156"/>
  <c r="L40" i="156" s="1"/>
  <c r="O39" i="156"/>
  <c r="O59" i="156" s="1"/>
  <c r="N39" i="156"/>
  <c r="N59" i="156" s="1"/>
  <c r="AU38" i="156"/>
  <c r="I38" i="156" s="1"/>
  <c r="AU37" i="156"/>
  <c r="AU36" i="156"/>
  <c r="I36" i="156" s="1"/>
  <c r="J36" i="156"/>
  <c r="L36" i="156" s="1"/>
  <c r="AN35" i="156"/>
  <c r="AM35" i="156"/>
  <c r="AL35" i="156"/>
  <c r="AK35" i="156"/>
  <c r="AJ35" i="156"/>
  <c r="AI35" i="156"/>
  <c r="AH35" i="156"/>
  <c r="AG35" i="156"/>
  <c r="AF35" i="156"/>
  <c r="AE35" i="156"/>
  <c r="AD35" i="156"/>
  <c r="AC35" i="156"/>
  <c r="AB35" i="156"/>
  <c r="AA35" i="156"/>
  <c r="Z35" i="156"/>
  <c r="Y35" i="156"/>
  <c r="X35" i="156"/>
  <c r="W35" i="156"/>
  <c r="V35" i="156"/>
  <c r="U35" i="156"/>
  <c r="T35" i="156"/>
  <c r="S35" i="156"/>
  <c r="R35" i="156"/>
  <c r="Q35" i="156"/>
  <c r="P35" i="156"/>
  <c r="O35" i="156"/>
  <c r="N35" i="156"/>
  <c r="AN34" i="156"/>
  <c r="AM34" i="156"/>
  <c r="AL34" i="156"/>
  <c r="AK34" i="156"/>
  <c r="AJ34" i="156"/>
  <c r="AI34" i="156"/>
  <c r="AH34" i="156"/>
  <c r="AG34" i="156"/>
  <c r="AF34" i="156"/>
  <c r="AE34" i="156"/>
  <c r="AD34" i="156"/>
  <c r="AC34" i="156"/>
  <c r="AB34" i="156"/>
  <c r="AA34" i="156"/>
  <c r="Z34" i="156"/>
  <c r="Y34" i="156"/>
  <c r="X34" i="156"/>
  <c r="W34" i="156"/>
  <c r="V34" i="156"/>
  <c r="U34" i="156"/>
  <c r="T34" i="156"/>
  <c r="S34" i="156"/>
  <c r="R34" i="156"/>
  <c r="Q34" i="156"/>
  <c r="P34" i="156"/>
  <c r="O34" i="156"/>
  <c r="N34" i="156"/>
  <c r="AU33" i="156"/>
  <c r="AU32" i="156"/>
  <c r="I32" i="156" s="1"/>
  <c r="J32" i="156"/>
  <c r="K32" i="156" s="1"/>
  <c r="AU31" i="156"/>
  <c r="AU30" i="156"/>
  <c r="I30" i="156" s="1"/>
  <c r="J30" i="156"/>
  <c r="L30" i="156" s="1"/>
  <c r="AU29" i="156"/>
  <c r="AU28" i="156"/>
  <c r="I28" i="156" s="1"/>
  <c r="J28" i="156"/>
  <c r="K28" i="156" s="1"/>
  <c r="AU27" i="156"/>
  <c r="AU26" i="156"/>
  <c r="I26" i="156" s="1"/>
  <c r="J26" i="156"/>
  <c r="H26" i="156"/>
  <c r="H34" i="156" s="1"/>
  <c r="AU25" i="156"/>
  <c r="AU24" i="156"/>
  <c r="I24" i="156" s="1"/>
  <c r="J24" i="156"/>
  <c r="L24" i="156" s="1"/>
  <c r="AU23" i="156"/>
  <c r="AU22" i="156"/>
  <c r="I22" i="156" s="1"/>
  <c r="J22" i="156"/>
  <c r="L22" i="156" s="1"/>
  <c r="AU21" i="156"/>
  <c r="AU20" i="156"/>
  <c r="I20" i="156" s="1"/>
  <c r="J20" i="156"/>
  <c r="L20" i="156" s="1"/>
  <c r="AU19" i="156"/>
  <c r="AU18" i="156"/>
  <c r="I18" i="156" s="1"/>
  <c r="J18" i="156"/>
  <c r="K18" i="156" s="1"/>
  <c r="AU17" i="156"/>
  <c r="AU16" i="156"/>
  <c r="I16" i="156" s="1"/>
  <c r="L16" i="156"/>
  <c r="K16" i="156"/>
  <c r="AU15" i="156"/>
  <c r="AU14" i="156"/>
  <c r="I14" i="156" s="1"/>
  <c r="J14" i="156"/>
  <c r="L14" i="156" s="1"/>
  <c r="AU13" i="156"/>
  <c r="AU12" i="156"/>
  <c r="I12" i="156" s="1"/>
  <c r="J12" i="156"/>
  <c r="K12" i="156" s="1"/>
  <c r="AU11" i="156"/>
  <c r="AU10" i="156"/>
  <c r="I10" i="156" s="1"/>
  <c r="J10" i="156"/>
  <c r="L10" i="156" s="1"/>
  <c r="AK146" i="156" l="1"/>
  <c r="O146" i="156"/>
  <c r="L208" i="156"/>
  <c r="H210" i="156"/>
  <c r="AI146" i="156"/>
  <c r="AL146" i="156"/>
  <c r="AC146" i="156"/>
  <c r="AI147" i="156"/>
  <c r="L114" i="156"/>
  <c r="AH147" i="156"/>
  <c r="K296" i="156"/>
  <c r="L122" i="156"/>
  <c r="L44" i="156"/>
  <c r="T146" i="156"/>
  <c r="T370" i="156" s="1"/>
  <c r="U146" i="156"/>
  <c r="AM146" i="156"/>
  <c r="AM370" i="156" s="1"/>
  <c r="L62" i="156"/>
  <c r="K322" i="156"/>
  <c r="W146" i="156"/>
  <c r="AA146" i="156"/>
  <c r="K326" i="156"/>
  <c r="V146" i="156"/>
  <c r="S146" i="156"/>
  <c r="L80" i="156"/>
  <c r="L274" i="156"/>
  <c r="Q147" i="156"/>
  <c r="Q371" i="156" s="1"/>
  <c r="AG147" i="156"/>
  <c r="AG371" i="156" s="1"/>
  <c r="L270" i="156"/>
  <c r="L306" i="156"/>
  <c r="K344" i="156"/>
  <c r="L354" i="156"/>
  <c r="K280" i="156"/>
  <c r="AE146" i="156"/>
  <c r="AE370" i="156" s="1"/>
  <c r="L252" i="156"/>
  <c r="K262" i="156"/>
  <c r="K24" i="156"/>
  <c r="AU377" i="156"/>
  <c r="H58" i="156"/>
  <c r="K350" i="156"/>
  <c r="K90" i="156"/>
  <c r="L362" i="156"/>
  <c r="L72" i="156"/>
  <c r="L130" i="156"/>
  <c r="K155" i="156"/>
  <c r="K308" i="156"/>
  <c r="AB146" i="156"/>
  <c r="AB370" i="156" s="1"/>
  <c r="L104" i="156"/>
  <c r="L292" i="156"/>
  <c r="T147" i="156"/>
  <c r="K218" i="156"/>
  <c r="L228" i="156"/>
  <c r="K302" i="156"/>
  <c r="K328" i="156"/>
  <c r="K238" i="156"/>
  <c r="K258" i="156"/>
  <c r="L185" i="156"/>
  <c r="J210" i="156"/>
  <c r="L210" i="156" s="1"/>
  <c r="K98" i="156"/>
  <c r="L226" i="156"/>
  <c r="K294" i="156"/>
  <c r="K334" i="156"/>
  <c r="O389" i="156"/>
  <c r="L151" i="156"/>
  <c r="K52" i="156"/>
  <c r="K108" i="156"/>
  <c r="AK147" i="156"/>
  <c r="AK371" i="156" s="1"/>
  <c r="K352" i="156"/>
  <c r="L18" i="156"/>
  <c r="O147" i="156"/>
  <c r="V147" i="156"/>
  <c r="V371" i="156" s="1"/>
  <c r="AL147" i="156"/>
  <c r="AL371" i="156" s="1"/>
  <c r="Q146" i="156"/>
  <c r="Q370" i="156" s="1"/>
  <c r="W147" i="156"/>
  <c r="W371" i="156" s="1"/>
  <c r="AM147" i="156"/>
  <c r="AM371" i="156" s="1"/>
  <c r="J183" i="156"/>
  <c r="K183" i="156" s="1"/>
  <c r="AA371" i="156"/>
  <c r="R146" i="156"/>
  <c r="R370" i="156" s="1"/>
  <c r="AH146" i="156"/>
  <c r="AH370" i="156" s="1"/>
  <c r="K306" i="156"/>
  <c r="J38" i="156"/>
  <c r="L38" i="156" s="1"/>
  <c r="K76" i="156"/>
  <c r="K118" i="156"/>
  <c r="J132" i="156"/>
  <c r="L132" i="156" s="1"/>
  <c r="L266" i="156"/>
  <c r="L330" i="156"/>
  <c r="L338" i="156"/>
  <c r="L346" i="156"/>
  <c r="K110" i="156"/>
  <c r="K222" i="156"/>
  <c r="K230" i="156"/>
  <c r="K316" i="156"/>
  <c r="AU354" i="156"/>
  <c r="I354" i="156" s="1"/>
  <c r="I356" i="156" s="1"/>
  <c r="L68" i="156"/>
  <c r="AC147" i="156"/>
  <c r="AC371" i="156" s="1"/>
  <c r="K250" i="156"/>
  <c r="L88" i="156"/>
  <c r="AD147" i="156"/>
  <c r="AD371" i="156" s="1"/>
  <c r="Y146" i="156"/>
  <c r="Y370" i="156" s="1"/>
  <c r="AE147" i="156"/>
  <c r="S371" i="156"/>
  <c r="AI371" i="156"/>
  <c r="Z146" i="156"/>
  <c r="Z370" i="156" s="1"/>
  <c r="L12" i="156"/>
  <c r="L42" i="156"/>
  <c r="L46" i="156"/>
  <c r="P147" i="156"/>
  <c r="P371" i="156" s="1"/>
  <c r="X147" i="156"/>
  <c r="X371" i="156" s="1"/>
  <c r="AF147" i="156"/>
  <c r="AF371" i="156" s="1"/>
  <c r="AN147" i="156"/>
  <c r="AN371" i="156" s="1"/>
  <c r="K191" i="156"/>
  <c r="AU211" i="156"/>
  <c r="L242" i="156"/>
  <c r="K304" i="156"/>
  <c r="K310" i="156"/>
  <c r="L314" i="156"/>
  <c r="AU357" i="156"/>
  <c r="I368" i="156"/>
  <c r="AU375" i="156"/>
  <c r="L28" i="156"/>
  <c r="R371" i="156"/>
  <c r="Z371" i="156"/>
  <c r="AH371" i="156"/>
  <c r="K54" i="156"/>
  <c r="AU58" i="156"/>
  <c r="K84" i="156"/>
  <c r="AG146" i="156"/>
  <c r="AG370" i="156" s="1"/>
  <c r="AU133" i="156"/>
  <c r="K136" i="156"/>
  <c r="AU145" i="156"/>
  <c r="K214" i="156"/>
  <c r="K246" i="156"/>
  <c r="K260" i="156"/>
  <c r="L278" i="156"/>
  <c r="L282" i="156"/>
  <c r="AU289" i="156"/>
  <c r="K292" i="156"/>
  <c r="L298" i="156"/>
  <c r="K318" i="156"/>
  <c r="K342" i="156"/>
  <c r="K44" i="156"/>
  <c r="L108" i="156"/>
  <c r="L126" i="156"/>
  <c r="O200" i="156"/>
  <c r="K206" i="156"/>
  <c r="L236" i="156"/>
  <c r="L286" i="156"/>
  <c r="AU356" i="156"/>
  <c r="H368" i="156"/>
  <c r="K88" i="156"/>
  <c r="AU144" i="156"/>
  <c r="K181" i="156"/>
  <c r="L189" i="156"/>
  <c r="L193" i="156"/>
  <c r="L197" i="156"/>
  <c r="AU325" i="156"/>
  <c r="AU368" i="156"/>
  <c r="AU369" i="156"/>
  <c r="K106" i="156"/>
  <c r="J144" i="156"/>
  <c r="L144" i="156" s="1"/>
  <c r="AU210" i="156"/>
  <c r="L212" i="156"/>
  <c r="J288" i="156"/>
  <c r="L288" i="156" s="1"/>
  <c r="K234" i="156"/>
  <c r="L244" i="156"/>
  <c r="K254" i="156"/>
  <c r="K268" i="156"/>
  <c r="K272" i="156"/>
  <c r="H324" i="156"/>
  <c r="J356" i="156"/>
  <c r="L356" i="156" s="1"/>
  <c r="K336" i="156"/>
  <c r="K26" i="156"/>
  <c r="K96" i="156"/>
  <c r="P146" i="156"/>
  <c r="P370" i="156" s="1"/>
  <c r="X146" i="156"/>
  <c r="X370" i="156" s="1"/>
  <c r="AF146" i="156"/>
  <c r="AF370" i="156" s="1"/>
  <c r="AN146" i="156"/>
  <c r="AN370" i="156" s="1"/>
  <c r="K208" i="156"/>
  <c r="K354" i="156"/>
  <c r="AE371" i="156"/>
  <c r="AU59" i="156"/>
  <c r="AU125" i="156"/>
  <c r="K128" i="156"/>
  <c r="I210" i="156"/>
  <c r="L220" i="156"/>
  <c r="K290" i="156"/>
  <c r="K362" i="156"/>
  <c r="AU388" i="156"/>
  <c r="AU34" i="156"/>
  <c r="L26" i="156"/>
  <c r="J34" i="156"/>
  <c r="L34" i="156" s="1"/>
  <c r="L167" i="156"/>
  <c r="AU132" i="156"/>
  <c r="T371" i="156"/>
  <c r="AB371" i="156"/>
  <c r="AJ371" i="156"/>
  <c r="U371" i="156"/>
  <c r="AU200" i="156"/>
  <c r="K171" i="156"/>
  <c r="AU199" i="156"/>
  <c r="O370" i="156"/>
  <c r="W370" i="156"/>
  <c r="K159" i="156"/>
  <c r="K169" i="156"/>
  <c r="S370" i="156"/>
  <c r="AA370" i="156"/>
  <c r="AI370" i="156"/>
  <c r="K163" i="156"/>
  <c r="I288" i="156"/>
  <c r="AU288" i="156"/>
  <c r="I124" i="156"/>
  <c r="I132" i="156"/>
  <c r="Y371" i="156"/>
  <c r="I34" i="156"/>
  <c r="I58" i="156"/>
  <c r="AJ370" i="156"/>
  <c r="I144" i="156"/>
  <c r="I199" i="156"/>
  <c r="I324" i="156"/>
  <c r="U370" i="156"/>
  <c r="AC370" i="156"/>
  <c r="AK370" i="156"/>
  <c r="N370" i="156"/>
  <c r="V370" i="156"/>
  <c r="AD370" i="156"/>
  <c r="AL370" i="156"/>
  <c r="K134" i="156"/>
  <c r="N147" i="156"/>
  <c r="N371" i="156" s="1"/>
  <c r="K157" i="156"/>
  <c r="K165" i="156"/>
  <c r="K173" i="156"/>
  <c r="K179" i="156"/>
  <c r="K216" i="156"/>
  <c r="K224" i="156"/>
  <c r="K232" i="156"/>
  <c r="K240" i="156"/>
  <c r="K248" i="156"/>
  <c r="K256" i="156"/>
  <c r="K264" i="156"/>
  <c r="K312" i="156"/>
  <c r="K320" i="156"/>
  <c r="N389" i="156"/>
  <c r="K22" i="156"/>
  <c r="L32" i="156"/>
  <c r="K40" i="156"/>
  <c r="K50" i="156"/>
  <c r="L60" i="156"/>
  <c r="AU65" i="156"/>
  <c r="L70" i="156"/>
  <c r="L78" i="156"/>
  <c r="L86" i="156"/>
  <c r="K94" i="156"/>
  <c r="K102" i="156"/>
  <c r="L112" i="156"/>
  <c r="L120" i="156"/>
  <c r="K126" i="156"/>
  <c r="L134" i="156"/>
  <c r="L157" i="156"/>
  <c r="L216" i="156"/>
  <c r="J368" i="156"/>
  <c r="K30" i="156"/>
  <c r="H124" i="156"/>
  <c r="H146" i="156" s="1"/>
  <c r="AU124" i="156"/>
  <c r="AU324" i="156"/>
  <c r="K360" i="156"/>
  <c r="K14" i="156"/>
  <c r="K20" i="156"/>
  <c r="K36" i="156"/>
  <c r="K48" i="156"/>
  <c r="K56" i="156"/>
  <c r="K92" i="156"/>
  <c r="K100" i="156"/>
  <c r="K187" i="156"/>
  <c r="K195" i="156"/>
  <c r="K276" i="156"/>
  <c r="K284" i="156"/>
  <c r="K300" i="156"/>
  <c r="K332" i="156"/>
  <c r="K340" i="156"/>
  <c r="K348" i="156"/>
  <c r="J64" i="156"/>
  <c r="L64" i="156" s="1"/>
  <c r="K66" i="156"/>
  <c r="K74" i="156"/>
  <c r="K82" i="156"/>
  <c r="K116" i="156"/>
  <c r="K138" i="156"/>
  <c r="K153" i="156"/>
  <c r="K161" i="156"/>
  <c r="J324" i="156"/>
  <c r="H422" i="156"/>
  <c r="H444" i="156" s="1"/>
  <c r="AU35" i="156"/>
  <c r="K46" i="156"/>
  <c r="K185" i="156"/>
  <c r="H199" i="156"/>
  <c r="K204" i="156"/>
  <c r="K10" i="156"/>
  <c r="AU39" i="156"/>
  <c r="O377" i="155"/>
  <c r="O375" i="155"/>
  <c r="O39" i="155"/>
  <c r="O184" i="155"/>
  <c r="L324" i="156" l="1"/>
  <c r="K132" i="156"/>
  <c r="K38" i="156"/>
  <c r="L183" i="156"/>
  <c r="J199" i="156"/>
  <c r="L199" i="156" s="1"/>
  <c r="J124" i="156"/>
  <c r="L124" i="156" s="1"/>
  <c r="L368" i="156"/>
  <c r="O371" i="156"/>
  <c r="AU371" i="156" s="1"/>
  <c r="AU389" i="156"/>
  <c r="K210" i="156"/>
  <c r="K368" i="156"/>
  <c r="AU147" i="156"/>
  <c r="K356" i="156"/>
  <c r="K288" i="156"/>
  <c r="J58" i="156"/>
  <c r="L58" i="156" s="1"/>
  <c r="K144" i="156"/>
  <c r="AU146" i="156"/>
  <c r="K324" i="156"/>
  <c r="I146" i="156"/>
  <c r="I370" i="156" s="1"/>
  <c r="H370" i="156"/>
  <c r="K392" i="156" s="1"/>
  <c r="K199" i="156"/>
  <c r="K64" i="156"/>
  <c r="K124" i="156" s="1"/>
  <c r="AU370" i="156"/>
  <c r="K34" i="156"/>
  <c r="O65" i="155"/>
  <c r="K146" i="156" l="1"/>
  <c r="J146" i="156"/>
  <c r="L146" i="156" s="1"/>
  <c r="K58" i="156"/>
  <c r="K370" i="156" s="1"/>
  <c r="H354" i="155"/>
  <c r="J370" i="156" l="1"/>
  <c r="L370" i="156" s="1"/>
  <c r="V354" i="155"/>
  <c r="V356" i="155" s="1"/>
  <c r="H208" i="155"/>
  <c r="H204" i="155"/>
  <c r="H420" i="155"/>
  <c r="H422" i="155" s="1"/>
  <c r="AT389" i="155"/>
  <c r="AS389" i="155"/>
  <c r="AR389" i="155"/>
  <c r="AQ389" i="155"/>
  <c r="AP389" i="155"/>
  <c r="AO389" i="155"/>
  <c r="AN389" i="155"/>
  <c r="AM389" i="155"/>
  <c r="AL389" i="155"/>
  <c r="AK389" i="155"/>
  <c r="AJ389" i="155"/>
  <c r="AI389" i="155"/>
  <c r="AH389" i="155"/>
  <c r="AG389" i="155"/>
  <c r="AF389" i="155"/>
  <c r="AE389" i="155"/>
  <c r="AD389" i="155"/>
  <c r="AC389" i="155"/>
  <c r="AB389" i="155"/>
  <c r="AA389" i="155"/>
  <c r="Z389" i="155"/>
  <c r="Y389" i="155"/>
  <c r="X389" i="155"/>
  <c r="W389" i="155"/>
  <c r="V389" i="155"/>
  <c r="U389" i="155"/>
  <c r="T389" i="155"/>
  <c r="S389" i="155"/>
  <c r="R389" i="155"/>
  <c r="Q389" i="155"/>
  <c r="P389" i="155"/>
  <c r="O389" i="155"/>
  <c r="AT388" i="155"/>
  <c r="AS388" i="155"/>
  <c r="AR388" i="155"/>
  <c r="AQ388" i="155"/>
  <c r="AP388" i="155"/>
  <c r="AO388" i="155"/>
  <c r="AN388" i="155"/>
  <c r="AM388" i="155"/>
  <c r="AL388" i="155"/>
  <c r="AK388" i="155"/>
  <c r="AJ388" i="155"/>
  <c r="AI388" i="155"/>
  <c r="AH388" i="155"/>
  <c r="AG388" i="155"/>
  <c r="AF388" i="155"/>
  <c r="AE388" i="155"/>
  <c r="AD388" i="155"/>
  <c r="AC388" i="155"/>
  <c r="AB388" i="155"/>
  <c r="AA388" i="155"/>
  <c r="Z388" i="155"/>
  <c r="Y388" i="155"/>
  <c r="X388" i="155"/>
  <c r="W388" i="155"/>
  <c r="V388" i="155"/>
  <c r="U388" i="155"/>
  <c r="T388" i="155"/>
  <c r="S388" i="155"/>
  <c r="R388" i="155"/>
  <c r="Q388" i="155"/>
  <c r="P388" i="155"/>
  <c r="O388" i="155"/>
  <c r="N388" i="155"/>
  <c r="AU387" i="155"/>
  <c r="AU386" i="155"/>
  <c r="AU385" i="155"/>
  <c r="AU384" i="155"/>
  <c r="AU383" i="155"/>
  <c r="AU382" i="155"/>
  <c r="AU381" i="155"/>
  <c r="AU380" i="155"/>
  <c r="AU379" i="155"/>
  <c r="AU378" i="155"/>
  <c r="N377" i="155"/>
  <c r="AU377" i="155" s="1"/>
  <c r="AU376" i="155"/>
  <c r="AU375" i="155"/>
  <c r="AU374" i="155"/>
  <c r="AS369" i="155"/>
  <c r="AR369" i="155"/>
  <c r="AQ369" i="155"/>
  <c r="AP369" i="155"/>
  <c r="AO369" i="155"/>
  <c r="AN369" i="155"/>
  <c r="AM369" i="155"/>
  <c r="AL369" i="155"/>
  <c r="AK369" i="155"/>
  <c r="AJ369" i="155"/>
  <c r="AI369" i="155"/>
  <c r="AH369" i="155"/>
  <c r="AG369" i="155"/>
  <c r="AF369" i="155"/>
  <c r="AE369" i="155"/>
  <c r="AD369" i="155"/>
  <c r="AC369" i="155"/>
  <c r="AB369" i="155"/>
  <c r="AA369" i="155"/>
  <c r="Z369" i="155"/>
  <c r="Y369" i="155"/>
  <c r="X369" i="155"/>
  <c r="W369" i="155"/>
  <c r="V369" i="155"/>
  <c r="U369" i="155"/>
  <c r="T369" i="155"/>
  <c r="S369" i="155"/>
  <c r="R369" i="155"/>
  <c r="Q369" i="155"/>
  <c r="P369" i="155"/>
  <c r="O369" i="155"/>
  <c r="N369" i="155"/>
  <c r="AS368" i="155"/>
  <c r="AR368" i="155"/>
  <c r="AQ368" i="155"/>
  <c r="AP368" i="155"/>
  <c r="AO368" i="155"/>
  <c r="AN368" i="155"/>
  <c r="AM368" i="155"/>
  <c r="AL368" i="155"/>
  <c r="AK368" i="155"/>
  <c r="AJ368" i="155"/>
  <c r="AI368" i="155"/>
  <c r="AH368" i="155"/>
  <c r="AG368" i="155"/>
  <c r="AF368" i="155"/>
  <c r="AE368" i="155"/>
  <c r="AD368" i="155"/>
  <c r="AC368" i="155"/>
  <c r="AB368" i="155"/>
  <c r="AA368" i="155"/>
  <c r="Z368" i="155"/>
  <c r="Y368" i="155"/>
  <c r="X368" i="155"/>
  <c r="W368" i="155"/>
  <c r="V368" i="155"/>
  <c r="U368" i="155"/>
  <c r="T368" i="155"/>
  <c r="S368" i="155"/>
  <c r="R368" i="155"/>
  <c r="Q368" i="155"/>
  <c r="P368" i="155"/>
  <c r="O368" i="155"/>
  <c r="N368" i="155"/>
  <c r="AU367" i="155"/>
  <c r="AU366" i="155"/>
  <c r="I366" i="155" s="1"/>
  <c r="J366" i="155"/>
  <c r="K366" i="155" s="1"/>
  <c r="AU365" i="155"/>
  <c r="AU364" i="155"/>
  <c r="I364" i="155" s="1"/>
  <c r="J364" i="155"/>
  <c r="K364" i="155" s="1"/>
  <c r="AU363" i="155"/>
  <c r="AU362" i="155"/>
  <c r="I362" i="155" s="1"/>
  <c r="J362" i="155"/>
  <c r="H362" i="155"/>
  <c r="H368" i="155" s="1"/>
  <c r="AU361" i="155"/>
  <c r="AU360" i="155"/>
  <c r="I360" i="155" s="1"/>
  <c r="J360" i="155"/>
  <c r="L360" i="155" s="1"/>
  <c r="AN357" i="155"/>
  <c r="AM357" i="155"/>
  <c r="AL357" i="155"/>
  <c r="AK357" i="155"/>
  <c r="AJ357" i="155"/>
  <c r="AI357" i="155"/>
  <c r="AH357" i="155"/>
  <c r="AG357" i="155"/>
  <c r="AF357" i="155"/>
  <c r="AE357" i="155"/>
  <c r="AD357" i="155"/>
  <c r="AC357" i="155"/>
  <c r="AB357" i="155"/>
  <c r="AA357" i="155"/>
  <c r="Z357" i="155"/>
  <c r="Y357" i="155"/>
  <c r="X357" i="155"/>
  <c r="W357" i="155"/>
  <c r="V357" i="155"/>
  <c r="U357" i="155"/>
  <c r="T357" i="155"/>
  <c r="S357" i="155"/>
  <c r="R357" i="155"/>
  <c r="Q357" i="155"/>
  <c r="P357" i="155"/>
  <c r="O357" i="155"/>
  <c r="N357" i="155"/>
  <c r="AN356" i="155"/>
  <c r="AM356" i="155"/>
  <c r="AL356" i="155"/>
  <c r="AK356" i="155"/>
  <c r="AJ356" i="155"/>
  <c r="AI356" i="155"/>
  <c r="AH356" i="155"/>
  <c r="AG356" i="155"/>
  <c r="AF356" i="155"/>
  <c r="AE356" i="155"/>
  <c r="AD356" i="155"/>
  <c r="AC356" i="155"/>
  <c r="AB356" i="155"/>
  <c r="AA356" i="155"/>
  <c r="Z356" i="155"/>
  <c r="Y356" i="155"/>
  <c r="X356" i="155"/>
  <c r="W356" i="155"/>
  <c r="U356" i="155"/>
  <c r="T356" i="155"/>
  <c r="S356" i="155"/>
  <c r="R356" i="155"/>
  <c r="Q356" i="155"/>
  <c r="P356" i="155"/>
  <c r="O356" i="155"/>
  <c r="N356" i="155"/>
  <c r="H356" i="155"/>
  <c r="AU355" i="155"/>
  <c r="J354" i="155"/>
  <c r="K354" i="155" s="1"/>
  <c r="AU353" i="155"/>
  <c r="AU352" i="155"/>
  <c r="I352" i="155" s="1"/>
  <c r="J352" i="155"/>
  <c r="K352" i="155" s="1"/>
  <c r="AU351" i="155"/>
  <c r="AU350" i="155"/>
  <c r="I350" i="155" s="1"/>
  <c r="J350" i="155"/>
  <c r="L350" i="155" s="1"/>
  <c r="AU349" i="155"/>
  <c r="AU348" i="155"/>
  <c r="I348" i="155" s="1"/>
  <c r="J348" i="155"/>
  <c r="L348" i="155" s="1"/>
  <c r="AU347" i="155"/>
  <c r="AU346" i="155"/>
  <c r="I346" i="155" s="1"/>
  <c r="J346" i="155"/>
  <c r="L346" i="155" s="1"/>
  <c r="AU345" i="155"/>
  <c r="AU344" i="155"/>
  <c r="I344" i="155" s="1"/>
  <c r="J344" i="155"/>
  <c r="L344" i="155" s="1"/>
  <c r="AU343" i="155"/>
  <c r="AU342" i="155"/>
  <c r="I342" i="155" s="1"/>
  <c r="J342" i="155"/>
  <c r="K342" i="155" s="1"/>
  <c r="AU341" i="155"/>
  <c r="AU340" i="155"/>
  <c r="I340" i="155" s="1"/>
  <c r="J340" i="155"/>
  <c r="L340" i="155" s="1"/>
  <c r="AU339" i="155"/>
  <c r="AU338" i="155"/>
  <c r="I338" i="155" s="1"/>
  <c r="J338" i="155"/>
  <c r="L338" i="155" s="1"/>
  <c r="AU337" i="155"/>
  <c r="AU336" i="155"/>
  <c r="I336" i="155" s="1"/>
  <c r="J336" i="155"/>
  <c r="K336" i="155" s="1"/>
  <c r="AU335" i="155"/>
  <c r="AU334" i="155"/>
  <c r="I334" i="155" s="1"/>
  <c r="J334" i="155"/>
  <c r="L334" i="155" s="1"/>
  <c r="AU333" i="155"/>
  <c r="AU332" i="155"/>
  <c r="I332" i="155" s="1"/>
  <c r="J332" i="155"/>
  <c r="L332" i="155" s="1"/>
  <c r="AU331" i="155"/>
  <c r="AU330" i="155"/>
  <c r="I330" i="155" s="1"/>
  <c r="J330" i="155"/>
  <c r="K330" i="155" s="1"/>
  <c r="AU329" i="155"/>
  <c r="AU328" i="155"/>
  <c r="I328" i="155" s="1"/>
  <c r="J328" i="155"/>
  <c r="K328" i="155" s="1"/>
  <c r="AU327" i="155"/>
  <c r="AU326" i="155"/>
  <c r="I326" i="155" s="1"/>
  <c r="J326" i="155"/>
  <c r="AN325" i="155"/>
  <c r="AM325" i="155"/>
  <c r="AL325" i="155"/>
  <c r="AK325" i="155"/>
  <c r="AJ325" i="155"/>
  <c r="AI325" i="155"/>
  <c r="AH325" i="155"/>
  <c r="AG325" i="155"/>
  <c r="AF325" i="155"/>
  <c r="AE325" i="155"/>
  <c r="AD325" i="155"/>
  <c r="AC325" i="155"/>
  <c r="AB325" i="155"/>
  <c r="AA325" i="155"/>
  <c r="Z325" i="155"/>
  <c r="Y325" i="155"/>
  <c r="X325" i="155"/>
  <c r="W325" i="155"/>
  <c r="V325" i="155"/>
  <c r="U325" i="155"/>
  <c r="T325" i="155"/>
  <c r="S325" i="155"/>
  <c r="R325" i="155"/>
  <c r="Q325" i="155"/>
  <c r="P325" i="155"/>
  <c r="O325" i="155"/>
  <c r="N325" i="155"/>
  <c r="AN324" i="155"/>
  <c r="AM324" i="155"/>
  <c r="AL324" i="155"/>
  <c r="AK324" i="155"/>
  <c r="AJ324" i="155"/>
  <c r="AI324" i="155"/>
  <c r="AH324" i="155"/>
  <c r="AG324" i="155"/>
  <c r="AF324" i="155"/>
  <c r="AE324" i="155"/>
  <c r="AD324" i="155"/>
  <c r="AC324" i="155"/>
  <c r="AB324" i="155"/>
  <c r="AA324" i="155"/>
  <c r="Z324" i="155"/>
  <c r="Y324" i="155"/>
  <c r="X324" i="155"/>
  <c r="W324" i="155"/>
  <c r="V324" i="155"/>
  <c r="U324" i="155"/>
  <c r="T324" i="155"/>
  <c r="S324" i="155"/>
  <c r="R324" i="155"/>
  <c r="Q324" i="155"/>
  <c r="P324" i="155"/>
  <c r="O324" i="155"/>
  <c r="N324" i="155"/>
  <c r="AU323" i="155"/>
  <c r="AU322" i="155"/>
  <c r="I322" i="155" s="1"/>
  <c r="J322" i="155"/>
  <c r="L322" i="155" s="1"/>
  <c r="AU321" i="155"/>
  <c r="AU320" i="155"/>
  <c r="I320" i="155" s="1"/>
  <c r="J320" i="155"/>
  <c r="L320" i="155" s="1"/>
  <c r="AU319" i="155"/>
  <c r="AU318" i="155"/>
  <c r="I318" i="155" s="1"/>
  <c r="J318" i="155"/>
  <c r="L318" i="155" s="1"/>
  <c r="AU317" i="155"/>
  <c r="AU316" i="155"/>
  <c r="I316" i="155" s="1"/>
  <c r="J316" i="155"/>
  <c r="L316" i="155" s="1"/>
  <c r="AU315" i="155"/>
  <c r="AU314" i="155"/>
  <c r="I314" i="155" s="1"/>
  <c r="J314" i="155"/>
  <c r="L314" i="155" s="1"/>
  <c r="AU313" i="155"/>
  <c r="AU312" i="155"/>
  <c r="I312" i="155" s="1"/>
  <c r="J312" i="155"/>
  <c r="L312" i="155" s="1"/>
  <c r="AU311" i="155"/>
  <c r="AU310" i="155"/>
  <c r="I310" i="155" s="1"/>
  <c r="J310" i="155"/>
  <c r="L310" i="155" s="1"/>
  <c r="AU309" i="155"/>
  <c r="AU308" i="155"/>
  <c r="I308" i="155" s="1"/>
  <c r="J308" i="155"/>
  <c r="L308" i="155" s="1"/>
  <c r="AU307" i="155"/>
  <c r="AU306" i="155"/>
  <c r="I306" i="155" s="1"/>
  <c r="J306" i="155"/>
  <c r="H306" i="155"/>
  <c r="AU305" i="155"/>
  <c r="AU304" i="155"/>
  <c r="I304" i="155" s="1"/>
  <c r="J304" i="155"/>
  <c r="K304" i="155" s="1"/>
  <c r="AU303" i="155"/>
  <c r="AU302" i="155"/>
  <c r="I302" i="155" s="1"/>
  <c r="J302" i="155"/>
  <c r="K302" i="155" s="1"/>
  <c r="AU301" i="155"/>
  <c r="AU300" i="155"/>
  <c r="I300" i="155" s="1"/>
  <c r="J300" i="155"/>
  <c r="K300" i="155" s="1"/>
  <c r="AU299" i="155"/>
  <c r="AU298" i="155"/>
  <c r="I298" i="155" s="1"/>
  <c r="J298" i="155"/>
  <c r="L298" i="155" s="1"/>
  <c r="AU297" i="155"/>
  <c r="AU296" i="155"/>
  <c r="I296" i="155" s="1"/>
  <c r="J296" i="155"/>
  <c r="L296" i="155" s="1"/>
  <c r="AU295" i="155"/>
  <c r="AU294" i="155"/>
  <c r="I294" i="155" s="1"/>
  <c r="J294" i="155"/>
  <c r="L294" i="155" s="1"/>
  <c r="AU293" i="155"/>
  <c r="AU292" i="155"/>
  <c r="I292" i="155" s="1"/>
  <c r="J292" i="155"/>
  <c r="H292" i="155"/>
  <c r="AU291" i="155"/>
  <c r="AU290" i="155"/>
  <c r="I290" i="155" s="1"/>
  <c r="J290" i="155"/>
  <c r="L290" i="155" s="1"/>
  <c r="AN289" i="155"/>
  <c r="AM289" i="155"/>
  <c r="AL289" i="155"/>
  <c r="AK289" i="155"/>
  <c r="AJ289" i="155"/>
  <c r="AI289" i="155"/>
  <c r="AH289" i="155"/>
  <c r="AG289" i="155"/>
  <c r="AF289" i="155"/>
  <c r="AE289" i="155"/>
  <c r="AD289" i="155"/>
  <c r="AC289" i="155"/>
  <c r="AB289" i="155"/>
  <c r="AA289" i="155"/>
  <c r="Z289" i="155"/>
  <c r="Y289" i="155"/>
  <c r="X289" i="155"/>
  <c r="W289" i="155"/>
  <c r="V289" i="155"/>
  <c r="U289" i="155"/>
  <c r="T289" i="155"/>
  <c r="S289" i="155"/>
  <c r="R289" i="155"/>
  <c r="Q289" i="155"/>
  <c r="P289" i="155"/>
  <c r="O289" i="155"/>
  <c r="N289" i="155"/>
  <c r="AN288" i="155"/>
  <c r="AM288" i="155"/>
  <c r="AL288" i="155"/>
  <c r="AK288" i="155"/>
  <c r="AJ288" i="155"/>
  <c r="AI288" i="155"/>
  <c r="AH288" i="155"/>
  <c r="AG288" i="155"/>
  <c r="AF288" i="155"/>
  <c r="AE288" i="155"/>
  <c r="AD288" i="155"/>
  <c r="AC288" i="155"/>
  <c r="AB288" i="155"/>
  <c r="AA288" i="155"/>
  <c r="Z288" i="155"/>
  <c r="Y288" i="155"/>
  <c r="X288" i="155"/>
  <c r="W288" i="155"/>
  <c r="V288" i="155"/>
  <c r="U288" i="155"/>
  <c r="T288" i="155"/>
  <c r="S288" i="155"/>
  <c r="R288" i="155"/>
  <c r="Q288" i="155"/>
  <c r="P288" i="155"/>
  <c r="O288" i="155"/>
  <c r="N288" i="155"/>
  <c r="H288" i="155"/>
  <c r="AU287" i="155"/>
  <c r="AU286" i="155"/>
  <c r="I286" i="155" s="1"/>
  <c r="J286" i="155"/>
  <c r="K286" i="155" s="1"/>
  <c r="AU285" i="155"/>
  <c r="AU284" i="155"/>
  <c r="I284" i="155" s="1"/>
  <c r="J284" i="155"/>
  <c r="L284" i="155" s="1"/>
  <c r="AU283" i="155"/>
  <c r="AU282" i="155"/>
  <c r="I282" i="155" s="1"/>
  <c r="J282" i="155"/>
  <c r="L282" i="155" s="1"/>
  <c r="AU281" i="155"/>
  <c r="AU280" i="155"/>
  <c r="I280" i="155" s="1"/>
  <c r="J280" i="155"/>
  <c r="K280" i="155" s="1"/>
  <c r="AU279" i="155"/>
  <c r="AU278" i="155"/>
  <c r="I278" i="155" s="1"/>
  <c r="J278" i="155"/>
  <c r="L278" i="155" s="1"/>
  <c r="AU277" i="155"/>
  <c r="AU276" i="155"/>
  <c r="I276" i="155" s="1"/>
  <c r="J276" i="155"/>
  <c r="L276" i="155" s="1"/>
  <c r="AU275" i="155"/>
  <c r="AU274" i="155"/>
  <c r="I274" i="155" s="1"/>
  <c r="J274" i="155"/>
  <c r="K274" i="155" s="1"/>
  <c r="AU273" i="155"/>
  <c r="AU272" i="155"/>
  <c r="I272" i="155" s="1"/>
  <c r="J272" i="155"/>
  <c r="K272" i="155" s="1"/>
  <c r="AU271" i="155"/>
  <c r="AU270" i="155"/>
  <c r="J270" i="155"/>
  <c r="K270" i="155" s="1"/>
  <c r="AU269" i="155"/>
  <c r="AU268" i="155"/>
  <c r="I268" i="155" s="1"/>
  <c r="J268" i="155"/>
  <c r="K268" i="155" s="1"/>
  <c r="AU267" i="155"/>
  <c r="AU266" i="155"/>
  <c r="I266" i="155" s="1"/>
  <c r="J266" i="155"/>
  <c r="L266" i="155" s="1"/>
  <c r="AU265" i="155"/>
  <c r="AU264" i="155"/>
  <c r="I264" i="155" s="1"/>
  <c r="J264" i="155"/>
  <c r="L264" i="155" s="1"/>
  <c r="AU263" i="155"/>
  <c r="AU262" i="155"/>
  <c r="I262" i="155" s="1"/>
  <c r="J262" i="155"/>
  <c r="L262" i="155" s="1"/>
  <c r="AU261" i="155"/>
  <c r="AU260" i="155"/>
  <c r="I260" i="155" s="1"/>
  <c r="J260" i="155"/>
  <c r="L260" i="155" s="1"/>
  <c r="AU259" i="155"/>
  <c r="AU258" i="155"/>
  <c r="I258" i="155" s="1"/>
  <c r="J258" i="155"/>
  <c r="L258" i="155" s="1"/>
  <c r="AU257" i="155"/>
  <c r="AU256" i="155"/>
  <c r="I256" i="155" s="1"/>
  <c r="J256" i="155"/>
  <c r="K256" i="155" s="1"/>
  <c r="AU255" i="155"/>
  <c r="AU254" i="155"/>
  <c r="I254" i="155" s="1"/>
  <c r="J254" i="155"/>
  <c r="L254" i="155" s="1"/>
  <c r="AU253" i="155"/>
  <c r="AU252" i="155"/>
  <c r="I252" i="155" s="1"/>
  <c r="J252" i="155"/>
  <c r="L252" i="155" s="1"/>
  <c r="AU251" i="155"/>
  <c r="AU250" i="155"/>
  <c r="I250" i="155" s="1"/>
  <c r="J250" i="155"/>
  <c r="L250" i="155" s="1"/>
  <c r="AU249" i="155"/>
  <c r="AU248" i="155"/>
  <c r="I248" i="155" s="1"/>
  <c r="J248" i="155"/>
  <c r="L248" i="155" s="1"/>
  <c r="AU247" i="155"/>
  <c r="AU246" i="155"/>
  <c r="I246" i="155" s="1"/>
  <c r="J246" i="155"/>
  <c r="L246" i="155" s="1"/>
  <c r="AU245" i="155"/>
  <c r="AU244" i="155"/>
  <c r="I244" i="155" s="1"/>
  <c r="J244" i="155"/>
  <c r="L244" i="155" s="1"/>
  <c r="AU243" i="155"/>
  <c r="AU242" i="155"/>
  <c r="I242" i="155" s="1"/>
  <c r="J242" i="155"/>
  <c r="L242" i="155" s="1"/>
  <c r="AU241" i="155"/>
  <c r="AU240" i="155"/>
  <c r="I240" i="155" s="1"/>
  <c r="J240" i="155"/>
  <c r="L240" i="155" s="1"/>
  <c r="AU239" i="155"/>
  <c r="AU238" i="155"/>
  <c r="I238" i="155" s="1"/>
  <c r="J238" i="155"/>
  <c r="K238" i="155" s="1"/>
  <c r="AU237" i="155"/>
  <c r="AU236" i="155"/>
  <c r="I236" i="155" s="1"/>
  <c r="J236" i="155"/>
  <c r="K236" i="155" s="1"/>
  <c r="AU235" i="155"/>
  <c r="AU234" i="155"/>
  <c r="I234" i="155" s="1"/>
  <c r="J234" i="155"/>
  <c r="L234" i="155" s="1"/>
  <c r="AU233" i="155"/>
  <c r="AU232" i="155"/>
  <c r="I232" i="155" s="1"/>
  <c r="J232" i="155"/>
  <c r="L232" i="155" s="1"/>
  <c r="AU231" i="155"/>
  <c r="AU230" i="155"/>
  <c r="I230" i="155" s="1"/>
  <c r="J230" i="155"/>
  <c r="L230" i="155" s="1"/>
  <c r="AU229" i="155"/>
  <c r="AU228" i="155"/>
  <c r="I228" i="155" s="1"/>
  <c r="J228" i="155"/>
  <c r="L228" i="155" s="1"/>
  <c r="AU227" i="155"/>
  <c r="AU226" i="155"/>
  <c r="I226" i="155" s="1"/>
  <c r="J226" i="155"/>
  <c r="L226" i="155" s="1"/>
  <c r="AU225" i="155"/>
  <c r="AU224" i="155"/>
  <c r="I224" i="155" s="1"/>
  <c r="J224" i="155"/>
  <c r="K224" i="155" s="1"/>
  <c r="AU223" i="155"/>
  <c r="AU222" i="155"/>
  <c r="I222" i="155" s="1"/>
  <c r="J222" i="155"/>
  <c r="L222" i="155" s="1"/>
  <c r="AU221" i="155"/>
  <c r="AU220" i="155"/>
  <c r="I220" i="155" s="1"/>
  <c r="J220" i="155"/>
  <c r="L220" i="155" s="1"/>
  <c r="AU219" i="155"/>
  <c r="AU218" i="155"/>
  <c r="I218" i="155" s="1"/>
  <c r="J218" i="155"/>
  <c r="L218" i="155" s="1"/>
  <c r="AU217" i="155"/>
  <c r="AU216" i="155"/>
  <c r="I216" i="155" s="1"/>
  <c r="J216" i="155"/>
  <c r="L216" i="155" s="1"/>
  <c r="AU215" i="155"/>
  <c r="AU214" i="155"/>
  <c r="I214" i="155" s="1"/>
  <c r="J214" i="155"/>
  <c r="L214" i="155" s="1"/>
  <c r="AU213" i="155"/>
  <c r="AU212" i="155"/>
  <c r="I212" i="155" s="1"/>
  <c r="J212" i="155"/>
  <c r="AN211" i="155"/>
  <c r="AM211" i="155"/>
  <c r="AL211" i="155"/>
  <c r="AK211" i="155"/>
  <c r="AJ211" i="155"/>
  <c r="AI211" i="155"/>
  <c r="AH211" i="155"/>
  <c r="AG211" i="155"/>
  <c r="AF211" i="155"/>
  <c r="AE211" i="155"/>
  <c r="AD211" i="155"/>
  <c r="AC211" i="155"/>
  <c r="AB211" i="155"/>
  <c r="AA211" i="155"/>
  <c r="Z211" i="155"/>
  <c r="Y211" i="155"/>
  <c r="X211" i="155"/>
  <c r="W211" i="155"/>
  <c r="V211" i="155"/>
  <c r="U211" i="155"/>
  <c r="T211" i="155"/>
  <c r="S211" i="155"/>
  <c r="R211" i="155"/>
  <c r="Q211" i="155"/>
  <c r="P211" i="155"/>
  <c r="O211" i="155"/>
  <c r="N211" i="155"/>
  <c r="AN210" i="155"/>
  <c r="AM210" i="155"/>
  <c r="AL210" i="155"/>
  <c r="AK210" i="155"/>
  <c r="AJ210" i="155"/>
  <c r="AI210" i="155"/>
  <c r="AH210" i="155"/>
  <c r="AG210" i="155"/>
  <c r="AF210" i="155"/>
  <c r="AE210" i="155"/>
  <c r="AD210" i="155"/>
  <c r="AC210" i="155"/>
  <c r="AB210" i="155"/>
  <c r="AA210" i="155"/>
  <c r="Z210" i="155"/>
  <c r="Y210" i="155"/>
  <c r="X210" i="155"/>
  <c r="W210" i="155"/>
  <c r="V210" i="155"/>
  <c r="U210" i="155"/>
  <c r="T210" i="155"/>
  <c r="S210" i="155"/>
  <c r="R210" i="155"/>
  <c r="Q210" i="155"/>
  <c r="P210" i="155"/>
  <c r="O210" i="155"/>
  <c r="N210" i="155"/>
  <c r="AU209" i="155"/>
  <c r="AU208" i="155"/>
  <c r="I208" i="155" s="1"/>
  <c r="J208" i="155"/>
  <c r="AU207" i="155"/>
  <c r="AU206" i="155"/>
  <c r="I206" i="155" s="1"/>
  <c r="J206" i="155"/>
  <c r="K206" i="155" s="1"/>
  <c r="AU205" i="155"/>
  <c r="AU204" i="155"/>
  <c r="I204" i="155" s="1"/>
  <c r="J204" i="155"/>
  <c r="AN200" i="155"/>
  <c r="AM200" i="155"/>
  <c r="AL200" i="155"/>
  <c r="AK200" i="155"/>
  <c r="AJ200" i="155"/>
  <c r="AI200" i="155"/>
  <c r="AH200" i="155"/>
  <c r="AG200" i="155"/>
  <c r="AF200" i="155"/>
  <c r="AE200" i="155"/>
  <c r="AD200" i="155"/>
  <c r="AC200" i="155"/>
  <c r="AB200" i="155"/>
  <c r="AA200" i="155"/>
  <c r="Z200" i="155"/>
  <c r="Y200" i="155"/>
  <c r="X200" i="155"/>
  <c r="W200" i="155"/>
  <c r="V200" i="155"/>
  <c r="U200" i="155"/>
  <c r="T200" i="155"/>
  <c r="S200" i="155"/>
  <c r="R200" i="155"/>
  <c r="Q200" i="155"/>
  <c r="P200" i="155"/>
  <c r="O200" i="155"/>
  <c r="N200" i="155"/>
  <c r="AN199" i="155"/>
  <c r="AM199" i="155"/>
  <c r="AL199" i="155"/>
  <c r="AK199" i="155"/>
  <c r="AJ199" i="155"/>
  <c r="AI199" i="155"/>
  <c r="AH199" i="155"/>
  <c r="AG199" i="155"/>
  <c r="AF199" i="155"/>
  <c r="AE199" i="155"/>
  <c r="AD199" i="155"/>
  <c r="AC199" i="155"/>
  <c r="AB199" i="155"/>
  <c r="AA199" i="155"/>
  <c r="Z199" i="155"/>
  <c r="Y199" i="155"/>
  <c r="X199" i="155"/>
  <c r="W199" i="155"/>
  <c r="V199" i="155"/>
  <c r="U199" i="155"/>
  <c r="T199" i="155"/>
  <c r="S199" i="155"/>
  <c r="R199" i="155"/>
  <c r="Q199" i="155"/>
  <c r="P199" i="155"/>
  <c r="O199" i="155"/>
  <c r="N199" i="155"/>
  <c r="AU198" i="155"/>
  <c r="AU197" i="155"/>
  <c r="I197" i="155" s="1"/>
  <c r="J197" i="155"/>
  <c r="K197" i="155" s="1"/>
  <c r="AU196" i="155"/>
  <c r="AU195" i="155"/>
  <c r="I195" i="155" s="1"/>
  <c r="J195" i="155"/>
  <c r="K195" i="155" s="1"/>
  <c r="AU194" i="155"/>
  <c r="AU193" i="155"/>
  <c r="I193" i="155" s="1"/>
  <c r="J193" i="155"/>
  <c r="K193" i="155" s="1"/>
  <c r="AU192" i="155"/>
  <c r="AU191" i="155"/>
  <c r="I191" i="155" s="1"/>
  <c r="J191" i="155"/>
  <c r="L191" i="155" s="1"/>
  <c r="AU190" i="155"/>
  <c r="AU189" i="155"/>
  <c r="I189" i="155" s="1"/>
  <c r="J189" i="155"/>
  <c r="L189" i="155" s="1"/>
  <c r="AU188" i="155"/>
  <c r="AU187" i="155"/>
  <c r="I187" i="155" s="1"/>
  <c r="J187" i="155"/>
  <c r="K187" i="155" s="1"/>
  <c r="AU186" i="155"/>
  <c r="AU185" i="155"/>
  <c r="I185" i="155" s="1"/>
  <c r="J185" i="155"/>
  <c r="L185" i="155" s="1"/>
  <c r="H185" i="155"/>
  <c r="AU184" i="155"/>
  <c r="AU183" i="155"/>
  <c r="I183" i="155" s="1"/>
  <c r="J183" i="155"/>
  <c r="H183" i="155"/>
  <c r="AU182" i="155"/>
  <c r="AU181" i="155"/>
  <c r="I181" i="155" s="1"/>
  <c r="J181" i="155"/>
  <c r="L181" i="155" s="1"/>
  <c r="AU180" i="155"/>
  <c r="AU179" i="155"/>
  <c r="I179" i="155" s="1"/>
  <c r="J179" i="155"/>
  <c r="L179" i="155" s="1"/>
  <c r="AU178" i="155"/>
  <c r="AU177" i="155"/>
  <c r="I177" i="155" s="1"/>
  <c r="J177" i="155"/>
  <c r="K177" i="155" s="1"/>
  <c r="AU176" i="155"/>
  <c r="AU175" i="155"/>
  <c r="I175" i="155" s="1"/>
  <c r="J175" i="155"/>
  <c r="AU174" i="155"/>
  <c r="AU173" i="155"/>
  <c r="I173" i="155" s="1"/>
  <c r="J173" i="155"/>
  <c r="L173" i="155" s="1"/>
  <c r="AU172" i="155"/>
  <c r="AU171" i="155"/>
  <c r="I171" i="155" s="1"/>
  <c r="J171" i="155"/>
  <c r="L171" i="155" s="1"/>
  <c r="AU170" i="155"/>
  <c r="AU169" i="155"/>
  <c r="I169" i="155" s="1"/>
  <c r="J169" i="155"/>
  <c r="L169" i="155" s="1"/>
  <c r="AU168" i="155"/>
  <c r="AU167" i="155"/>
  <c r="I167" i="155" s="1"/>
  <c r="J167" i="155"/>
  <c r="L167" i="155" s="1"/>
  <c r="AU166" i="155"/>
  <c r="AU165" i="155"/>
  <c r="I165" i="155" s="1"/>
  <c r="J165" i="155"/>
  <c r="K165" i="155" s="1"/>
  <c r="AU164" i="155"/>
  <c r="AU163" i="155"/>
  <c r="I163" i="155" s="1"/>
  <c r="J163" i="155"/>
  <c r="L163" i="155" s="1"/>
  <c r="AU162" i="155"/>
  <c r="AU161" i="155"/>
  <c r="I161" i="155" s="1"/>
  <c r="J161" i="155"/>
  <c r="L161" i="155" s="1"/>
  <c r="AU160" i="155"/>
  <c r="AU159" i="155"/>
  <c r="I159" i="155" s="1"/>
  <c r="J159" i="155"/>
  <c r="L159" i="155" s="1"/>
  <c r="AU158" i="155"/>
  <c r="AU157" i="155"/>
  <c r="I157" i="155" s="1"/>
  <c r="J157" i="155"/>
  <c r="L157" i="155" s="1"/>
  <c r="AU156" i="155"/>
  <c r="AU155" i="155"/>
  <c r="I155" i="155" s="1"/>
  <c r="J155" i="155"/>
  <c r="L155" i="155" s="1"/>
  <c r="AU154" i="155"/>
  <c r="AU153" i="155"/>
  <c r="I153" i="155" s="1"/>
  <c r="J153" i="155"/>
  <c r="K153" i="155" s="1"/>
  <c r="AU152" i="155"/>
  <c r="AU151" i="155"/>
  <c r="I151" i="155" s="1"/>
  <c r="J151" i="155"/>
  <c r="L151" i="155" s="1"/>
  <c r="AN145" i="155"/>
  <c r="AM145" i="155"/>
  <c r="AL145" i="155"/>
  <c r="AK145" i="155"/>
  <c r="AJ145" i="155"/>
  <c r="AI145" i="155"/>
  <c r="AH145" i="155"/>
  <c r="AG145" i="155"/>
  <c r="AF145" i="155"/>
  <c r="AE145" i="155"/>
  <c r="AD145" i="155"/>
  <c r="AC145" i="155"/>
  <c r="AB145" i="155"/>
  <c r="AA145" i="155"/>
  <c r="Z145" i="155"/>
  <c r="Y145" i="155"/>
  <c r="X145" i="155"/>
  <c r="W145" i="155"/>
  <c r="V145" i="155"/>
  <c r="U145" i="155"/>
  <c r="T145" i="155"/>
  <c r="S145" i="155"/>
  <c r="R145" i="155"/>
  <c r="Q145" i="155"/>
  <c r="P145" i="155"/>
  <c r="O145" i="155"/>
  <c r="N145" i="155"/>
  <c r="AN144" i="155"/>
  <c r="AM144" i="155"/>
  <c r="AL144" i="155"/>
  <c r="AK144" i="155"/>
  <c r="AJ144" i="155"/>
  <c r="AI144" i="155"/>
  <c r="AH144" i="155"/>
  <c r="AG144" i="155"/>
  <c r="AF144" i="155"/>
  <c r="AE144" i="155"/>
  <c r="AD144" i="155"/>
  <c r="AC144" i="155"/>
  <c r="AB144" i="155"/>
  <c r="AA144" i="155"/>
  <c r="Z144" i="155"/>
  <c r="Y144" i="155"/>
  <c r="X144" i="155"/>
  <c r="W144" i="155"/>
  <c r="V144" i="155"/>
  <c r="U144" i="155"/>
  <c r="T144" i="155"/>
  <c r="S144" i="155"/>
  <c r="R144" i="155"/>
  <c r="Q144" i="155"/>
  <c r="P144" i="155"/>
  <c r="O144" i="155"/>
  <c r="N144" i="155"/>
  <c r="H144" i="155"/>
  <c r="AU143" i="155"/>
  <c r="AU142" i="155"/>
  <c r="I142" i="155" s="1"/>
  <c r="J142" i="155"/>
  <c r="K142" i="155" s="1"/>
  <c r="AU141" i="155"/>
  <c r="AU140" i="155"/>
  <c r="I140" i="155" s="1"/>
  <c r="J140" i="155"/>
  <c r="K140" i="155" s="1"/>
  <c r="AU139" i="155"/>
  <c r="AU138" i="155"/>
  <c r="I138" i="155" s="1"/>
  <c r="J138" i="155"/>
  <c r="AU137" i="155"/>
  <c r="AU136" i="155"/>
  <c r="I136" i="155" s="1"/>
  <c r="J136" i="155"/>
  <c r="L136" i="155" s="1"/>
  <c r="AU135" i="155"/>
  <c r="AU134" i="155"/>
  <c r="I134" i="155" s="1"/>
  <c r="J134" i="155"/>
  <c r="L134" i="155" s="1"/>
  <c r="AN133" i="155"/>
  <c r="AM133" i="155"/>
  <c r="AL133" i="155"/>
  <c r="AK133" i="155"/>
  <c r="AJ133" i="155"/>
  <c r="AI133" i="155"/>
  <c r="AH133" i="155"/>
  <c r="AG133" i="155"/>
  <c r="AF133" i="155"/>
  <c r="AE133" i="155"/>
  <c r="AD133" i="155"/>
  <c r="AC133" i="155"/>
  <c r="AB133" i="155"/>
  <c r="AA133" i="155"/>
  <c r="Z133" i="155"/>
  <c r="Y133" i="155"/>
  <c r="X133" i="155"/>
  <c r="W133" i="155"/>
  <c r="V133" i="155"/>
  <c r="U133" i="155"/>
  <c r="T133" i="155"/>
  <c r="S133" i="155"/>
  <c r="R133" i="155"/>
  <c r="Q133" i="155"/>
  <c r="P133" i="155"/>
  <c r="O133" i="155"/>
  <c r="N133" i="155"/>
  <c r="AN132" i="155"/>
  <c r="AM132" i="155"/>
  <c r="AL132" i="155"/>
  <c r="AK132" i="155"/>
  <c r="AJ132" i="155"/>
  <c r="AI132" i="155"/>
  <c r="AH132" i="155"/>
  <c r="AG132" i="155"/>
  <c r="AF132" i="155"/>
  <c r="AE132" i="155"/>
  <c r="AD132" i="155"/>
  <c r="AC132" i="155"/>
  <c r="AB132" i="155"/>
  <c r="AA132" i="155"/>
  <c r="Z132" i="155"/>
  <c r="Y132" i="155"/>
  <c r="X132" i="155"/>
  <c r="W132" i="155"/>
  <c r="V132" i="155"/>
  <c r="U132" i="155"/>
  <c r="T132" i="155"/>
  <c r="S132" i="155"/>
  <c r="R132" i="155"/>
  <c r="Q132" i="155"/>
  <c r="P132" i="155"/>
  <c r="O132" i="155"/>
  <c r="N132" i="155"/>
  <c r="H132" i="155"/>
  <c r="AU131" i="155"/>
  <c r="AU130" i="155"/>
  <c r="I130" i="155" s="1"/>
  <c r="J130" i="155"/>
  <c r="L130" i="155" s="1"/>
  <c r="AU129" i="155"/>
  <c r="AU128" i="155"/>
  <c r="I128" i="155" s="1"/>
  <c r="J128" i="155"/>
  <c r="L128" i="155" s="1"/>
  <c r="AU127" i="155"/>
  <c r="AU126" i="155"/>
  <c r="I126" i="155" s="1"/>
  <c r="J126" i="155"/>
  <c r="AN125" i="155"/>
  <c r="AM125" i="155"/>
  <c r="AL125" i="155"/>
  <c r="AK125" i="155"/>
  <c r="AJ125" i="155"/>
  <c r="AI125" i="155"/>
  <c r="AH125" i="155"/>
  <c r="AG125" i="155"/>
  <c r="AF125" i="155"/>
  <c r="AE125" i="155"/>
  <c r="AD125" i="155"/>
  <c r="AC125" i="155"/>
  <c r="AB125" i="155"/>
  <c r="AA125" i="155"/>
  <c r="Z125" i="155"/>
  <c r="Y125" i="155"/>
  <c r="Y147" i="155" s="1"/>
  <c r="X125" i="155"/>
  <c r="W125" i="155"/>
  <c r="V125" i="155"/>
  <c r="U125" i="155"/>
  <c r="T125" i="155"/>
  <c r="S125" i="155"/>
  <c r="R125" i="155"/>
  <c r="Q125" i="155"/>
  <c r="P125" i="155"/>
  <c r="O125" i="155"/>
  <c r="N125" i="155"/>
  <c r="N147" i="155" s="1"/>
  <c r="AN124" i="155"/>
  <c r="AM124" i="155"/>
  <c r="AL124" i="155"/>
  <c r="AK124" i="155"/>
  <c r="AJ124" i="155"/>
  <c r="AI124" i="155"/>
  <c r="AI146" i="155" s="1"/>
  <c r="AH124" i="155"/>
  <c r="AG124" i="155"/>
  <c r="AF124" i="155"/>
  <c r="AE124" i="155"/>
  <c r="AD124" i="155"/>
  <c r="AC124" i="155"/>
  <c r="AB124" i="155"/>
  <c r="AA124" i="155"/>
  <c r="Z124" i="155"/>
  <c r="Y124" i="155"/>
  <c r="X124" i="155"/>
  <c r="W124" i="155"/>
  <c r="V124" i="155"/>
  <c r="U124" i="155"/>
  <c r="U146" i="155" s="1"/>
  <c r="T124" i="155"/>
  <c r="S124" i="155"/>
  <c r="R124" i="155"/>
  <c r="Q124" i="155"/>
  <c r="P124" i="155"/>
  <c r="O124" i="155"/>
  <c r="N124" i="155"/>
  <c r="AU123" i="155"/>
  <c r="AU122" i="155"/>
  <c r="I122" i="155" s="1"/>
  <c r="J122" i="155"/>
  <c r="K122" i="155" s="1"/>
  <c r="AU121" i="155"/>
  <c r="AU120" i="155"/>
  <c r="I120" i="155" s="1"/>
  <c r="J120" i="155"/>
  <c r="L120" i="155" s="1"/>
  <c r="AU119" i="155"/>
  <c r="AU118" i="155"/>
  <c r="I118" i="155" s="1"/>
  <c r="J118" i="155"/>
  <c r="L118" i="155" s="1"/>
  <c r="AU117" i="155"/>
  <c r="AU116" i="155"/>
  <c r="I116" i="155" s="1"/>
  <c r="J116" i="155"/>
  <c r="K116" i="155" s="1"/>
  <c r="AU115" i="155"/>
  <c r="AU114" i="155"/>
  <c r="I114" i="155" s="1"/>
  <c r="J114" i="155"/>
  <c r="L114" i="155" s="1"/>
  <c r="AU113" i="155"/>
  <c r="AU112" i="155"/>
  <c r="I112" i="155" s="1"/>
  <c r="J112" i="155"/>
  <c r="L112" i="155" s="1"/>
  <c r="AU111" i="155"/>
  <c r="AU110" i="155"/>
  <c r="I110" i="155" s="1"/>
  <c r="J110" i="155"/>
  <c r="L110" i="155" s="1"/>
  <c r="AU109" i="155"/>
  <c r="AU108" i="155"/>
  <c r="I108" i="155" s="1"/>
  <c r="J108" i="155"/>
  <c r="H108" i="155"/>
  <c r="AU107" i="155"/>
  <c r="AU106" i="155"/>
  <c r="I106" i="155" s="1"/>
  <c r="J106" i="155"/>
  <c r="L106" i="155" s="1"/>
  <c r="AU105" i="155"/>
  <c r="AU104" i="155"/>
  <c r="I104" i="155" s="1"/>
  <c r="J104" i="155"/>
  <c r="L104" i="155" s="1"/>
  <c r="AU103" i="155"/>
  <c r="AU102" i="155"/>
  <c r="I102" i="155" s="1"/>
  <c r="J102" i="155"/>
  <c r="K102" i="155" s="1"/>
  <c r="AU101" i="155"/>
  <c r="AU100" i="155"/>
  <c r="I100" i="155" s="1"/>
  <c r="J100" i="155"/>
  <c r="L100" i="155" s="1"/>
  <c r="AU99" i="155"/>
  <c r="AU98" i="155"/>
  <c r="I98" i="155" s="1"/>
  <c r="J98" i="155"/>
  <c r="L98" i="155" s="1"/>
  <c r="AU97" i="155"/>
  <c r="AU96" i="155"/>
  <c r="I96" i="155" s="1"/>
  <c r="J96" i="155"/>
  <c r="K96" i="155" s="1"/>
  <c r="AU95" i="155"/>
  <c r="AU94" i="155"/>
  <c r="I94" i="155" s="1"/>
  <c r="J94" i="155"/>
  <c r="K94" i="155" s="1"/>
  <c r="AU93" i="155"/>
  <c r="AU92" i="155"/>
  <c r="I92" i="155" s="1"/>
  <c r="J92" i="155"/>
  <c r="L92" i="155" s="1"/>
  <c r="AU91" i="155"/>
  <c r="AU90" i="155"/>
  <c r="I90" i="155" s="1"/>
  <c r="J90" i="155"/>
  <c r="L90" i="155" s="1"/>
  <c r="AU89" i="155"/>
  <c r="AU88" i="155"/>
  <c r="I88" i="155" s="1"/>
  <c r="J88" i="155"/>
  <c r="H88" i="155"/>
  <c r="AU87" i="155"/>
  <c r="AU86" i="155"/>
  <c r="I86" i="155" s="1"/>
  <c r="J86" i="155"/>
  <c r="L86" i="155" s="1"/>
  <c r="AU85" i="155"/>
  <c r="AU84" i="155"/>
  <c r="I84" i="155" s="1"/>
  <c r="J84" i="155"/>
  <c r="L84" i="155" s="1"/>
  <c r="AU83" i="155"/>
  <c r="AU82" i="155"/>
  <c r="I82" i="155" s="1"/>
  <c r="J82" i="155"/>
  <c r="K82" i="155" s="1"/>
  <c r="AU81" i="155"/>
  <c r="AU80" i="155"/>
  <c r="I80" i="155" s="1"/>
  <c r="J80" i="155"/>
  <c r="L80" i="155" s="1"/>
  <c r="AU79" i="155"/>
  <c r="AU78" i="155"/>
  <c r="I78" i="155" s="1"/>
  <c r="J78" i="155"/>
  <c r="L78" i="155" s="1"/>
  <c r="AU77" i="155"/>
  <c r="AU76" i="155"/>
  <c r="I76" i="155" s="1"/>
  <c r="J76" i="155"/>
  <c r="L76" i="155" s="1"/>
  <c r="AU75" i="155"/>
  <c r="AU74" i="155"/>
  <c r="I74" i="155" s="1"/>
  <c r="J74" i="155"/>
  <c r="K74" i="155" s="1"/>
  <c r="AU73" i="155"/>
  <c r="AU72" i="155"/>
  <c r="I72" i="155" s="1"/>
  <c r="J72" i="155"/>
  <c r="K72" i="155" s="1"/>
  <c r="AU71" i="155"/>
  <c r="AU70" i="155"/>
  <c r="I70" i="155" s="1"/>
  <c r="J70" i="155"/>
  <c r="K70" i="155" s="1"/>
  <c r="AU69" i="155"/>
  <c r="AU68" i="155"/>
  <c r="I68" i="155" s="1"/>
  <c r="J68" i="155"/>
  <c r="K68" i="155" s="1"/>
  <c r="AU67" i="155"/>
  <c r="AU66" i="155"/>
  <c r="I66" i="155" s="1"/>
  <c r="J66" i="155"/>
  <c r="K66" i="155" s="1"/>
  <c r="AU65" i="155"/>
  <c r="AU64" i="155"/>
  <c r="I64" i="155" s="1"/>
  <c r="J64" i="155"/>
  <c r="H64" i="155"/>
  <c r="AU63" i="155"/>
  <c r="AU62" i="155"/>
  <c r="I62" i="155" s="1"/>
  <c r="J62" i="155"/>
  <c r="L62" i="155" s="1"/>
  <c r="AU61" i="155"/>
  <c r="AU60" i="155"/>
  <c r="I60" i="155" s="1"/>
  <c r="J60" i="155"/>
  <c r="K60" i="155" s="1"/>
  <c r="AS59" i="155"/>
  <c r="AS371" i="155" s="1"/>
  <c r="AR59" i="155"/>
  <c r="AR371" i="155" s="1"/>
  <c r="AQ59" i="155"/>
  <c r="AQ371" i="155" s="1"/>
  <c r="AP59" i="155"/>
  <c r="AP371" i="155" s="1"/>
  <c r="AO59" i="155"/>
  <c r="AO371" i="155" s="1"/>
  <c r="AN59" i="155"/>
  <c r="AM59" i="155"/>
  <c r="AL59" i="155"/>
  <c r="AK59" i="155"/>
  <c r="AJ59" i="155"/>
  <c r="AI59" i="155"/>
  <c r="AH59" i="155"/>
  <c r="AG59" i="155"/>
  <c r="AF59" i="155"/>
  <c r="AE59" i="155"/>
  <c r="AD59" i="155"/>
  <c r="AC59" i="155"/>
  <c r="AB59" i="155"/>
  <c r="AA59" i="155"/>
  <c r="Z59" i="155"/>
  <c r="Y59" i="155"/>
  <c r="X59" i="155"/>
  <c r="W59" i="155"/>
  <c r="V59" i="155"/>
  <c r="U59" i="155"/>
  <c r="T59" i="155"/>
  <c r="S59" i="155"/>
  <c r="R59" i="155"/>
  <c r="Q59" i="155"/>
  <c r="P59" i="155"/>
  <c r="O59" i="155"/>
  <c r="AS58" i="155"/>
  <c r="AS370" i="155" s="1"/>
  <c r="AR58" i="155"/>
  <c r="AR370" i="155" s="1"/>
  <c r="AQ58" i="155"/>
  <c r="AQ370" i="155" s="1"/>
  <c r="AP58" i="155"/>
  <c r="AP370" i="155" s="1"/>
  <c r="AO58" i="155"/>
  <c r="AO370" i="155" s="1"/>
  <c r="AN58" i="155"/>
  <c r="AM58" i="155"/>
  <c r="AL58" i="155"/>
  <c r="AK58" i="155"/>
  <c r="AJ58" i="155"/>
  <c r="AI58" i="155"/>
  <c r="AH58" i="155"/>
  <c r="AG58" i="155"/>
  <c r="AF58" i="155"/>
  <c r="AE58" i="155"/>
  <c r="AD58" i="155"/>
  <c r="AC58" i="155"/>
  <c r="AB58" i="155"/>
  <c r="AA58" i="155"/>
  <c r="Z58" i="155"/>
  <c r="Y58" i="155"/>
  <c r="X58" i="155"/>
  <c r="W58" i="155"/>
  <c r="V58" i="155"/>
  <c r="U58" i="155"/>
  <c r="T58" i="155"/>
  <c r="S58" i="155"/>
  <c r="R58" i="155"/>
  <c r="Q58" i="155"/>
  <c r="P58" i="155"/>
  <c r="O58" i="155"/>
  <c r="N58" i="155"/>
  <c r="AU57" i="155"/>
  <c r="AU56" i="155"/>
  <c r="I56" i="155" s="1"/>
  <c r="J56" i="155"/>
  <c r="L56" i="155" s="1"/>
  <c r="AU55" i="155"/>
  <c r="AU54" i="155"/>
  <c r="I54" i="155" s="1"/>
  <c r="J54" i="155"/>
  <c r="L54" i="155" s="1"/>
  <c r="AU53" i="155"/>
  <c r="AU52" i="155"/>
  <c r="I52" i="155" s="1"/>
  <c r="J52" i="155"/>
  <c r="L52" i="155" s="1"/>
  <c r="AU51" i="155"/>
  <c r="AU50" i="155"/>
  <c r="I50" i="155" s="1"/>
  <c r="J50" i="155"/>
  <c r="L50" i="155" s="1"/>
  <c r="AU49" i="155"/>
  <c r="AU48" i="155"/>
  <c r="I48" i="155" s="1"/>
  <c r="J48" i="155"/>
  <c r="L48" i="155" s="1"/>
  <c r="AU47" i="155"/>
  <c r="AU46" i="155"/>
  <c r="I46" i="155" s="1"/>
  <c r="J46" i="155"/>
  <c r="H46" i="155"/>
  <c r="AU45" i="155"/>
  <c r="AU44" i="155"/>
  <c r="I44" i="155" s="1"/>
  <c r="J44" i="155"/>
  <c r="H44" i="155"/>
  <c r="AU43" i="155"/>
  <c r="AU42" i="155"/>
  <c r="I42" i="155" s="1"/>
  <c r="J42" i="155"/>
  <c r="L42" i="155" s="1"/>
  <c r="AU41" i="155"/>
  <c r="AU40" i="155"/>
  <c r="I40" i="155" s="1"/>
  <c r="J40" i="155"/>
  <c r="K40" i="155" s="1"/>
  <c r="N39" i="155"/>
  <c r="AU39" i="155" s="1"/>
  <c r="AU38" i="155"/>
  <c r="I38" i="155" s="1"/>
  <c r="AU37" i="155"/>
  <c r="AU36" i="155"/>
  <c r="I36" i="155" s="1"/>
  <c r="J36" i="155"/>
  <c r="K36" i="155" s="1"/>
  <c r="AN35" i="155"/>
  <c r="AM35" i="155"/>
  <c r="AL35" i="155"/>
  <c r="AK35" i="155"/>
  <c r="AJ35" i="155"/>
  <c r="AI35" i="155"/>
  <c r="AH35" i="155"/>
  <c r="AG35" i="155"/>
  <c r="AF35" i="155"/>
  <c r="AE35" i="155"/>
  <c r="AD35" i="155"/>
  <c r="AC35" i="155"/>
  <c r="AB35" i="155"/>
  <c r="AA35" i="155"/>
  <c r="Z35" i="155"/>
  <c r="Y35" i="155"/>
  <c r="X35" i="155"/>
  <c r="W35" i="155"/>
  <c r="V35" i="155"/>
  <c r="U35" i="155"/>
  <c r="T35" i="155"/>
  <c r="S35" i="155"/>
  <c r="R35" i="155"/>
  <c r="Q35" i="155"/>
  <c r="P35" i="155"/>
  <c r="O35" i="155"/>
  <c r="N35" i="155"/>
  <c r="AN34" i="155"/>
  <c r="AM34" i="155"/>
  <c r="AL34" i="155"/>
  <c r="AK34" i="155"/>
  <c r="AJ34" i="155"/>
  <c r="AI34" i="155"/>
  <c r="AH34" i="155"/>
  <c r="AG34" i="155"/>
  <c r="AF34" i="155"/>
  <c r="AE34" i="155"/>
  <c r="AD34" i="155"/>
  <c r="AC34" i="155"/>
  <c r="AB34" i="155"/>
  <c r="AA34" i="155"/>
  <c r="Z34" i="155"/>
  <c r="Y34" i="155"/>
  <c r="X34" i="155"/>
  <c r="W34" i="155"/>
  <c r="V34" i="155"/>
  <c r="U34" i="155"/>
  <c r="T34" i="155"/>
  <c r="S34" i="155"/>
  <c r="R34" i="155"/>
  <c r="Q34" i="155"/>
  <c r="P34" i="155"/>
  <c r="O34" i="155"/>
  <c r="N34" i="155"/>
  <c r="AU33" i="155"/>
  <c r="AU32" i="155"/>
  <c r="I32" i="155" s="1"/>
  <c r="J32" i="155"/>
  <c r="K32" i="155" s="1"/>
  <c r="AU31" i="155"/>
  <c r="AU30" i="155"/>
  <c r="I30" i="155" s="1"/>
  <c r="J30" i="155"/>
  <c r="L30" i="155" s="1"/>
  <c r="AU29" i="155"/>
  <c r="AU28" i="155"/>
  <c r="I28" i="155" s="1"/>
  <c r="J28" i="155"/>
  <c r="L28" i="155" s="1"/>
  <c r="AU27" i="155"/>
  <c r="AU26" i="155"/>
  <c r="I26" i="155" s="1"/>
  <c r="J26" i="155"/>
  <c r="H26" i="155"/>
  <c r="AU25" i="155"/>
  <c r="AU24" i="155"/>
  <c r="I24" i="155" s="1"/>
  <c r="J24" i="155"/>
  <c r="K24" i="155" s="1"/>
  <c r="AU23" i="155"/>
  <c r="AU22" i="155"/>
  <c r="I22" i="155" s="1"/>
  <c r="J22" i="155"/>
  <c r="L22" i="155" s="1"/>
  <c r="AU21" i="155"/>
  <c r="AU20" i="155"/>
  <c r="I20" i="155" s="1"/>
  <c r="J20" i="155"/>
  <c r="K20" i="155" s="1"/>
  <c r="AU19" i="155"/>
  <c r="AU18" i="155"/>
  <c r="I18" i="155" s="1"/>
  <c r="J18" i="155"/>
  <c r="K18" i="155" s="1"/>
  <c r="AU17" i="155"/>
  <c r="AU16" i="155"/>
  <c r="I16" i="155" s="1"/>
  <c r="L16" i="155"/>
  <c r="K16" i="155"/>
  <c r="AU15" i="155"/>
  <c r="AU14" i="155"/>
  <c r="I14" i="155" s="1"/>
  <c r="J14" i="155"/>
  <c r="L14" i="155" s="1"/>
  <c r="AU13" i="155"/>
  <c r="AU12" i="155"/>
  <c r="I12" i="155" s="1"/>
  <c r="J12" i="155"/>
  <c r="L12" i="155" s="1"/>
  <c r="AU11" i="155"/>
  <c r="AU10" i="155"/>
  <c r="I10" i="155" s="1"/>
  <c r="J10" i="155"/>
  <c r="L10" i="155" s="1"/>
  <c r="L208" i="155" l="1"/>
  <c r="K90" i="155"/>
  <c r="L224" i="155"/>
  <c r="K246" i="155"/>
  <c r="L256" i="155"/>
  <c r="L165" i="155"/>
  <c r="K64" i="155"/>
  <c r="L270" i="155"/>
  <c r="L280" i="155"/>
  <c r="K163" i="155"/>
  <c r="K183" i="155"/>
  <c r="L183" i="155"/>
  <c r="L352" i="155"/>
  <c r="K88" i="155"/>
  <c r="K155" i="155"/>
  <c r="K222" i="155"/>
  <c r="K98" i="155"/>
  <c r="L206" i="155"/>
  <c r="K136" i="155"/>
  <c r="L238" i="155"/>
  <c r="J38" i="155"/>
  <c r="K216" i="155"/>
  <c r="K276" i="155"/>
  <c r="K130" i="155"/>
  <c r="K348" i="155"/>
  <c r="H424" i="155"/>
  <c r="H444" i="155" s="1"/>
  <c r="K310" i="155"/>
  <c r="L328" i="155"/>
  <c r="AB146" i="155"/>
  <c r="AB370" i="155" s="1"/>
  <c r="L236" i="155"/>
  <c r="K218" i="155"/>
  <c r="K161" i="155"/>
  <c r="K214" i="155"/>
  <c r="K254" i="155"/>
  <c r="K262" i="155"/>
  <c r="L306" i="155"/>
  <c r="J368" i="155"/>
  <c r="L368" i="155" s="1"/>
  <c r="K14" i="155"/>
  <c r="K362" i="155"/>
  <c r="L72" i="155"/>
  <c r="K120" i="155"/>
  <c r="K316" i="155"/>
  <c r="K128" i="155"/>
  <c r="K248" i="155"/>
  <c r="L272" i="155"/>
  <c r="L96" i="155"/>
  <c r="H58" i="155"/>
  <c r="L26" i="155"/>
  <c r="L44" i="155"/>
  <c r="AA146" i="155"/>
  <c r="K173" i="155"/>
  <c r="K234" i="155"/>
  <c r="K290" i="155"/>
  <c r="K250" i="155"/>
  <c r="H324" i="155"/>
  <c r="K56" i="155"/>
  <c r="L193" i="155"/>
  <c r="K244" i="155"/>
  <c r="K252" i="155"/>
  <c r="L268" i="155"/>
  <c r="K204" i="155"/>
  <c r="AH146" i="155"/>
  <c r="AH370" i="155" s="1"/>
  <c r="AM147" i="155"/>
  <c r="AM371" i="155" s="1"/>
  <c r="R146" i="155"/>
  <c r="R370" i="155" s="1"/>
  <c r="W147" i="155"/>
  <c r="L70" i="155"/>
  <c r="K151" i="155"/>
  <c r="L102" i="155"/>
  <c r="S146" i="155"/>
  <c r="J144" i="155"/>
  <c r="L144" i="155" s="1"/>
  <c r="K228" i="155"/>
  <c r="K318" i="155"/>
  <c r="K332" i="155"/>
  <c r="L362" i="155"/>
  <c r="J132" i="155"/>
  <c r="L132" i="155" s="1"/>
  <c r="K169" i="155"/>
  <c r="H199" i="155"/>
  <c r="H210" i="155"/>
  <c r="K312" i="155"/>
  <c r="K340" i="155"/>
  <c r="L354" i="155"/>
  <c r="AK146" i="155"/>
  <c r="Z147" i="155"/>
  <c r="Z371" i="155" s="1"/>
  <c r="K126" i="155"/>
  <c r="AU289" i="155"/>
  <c r="K157" i="155"/>
  <c r="J210" i="155"/>
  <c r="L286" i="155"/>
  <c r="L292" i="155"/>
  <c r="K306" i="155"/>
  <c r="I368" i="155"/>
  <c r="K10" i="155"/>
  <c r="X146" i="155"/>
  <c r="X370" i="155" s="1"/>
  <c r="AN146" i="155"/>
  <c r="AN370" i="155" s="1"/>
  <c r="AC147" i="155"/>
  <c r="AC371" i="155" s="1"/>
  <c r="K230" i="155"/>
  <c r="K264" i="155"/>
  <c r="L18" i="155"/>
  <c r="K44" i="155"/>
  <c r="Y146" i="155"/>
  <c r="Y370" i="155" s="1"/>
  <c r="AD147" i="155"/>
  <c r="AD371" i="155" s="1"/>
  <c r="K134" i="155"/>
  <c r="K171" i="155"/>
  <c r="L300" i="155"/>
  <c r="K314" i="155"/>
  <c r="AE147" i="155"/>
  <c r="AE371" i="155" s="1"/>
  <c r="L187" i="155"/>
  <c r="L195" i="155"/>
  <c r="K350" i="155"/>
  <c r="K106" i="155"/>
  <c r="AU288" i="155"/>
  <c r="AU388" i="155"/>
  <c r="L122" i="155"/>
  <c r="L36" i="155"/>
  <c r="AG147" i="155"/>
  <c r="AG371" i="155" s="1"/>
  <c r="J288" i="155"/>
  <c r="L288" i="155" s="1"/>
  <c r="K232" i="155"/>
  <c r="K266" i="155"/>
  <c r="K294" i="155"/>
  <c r="K308" i="155"/>
  <c r="AU325" i="155"/>
  <c r="L336" i="155"/>
  <c r="K344" i="155"/>
  <c r="L20" i="155"/>
  <c r="K46" i="155"/>
  <c r="AC146" i="155"/>
  <c r="AC370" i="155" s="1"/>
  <c r="R147" i="155"/>
  <c r="R371" i="155" s="1"/>
  <c r="AH147" i="155"/>
  <c r="AH371" i="155" s="1"/>
  <c r="Q147" i="155"/>
  <c r="K212" i="155"/>
  <c r="L302" i="155"/>
  <c r="K322" i="155"/>
  <c r="AU368" i="155"/>
  <c r="AU369" i="155"/>
  <c r="L116" i="155"/>
  <c r="P147" i="155"/>
  <c r="P371" i="155" s="1"/>
  <c r="AF147" i="155"/>
  <c r="AF371" i="155" s="1"/>
  <c r="K167" i="155"/>
  <c r="K220" i="155"/>
  <c r="K240" i="155"/>
  <c r="K260" i="155"/>
  <c r="AU211" i="155"/>
  <c r="Q146" i="155"/>
  <c r="Q370" i="155" s="1"/>
  <c r="AG146" i="155"/>
  <c r="AG370" i="155" s="1"/>
  <c r="V147" i="155"/>
  <c r="V371" i="155" s="1"/>
  <c r="AL147" i="155"/>
  <c r="AU324" i="155"/>
  <c r="K346" i="155"/>
  <c r="S370" i="155"/>
  <c r="J34" i="155"/>
  <c r="AU200" i="155"/>
  <c r="K208" i="155"/>
  <c r="L108" i="155"/>
  <c r="O147" i="155"/>
  <c r="O371" i="155" s="1"/>
  <c r="I324" i="155"/>
  <c r="AL146" i="155"/>
  <c r="AL370" i="155" s="1"/>
  <c r="H34" i="155"/>
  <c r="Q371" i="155"/>
  <c r="K62" i="155"/>
  <c r="L74" i="155"/>
  <c r="L94" i="155"/>
  <c r="K114" i="155"/>
  <c r="W146" i="155"/>
  <c r="W370" i="155" s="1"/>
  <c r="AM146" i="155"/>
  <c r="AM370" i="155" s="1"/>
  <c r="AB147" i="155"/>
  <c r="AB371" i="155" s="1"/>
  <c r="AU132" i="155"/>
  <c r="L138" i="155"/>
  <c r="L153" i="155"/>
  <c r="K159" i="155"/>
  <c r="L197" i="155"/>
  <c r="K226" i="155"/>
  <c r="K242" i="155"/>
  <c r="K258" i="155"/>
  <c r="L274" i="155"/>
  <c r="L304" i="155"/>
  <c r="K320" i="155"/>
  <c r="L330" i="155"/>
  <c r="L66" i="155"/>
  <c r="L46" i="155"/>
  <c r="L88" i="155"/>
  <c r="L342" i="155"/>
  <c r="AU357" i="155"/>
  <c r="K26" i="155"/>
  <c r="AA147" i="155"/>
  <c r="AA371" i="155" s="1"/>
  <c r="U370" i="155"/>
  <c r="X147" i="155"/>
  <c r="X371" i="155" s="1"/>
  <c r="AN147" i="155"/>
  <c r="AN371" i="155" s="1"/>
  <c r="L60" i="155"/>
  <c r="K28" i="155"/>
  <c r="L82" i="155"/>
  <c r="T146" i="155"/>
  <c r="T370" i="155" s="1"/>
  <c r="AJ146" i="155"/>
  <c r="AJ370" i="155" s="1"/>
  <c r="K12" i="155"/>
  <c r="L64" i="155"/>
  <c r="AU145" i="155"/>
  <c r="I288" i="155"/>
  <c r="J356" i="155"/>
  <c r="L356" i="155" s="1"/>
  <c r="K42" i="155"/>
  <c r="K48" i="155"/>
  <c r="N146" i="155"/>
  <c r="N370" i="155" s="1"/>
  <c r="AD146" i="155"/>
  <c r="AD370" i="155" s="1"/>
  <c r="S147" i="155"/>
  <c r="S371" i="155" s="1"/>
  <c r="AI147" i="155"/>
  <c r="AI371" i="155" s="1"/>
  <c r="K179" i="155"/>
  <c r="K189" i="155"/>
  <c r="L212" i="155"/>
  <c r="K282" i="155"/>
  <c r="K296" i="155"/>
  <c r="K338" i="155"/>
  <c r="K30" i="155"/>
  <c r="Y371" i="155"/>
  <c r="K78" i="155"/>
  <c r="K104" i="155"/>
  <c r="O146" i="155"/>
  <c r="O370" i="155" s="1"/>
  <c r="AE146" i="155"/>
  <c r="AE370" i="155" s="1"/>
  <c r="T147" i="155"/>
  <c r="T371" i="155" s="1"/>
  <c r="AJ147" i="155"/>
  <c r="AJ371" i="155" s="1"/>
  <c r="N389" i="155"/>
  <c r="AU389" i="155" s="1"/>
  <c r="W371" i="155"/>
  <c r="P146" i="155"/>
  <c r="P370" i="155" s="1"/>
  <c r="AF146" i="155"/>
  <c r="AF370" i="155" s="1"/>
  <c r="U147" i="155"/>
  <c r="U371" i="155" s="1"/>
  <c r="AK147" i="155"/>
  <c r="AK371" i="155" s="1"/>
  <c r="K86" i="155"/>
  <c r="K112" i="155"/>
  <c r="K185" i="155"/>
  <c r="K278" i="155"/>
  <c r="K292" i="155"/>
  <c r="J324" i="155"/>
  <c r="K334" i="155"/>
  <c r="K80" i="155"/>
  <c r="K181" i="155"/>
  <c r="K191" i="155"/>
  <c r="K284" i="155"/>
  <c r="K298" i="155"/>
  <c r="AU35" i="155"/>
  <c r="J199" i="155"/>
  <c r="K360" i="155"/>
  <c r="K368" i="155" s="1"/>
  <c r="J124" i="155"/>
  <c r="V146" i="155"/>
  <c r="V370" i="155" s="1"/>
  <c r="I132" i="155"/>
  <c r="AU133" i="155"/>
  <c r="AU354" i="155"/>
  <c r="I354" i="155" s="1"/>
  <c r="I356" i="155" s="1"/>
  <c r="AU356" i="155"/>
  <c r="K326" i="155"/>
  <c r="L326" i="155"/>
  <c r="AU210" i="155"/>
  <c r="AK370" i="155"/>
  <c r="I210" i="155"/>
  <c r="K175" i="155"/>
  <c r="AU199" i="155"/>
  <c r="I199" i="155"/>
  <c r="Z146" i="155"/>
  <c r="Z370" i="155" s="1"/>
  <c r="AU144" i="155"/>
  <c r="J58" i="155"/>
  <c r="K52" i="155"/>
  <c r="AA370" i="155"/>
  <c r="AL371" i="155"/>
  <c r="K54" i="155"/>
  <c r="AU58" i="155"/>
  <c r="AI370" i="155"/>
  <c r="AU34" i="155"/>
  <c r="I144" i="155"/>
  <c r="I124" i="155"/>
  <c r="I34" i="155"/>
  <c r="I58" i="155"/>
  <c r="AU124" i="155"/>
  <c r="L126" i="155"/>
  <c r="K50" i="155"/>
  <c r="K76" i="155"/>
  <c r="K84" i="155"/>
  <c r="K110" i="155"/>
  <c r="K118" i="155"/>
  <c r="H124" i="155"/>
  <c r="H146" i="155" s="1"/>
  <c r="K22" i="155"/>
  <c r="L32" i="155"/>
  <c r="K38" i="155"/>
  <c r="L40" i="155"/>
  <c r="L68" i="155"/>
  <c r="K92" i="155"/>
  <c r="K100" i="155"/>
  <c r="L38" i="155"/>
  <c r="K108" i="155"/>
  <c r="K138" i="155"/>
  <c r="L24" i="155"/>
  <c r="N59" i="155"/>
  <c r="AU59" i="155" s="1"/>
  <c r="AU125" i="155"/>
  <c r="N377" i="154"/>
  <c r="N389" i="154" s="1"/>
  <c r="N39" i="154"/>
  <c r="H362" i="154"/>
  <c r="O388" i="154"/>
  <c r="P388" i="154"/>
  <c r="Q388" i="154"/>
  <c r="R388" i="154"/>
  <c r="S388" i="154"/>
  <c r="T388" i="154"/>
  <c r="U388" i="154"/>
  <c r="V388" i="154"/>
  <c r="W388" i="154"/>
  <c r="X388" i="154"/>
  <c r="Y388" i="154"/>
  <c r="Z388" i="154"/>
  <c r="AA388" i="154"/>
  <c r="AB388" i="154"/>
  <c r="AC388" i="154"/>
  <c r="AD388" i="154"/>
  <c r="AE388" i="154"/>
  <c r="AF388" i="154"/>
  <c r="AG388" i="154"/>
  <c r="AH388" i="154"/>
  <c r="AI388" i="154"/>
  <c r="AJ388" i="154"/>
  <c r="AK388" i="154"/>
  <c r="AL388" i="154"/>
  <c r="AM388" i="154"/>
  <c r="AN388" i="154"/>
  <c r="AO388" i="154"/>
  <c r="AP388" i="154"/>
  <c r="AQ388" i="154"/>
  <c r="AR388" i="154"/>
  <c r="AS388" i="154"/>
  <c r="AT388" i="154"/>
  <c r="O389" i="154"/>
  <c r="P389" i="154"/>
  <c r="Q389" i="154"/>
  <c r="R389" i="154"/>
  <c r="S389" i="154"/>
  <c r="T389" i="154"/>
  <c r="U389" i="154"/>
  <c r="V389" i="154"/>
  <c r="W389" i="154"/>
  <c r="X389" i="154"/>
  <c r="Y389" i="154"/>
  <c r="Z389" i="154"/>
  <c r="AA389" i="154"/>
  <c r="AB389" i="154"/>
  <c r="AC389" i="154"/>
  <c r="AD389" i="154"/>
  <c r="AE389" i="154"/>
  <c r="AF389" i="154"/>
  <c r="AG389" i="154"/>
  <c r="AH389" i="154"/>
  <c r="AI389" i="154"/>
  <c r="AJ389" i="154"/>
  <c r="AK389" i="154"/>
  <c r="AL389" i="154"/>
  <c r="AM389" i="154"/>
  <c r="AN389" i="154"/>
  <c r="AO389" i="154"/>
  <c r="AP389" i="154"/>
  <c r="AQ389" i="154"/>
  <c r="AR389" i="154"/>
  <c r="AS389" i="154"/>
  <c r="AT389" i="154"/>
  <c r="N388" i="154"/>
  <c r="AU382" i="154"/>
  <c r="AU383" i="154"/>
  <c r="AU360" i="154"/>
  <c r="I360" i="154" s="1"/>
  <c r="AU362" i="154"/>
  <c r="I362" i="154" s="1"/>
  <c r="J146" i="155" l="1"/>
  <c r="L199" i="155"/>
  <c r="K144" i="155"/>
  <c r="L324" i="155"/>
  <c r="L58" i="155"/>
  <c r="K210" i="155"/>
  <c r="L210" i="155"/>
  <c r="K132" i="155"/>
  <c r="K288" i="155"/>
  <c r="L34" i="155"/>
  <c r="K356" i="155"/>
  <c r="K199" i="155"/>
  <c r="K324" i="155"/>
  <c r="K34" i="155"/>
  <c r="H370" i="155"/>
  <c r="K392" i="155" s="1"/>
  <c r="K412" i="155" s="1"/>
  <c r="AU147" i="155"/>
  <c r="K124" i="155"/>
  <c r="AU146" i="155"/>
  <c r="K58" i="155"/>
  <c r="AU370" i="155"/>
  <c r="L146" i="155"/>
  <c r="I146" i="155"/>
  <c r="I370" i="155" s="1"/>
  <c r="N371" i="155"/>
  <c r="AU371" i="155" s="1"/>
  <c r="J370" i="155"/>
  <c r="L124" i="155"/>
  <c r="H26" i="154"/>
  <c r="H108" i="154"/>
  <c r="H185" i="154"/>
  <c r="K146" i="155" l="1"/>
  <c r="L370" i="155"/>
  <c r="K370" i="155"/>
  <c r="H354" i="154"/>
  <c r="H64" i="154"/>
  <c r="H306" i="154" l="1"/>
  <c r="H88" i="154" l="1"/>
  <c r="AM59" i="154" l="1"/>
  <c r="AL59" i="154"/>
  <c r="AK59" i="154"/>
  <c r="AJ59" i="154"/>
  <c r="AH59" i="154"/>
  <c r="AG59" i="154"/>
  <c r="AF59" i="154"/>
  <c r="AE59" i="154"/>
  <c r="AD59" i="154"/>
  <c r="AB59" i="154"/>
  <c r="AA59" i="154"/>
  <c r="Z59" i="154"/>
  <c r="Y59" i="154"/>
  <c r="X59" i="154"/>
  <c r="V59" i="154"/>
  <c r="U59" i="154"/>
  <c r="T59" i="154"/>
  <c r="S59" i="154"/>
  <c r="R59" i="154"/>
  <c r="P59" i="154"/>
  <c r="N59" i="154"/>
  <c r="AH58" i="154"/>
  <c r="AG58" i="154"/>
  <c r="AF58" i="154"/>
  <c r="AE58" i="154"/>
  <c r="AD58" i="154"/>
  <c r="AB58" i="154"/>
  <c r="AA58" i="154"/>
  <c r="Z58" i="154"/>
  <c r="Y58" i="154"/>
  <c r="X58" i="154"/>
  <c r="V58" i="154"/>
  <c r="U58" i="154"/>
  <c r="T58" i="154"/>
  <c r="S58" i="154"/>
  <c r="R58" i="154"/>
  <c r="O58" i="154"/>
  <c r="N58" i="154"/>
  <c r="H183" i="154" l="1"/>
  <c r="H46" i="154" l="1"/>
  <c r="H44" i="154"/>
  <c r="H58" i="154" s="1"/>
  <c r="H420" i="154" l="1"/>
  <c r="H424" i="154" s="1"/>
  <c r="H422" i="154" l="1"/>
  <c r="H292" i="154"/>
  <c r="AI369" i="154" l="1"/>
  <c r="AI368" i="154"/>
  <c r="AI357" i="154"/>
  <c r="AI356" i="154"/>
  <c r="AI325" i="154"/>
  <c r="AI324" i="154"/>
  <c r="AI289" i="154"/>
  <c r="AI288" i="154"/>
  <c r="AI211" i="154"/>
  <c r="AI210" i="154"/>
  <c r="AI200" i="154"/>
  <c r="AI199" i="154"/>
  <c r="AI145" i="154"/>
  <c r="AI144" i="154"/>
  <c r="AI133" i="154"/>
  <c r="AI132" i="154"/>
  <c r="AI125" i="154"/>
  <c r="AI124" i="154"/>
  <c r="AI59" i="154"/>
  <c r="AI58" i="154"/>
  <c r="AI35" i="154"/>
  <c r="AI34" i="154"/>
  <c r="AC369" i="154"/>
  <c r="AC368" i="154"/>
  <c r="AC357" i="154"/>
  <c r="AC356" i="154"/>
  <c r="AC325" i="154"/>
  <c r="AC324" i="154"/>
  <c r="AC289" i="154"/>
  <c r="AC288" i="154"/>
  <c r="AC211" i="154"/>
  <c r="AC210" i="154"/>
  <c r="AC200" i="154"/>
  <c r="AC199" i="154"/>
  <c r="AC145" i="154"/>
  <c r="AC144" i="154"/>
  <c r="AC133" i="154"/>
  <c r="AC132" i="154"/>
  <c r="AC125" i="154"/>
  <c r="AC124" i="154"/>
  <c r="AC59" i="154"/>
  <c r="AC58" i="154"/>
  <c r="AC35" i="154"/>
  <c r="AC34" i="154"/>
  <c r="W369" i="154"/>
  <c r="W368" i="154"/>
  <c r="W357" i="154"/>
  <c r="W356" i="154"/>
  <c r="W325" i="154"/>
  <c r="W324" i="154"/>
  <c r="W289" i="154"/>
  <c r="W288" i="154"/>
  <c r="W211" i="154"/>
  <c r="W210" i="154"/>
  <c r="W200" i="154"/>
  <c r="W199" i="154"/>
  <c r="W145" i="154"/>
  <c r="W144" i="154"/>
  <c r="W133" i="154"/>
  <c r="W132" i="154"/>
  <c r="W125" i="154"/>
  <c r="W124" i="154"/>
  <c r="W59" i="154"/>
  <c r="W58" i="154"/>
  <c r="W35" i="154"/>
  <c r="W34" i="154"/>
  <c r="W146" i="154" l="1"/>
  <c r="W370" i="154" s="1"/>
  <c r="AC146" i="154"/>
  <c r="AC370" i="154" s="1"/>
  <c r="AI146" i="154"/>
  <c r="AI370" i="154" s="1"/>
  <c r="W147" i="154"/>
  <c r="W371" i="154" s="1"/>
  <c r="AC147" i="154"/>
  <c r="AC371" i="154" s="1"/>
  <c r="AI147" i="154"/>
  <c r="AI371" i="154" s="1"/>
  <c r="H444" i="154" l="1"/>
  <c r="AU387" i="154"/>
  <c r="AU386" i="154"/>
  <c r="AU385" i="154"/>
  <c r="AU384" i="154"/>
  <c r="AU381" i="154"/>
  <c r="AU380" i="154"/>
  <c r="AU379" i="154"/>
  <c r="AU378" i="154"/>
  <c r="AU376" i="154"/>
  <c r="AU375" i="154"/>
  <c r="AU374" i="154"/>
  <c r="AS369" i="154"/>
  <c r="AR369" i="154"/>
  <c r="AQ369" i="154"/>
  <c r="AP369" i="154"/>
  <c r="AO369" i="154"/>
  <c r="AN369" i="154"/>
  <c r="AM369" i="154"/>
  <c r="AL369" i="154"/>
  <c r="AK369" i="154"/>
  <c r="AJ369" i="154"/>
  <c r="AH369" i="154"/>
  <c r="AG369" i="154"/>
  <c r="AF369" i="154"/>
  <c r="AE369" i="154"/>
  <c r="AD369" i="154"/>
  <c r="AB369" i="154"/>
  <c r="AA369" i="154"/>
  <c r="Z369" i="154"/>
  <c r="Y369" i="154"/>
  <c r="X369" i="154"/>
  <c r="V369" i="154"/>
  <c r="U369" i="154"/>
  <c r="T369" i="154"/>
  <c r="S369" i="154"/>
  <c r="R369" i="154"/>
  <c r="Q369" i="154"/>
  <c r="P369" i="154"/>
  <c r="O369" i="154"/>
  <c r="N369" i="154"/>
  <c r="AS368" i="154"/>
  <c r="AR368" i="154"/>
  <c r="AQ368" i="154"/>
  <c r="AP368" i="154"/>
  <c r="AO368" i="154"/>
  <c r="AN368" i="154"/>
  <c r="AM368" i="154"/>
  <c r="AL368" i="154"/>
  <c r="AK368" i="154"/>
  <c r="AJ368" i="154"/>
  <c r="AH368" i="154"/>
  <c r="AG368" i="154"/>
  <c r="AF368" i="154"/>
  <c r="AE368" i="154"/>
  <c r="AD368" i="154"/>
  <c r="AB368" i="154"/>
  <c r="AA368" i="154"/>
  <c r="Z368" i="154"/>
  <c r="Y368" i="154"/>
  <c r="X368" i="154"/>
  <c r="V368" i="154"/>
  <c r="U368" i="154"/>
  <c r="T368" i="154"/>
  <c r="S368" i="154"/>
  <c r="R368" i="154"/>
  <c r="Q368" i="154"/>
  <c r="P368" i="154"/>
  <c r="O368" i="154"/>
  <c r="N368" i="154"/>
  <c r="H368" i="154"/>
  <c r="AU367" i="154"/>
  <c r="AU366" i="154"/>
  <c r="I366" i="154" s="1"/>
  <c r="J366" i="154"/>
  <c r="K366" i="154" s="1"/>
  <c r="AU365" i="154"/>
  <c r="AU364" i="154"/>
  <c r="I364" i="154" s="1"/>
  <c r="J364" i="154"/>
  <c r="K364" i="154" s="1"/>
  <c r="AU363" i="154"/>
  <c r="J362" i="154"/>
  <c r="AU361" i="154"/>
  <c r="J360" i="154"/>
  <c r="AN357" i="154"/>
  <c r="AM357" i="154"/>
  <c r="AL357" i="154"/>
  <c r="AK357" i="154"/>
  <c r="AJ357" i="154"/>
  <c r="AH357" i="154"/>
  <c r="AG357" i="154"/>
  <c r="AF357" i="154"/>
  <c r="AE357" i="154"/>
  <c r="AD357" i="154"/>
  <c r="AB357" i="154"/>
  <c r="AA357" i="154"/>
  <c r="Z357" i="154"/>
  <c r="Y357" i="154"/>
  <c r="X357" i="154"/>
  <c r="V357" i="154"/>
  <c r="U357" i="154"/>
  <c r="T357" i="154"/>
  <c r="S357" i="154"/>
  <c r="R357" i="154"/>
  <c r="Q357" i="154"/>
  <c r="P357" i="154"/>
  <c r="O357" i="154"/>
  <c r="N357" i="154"/>
  <c r="AN356" i="154"/>
  <c r="AM356" i="154"/>
  <c r="AL356" i="154"/>
  <c r="AK356" i="154"/>
  <c r="AJ356" i="154"/>
  <c r="AH356" i="154"/>
  <c r="AG356" i="154"/>
  <c r="AF356" i="154"/>
  <c r="AE356" i="154"/>
  <c r="AD356" i="154"/>
  <c r="AB356" i="154"/>
  <c r="AA356" i="154"/>
  <c r="Z356" i="154"/>
  <c r="Y356" i="154"/>
  <c r="X356" i="154"/>
  <c r="V356" i="154"/>
  <c r="U356" i="154"/>
  <c r="T356" i="154"/>
  <c r="S356" i="154"/>
  <c r="R356" i="154"/>
  <c r="Q356" i="154"/>
  <c r="P356" i="154"/>
  <c r="O356" i="154"/>
  <c r="N356" i="154"/>
  <c r="H356" i="154"/>
  <c r="AU355" i="154"/>
  <c r="AU354" i="154"/>
  <c r="I354" i="154" s="1"/>
  <c r="J354" i="154"/>
  <c r="L354" i="154" s="1"/>
  <c r="AU353" i="154"/>
  <c r="AU352" i="154"/>
  <c r="I352" i="154" s="1"/>
  <c r="J352" i="154"/>
  <c r="L352" i="154" s="1"/>
  <c r="AU351" i="154"/>
  <c r="AU350" i="154"/>
  <c r="I350" i="154" s="1"/>
  <c r="J350" i="154"/>
  <c r="L350" i="154" s="1"/>
  <c r="AU349" i="154"/>
  <c r="AU348" i="154"/>
  <c r="I348" i="154" s="1"/>
  <c r="J348" i="154"/>
  <c r="L348" i="154" s="1"/>
  <c r="AU347" i="154"/>
  <c r="AU346" i="154"/>
  <c r="I346" i="154" s="1"/>
  <c r="J346" i="154"/>
  <c r="L346" i="154" s="1"/>
  <c r="AU345" i="154"/>
  <c r="AU344" i="154"/>
  <c r="I344" i="154" s="1"/>
  <c r="J344" i="154"/>
  <c r="L344" i="154" s="1"/>
  <c r="AU343" i="154"/>
  <c r="AU342" i="154"/>
  <c r="I342" i="154" s="1"/>
  <c r="J342" i="154"/>
  <c r="K342" i="154" s="1"/>
  <c r="AU341" i="154"/>
  <c r="AU340" i="154"/>
  <c r="I340" i="154" s="1"/>
  <c r="J340" i="154"/>
  <c r="K340" i="154" s="1"/>
  <c r="AU339" i="154"/>
  <c r="AU338" i="154"/>
  <c r="I338" i="154" s="1"/>
  <c r="J338" i="154"/>
  <c r="L338" i="154" s="1"/>
  <c r="AU337" i="154"/>
  <c r="AU336" i="154"/>
  <c r="I336" i="154" s="1"/>
  <c r="J336" i="154"/>
  <c r="AU335" i="154"/>
  <c r="AU334" i="154"/>
  <c r="I334" i="154" s="1"/>
  <c r="J334" i="154"/>
  <c r="AU333" i="154"/>
  <c r="AU332" i="154"/>
  <c r="I332" i="154" s="1"/>
  <c r="J332" i="154"/>
  <c r="L332" i="154" s="1"/>
  <c r="AU331" i="154"/>
  <c r="AU330" i="154"/>
  <c r="I330" i="154" s="1"/>
  <c r="J330" i="154"/>
  <c r="L330" i="154" s="1"/>
  <c r="AU329" i="154"/>
  <c r="AU328" i="154"/>
  <c r="I328" i="154" s="1"/>
  <c r="J328" i="154"/>
  <c r="L328" i="154" s="1"/>
  <c r="AU327" i="154"/>
  <c r="AU326" i="154"/>
  <c r="I326" i="154" s="1"/>
  <c r="J326" i="154"/>
  <c r="AN325" i="154"/>
  <c r="AM325" i="154"/>
  <c r="AL325" i="154"/>
  <c r="AK325" i="154"/>
  <c r="AJ325" i="154"/>
  <c r="AH325" i="154"/>
  <c r="AG325" i="154"/>
  <c r="AF325" i="154"/>
  <c r="AE325" i="154"/>
  <c r="AD325" i="154"/>
  <c r="AB325" i="154"/>
  <c r="AA325" i="154"/>
  <c r="Z325" i="154"/>
  <c r="Y325" i="154"/>
  <c r="X325" i="154"/>
  <c r="V325" i="154"/>
  <c r="U325" i="154"/>
  <c r="T325" i="154"/>
  <c r="S325" i="154"/>
  <c r="R325" i="154"/>
  <c r="Q325" i="154"/>
  <c r="P325" i="154"/>
  <c r="O325" i="154"/>
  <c r="N325" i="154"/>
  <c r="AN324" i="154"/>
  <c r="AM324" i="154"/>
  <c r="AL324" i="154"/>
  <c r="AK324" i="154"/>
  <c r="AJ324" i="154"/>
  <c r="AH324" i="154"/>
  <c r="AG324" i="154"/>
  <c r="AF324" i="154"/>
  <c r="AE324" i="154"/>
  <c r="AD324" i="154"/>
  <c r="AB324" i="154"/>
  <c r="AA324" i="154"/>
  <c r="Z324" i="154"/>
  <c r="Y324" i="154"/>
  <c r="X324" i="154"/>
  <c r="V324" i="154"/>
  <c r="U324" i="154"/>
  <c r="T324" i="154"/>
  <c r="S324" i="154"/>
  <c r="R324" i="154"/>
  <c r="Q324" i="154"/>
  <c r="P324" i="154"/>
  <c r="O324" i="154"/>
  <c r="N324" i="154"/>
  <c r="H324" i="154"/>
  <c r="AU323" i="154"/>
  <c r="AU322" i="154"/>
  <c r="I322" i="154" s="1"/>
  <c r="J322" i="154"/>
  <c r="AU321" i="154"/>
  <c r="AU320" i="154"/>
  <c r="I320" i="154" s="1"/>
  <c r="J320" i="154"/>
  <c r="L320" i="154" s="1"/>
  <c r="AU319" i="154"/>
  <c r="AU318" i="154"/>
  <c r="I318" i="154" s="1"/>
  <c r="J318" i="154"/>
  <c r="L318" i="154" s="1"/>
  <c r="AU317" i="154"/>
  <c r="AU316" i="154"/>
  <c r="I316" i="154" s="1"/>
  <c r="J316" i="154"/>
  <c r="K316" i="154" s="1"/>
  <c r="AU315" i="154"/>
  <c r="AU314" i="154"/>
  <c r="I314" i="154" s="1"/>
  <c r="J314" i="154"/>
  <c r="AU313" i="154"/>
  <c r="AU312" i="154"/>
  <c r="I312" i="154" s="1"/>
  <c r="J312" i="154"/>
  <c r="L312" i="154" s="1"/>
  <c r="AU311" i="154"/>
  <c r="AU310" i="154"/>
  <c r="I310" i="154" s="1"/>
  <c r="J310" i="154"/>
  <c r="L310" i="154" s="1"/>
  <c r="AU309" i="154"/>
  <c r="AU308" i="154"/>
  <c r="I308" i="154" s="1"/>
  <c r="J308" i="154"/>
  <c r="K308" i="154" s="1"/>
  <c r="AU307" i="154"/>
  <c r="AU306" i="154"/>
  <c r="I306" i="154" s="1"/>
  <c r="J306" i="154"/>
  <c r="AU305" i="154"/>
  <c r="AU304" i="154"/>
  <c r="I304" i="154" s="1"/>
  <c r="J304" i="154"/>
  <c r="L304" i="154" s="1"/>
  <c r="AU303" i="154"/>
  <c r="AU302" i="154"/>
  <c r="I302" i="154" s="1"/>
  <c r="J302" i="154"/>
  <c r="K302" i="154" s="1"/>
  <c r="AU301" i="154"/>
  <c r="AU300" i="154"/>
  <c r="I300" i="154" s="1"/>
  <c r="J300" i="154"/>
  <c r="K300" i="154" s="1"/>
  <c r="AU299" i="154"/>
  <c r="AU298" i="154"/>
  <c r="I298" i="154" s="1"/>
  <c r="J298" i="154"/>
  <c r="AU297" i="154"/>
  <c r="AU296" i="154"/>
  <c r="I296" i="154" s="1"/>
  <c r="J296" i="154"/>
  <c r="L296" i="154" s="1"/>
  <c r="AU295" i="154"/>
  <c r="AU294" i="154"/>
  <c r="I294" i="154" s="1"/>
  <c r="J294" i="154"/>
  <c r="L294" i="154" s="1"/>
  <c r="AU293" i="154"/>
  <c r="AU292" i="154"/>
  <c r="I292" i="154" s="1"/>
  <c r="J292" i="154"/>
  <c r="K292" i="154" s="1"/>
  <c r="AU291" i="154"/>
  <c r="AU290" i="154"/>
  <c r="I290" i="154" s="1"/>
  <c r="J290" i="154"/>
  <c r="AN289" i="154"/>
  <c r="AM289" i="154"/>
  <c r="AL289" i="154"/>
  <c r="AK289" i="154"/>
  <c r="AJ289" i="154"/>
  <c r="AH289" i="154"/>
  <c r="AG289" i="154"/>
  <c r="AF289" i="154"/>
  <c r="AE289" i="154"/>
  <c r="AD289" i="154"/>
  <c r="AB289" i="154"/>
  <c r="AA289" i="154"/>
  <c r="Z289" i="154"/>
  <c r="Y289" i="154"/>
  <c r="X289" i="154"/>
  <c r="V289" i="154"/>
  <c r="U289" i="154"/>
  <c r="T289" i="154"/>
  <c r="S289" i="154"/>
  <c r="R289" i="154"/>
  <c r="Q289" i="154"/>
  <c r="P289" i="154"/>
  <c r="O289" i="154"/>
  <c r="N289" i="154"/>
  <c r="AN288" i="154"/>
  <c r="AM288" i="154"/>
  <c r="AL288" i="154"/>
  <c r="AK288" i="154"/>
  <c r="AJ288" i="154"/>
  <c r="AH288" i="154"/>
  <c r="AG288" i="154"/>
  <c r="AF288" i="154"/>
  <c r="AE288" i="154"/>
  <c r="AD288" i="154"/>
  <c r="AB288" i="154"/>
  <c r="AA288" i="154"/>
  <c r="Z288" i="154"/>
  <c r="Y288" i="154"/>
  <c r="X288" i="154"/>
  <c r="V288" i="154"/>
  <c r="U288" i="154"/>
  <c r="T288" i="154"/>
  <c r="S288" i="154"/>
  <c r="R288" i="154"/>
  <c r="Q288" i="154"/>
  <c r="P288" i="154"/>
  <c r="O288" i="154"/>
  <c r="N288" i="154"/>
  <c r="H288" i="154"/>
  <c r="AU287" i="154"/>
  <c r="AU286" i="154"/>
  <c r="I286" i="154" s="1"/>
  <c r="J286" i="154"/>
  <c r="K286" i="154" s="1"/>
  <c r="AU285" i="154"/>
  <c r="AU284" i="154"/>
  <c r="I284" i="154" s="1"/>
  <c r="J284" i="154"/>
  <c r="L284" i="154" s="1"/>
  <c r="AU283" i="154"/>
  <c r="AU282" i="154"/>
  <c r="I282" i="154" s="1"/>
  <c r="J282" i="154"/>
  <c r="K282" i="154" s="1"/>
  <c r="AU281" i="154"/>
  <c r="AU280" i="154"/>
  <c r="I280" i="154" s="1"/>
  <c r="J280" i="154"/>
  <c r="K280" i="154" s="1"/>
  <c r="AU279" i="154"/>
  <c r="AU278" i="154"/>
  <c r="I278" i="154" s="1"/>
  <c r="J278" i="154"/>
  <c r="L278" i="154" s="1"/>
  <c r="AU277" i="154"/>
  <c r="AU276" i="154"/>
  <c r="I276" i="154" s="1"/>
  <c r="J276" i="154"/>
  <c r="L276" i="154" s="1"/>
  <c r="AU275" i="154"/>
  <c r="AU274" i="154"/>
  <c r="I274" i="154" s="1"/>
  <c r="J274" i="154"/>
  <c r="L274" i="154" s="1"/>
  <c r="AU273" i="154"/>
  <c r="AU272" i="154"/>
  <c r="I272" i="154" s="1"/>
  <c r="J272" i="154"/>
  <c r="L272" i="154" s="1"/>
  <c r="AU271" i="154"/>
  <c r="AU270" i="154"/>
  <c r="J270" i="154"/>
  <c r="L270" i="154" s="1"/>
  <c r="AU269" i="154"/>
  <c r="AU268" i="154"/>
  <c r="I268" i="154" s="1"/>
  <c r="J268" i="154"/>
  <c r="AU267" i="154"/>
  <c r="AU266" i="154"/>
  <c r="I266" i="154" s="1"/>
  <c r="J266" i="154"/>
  <c r="K266" i="154" s="1"/>
  <c r="AU265" i="154"/>
  <c r="AU264" i="154"/>
  <c r="I264" i="154" s="1"/>
  <c r="J264" i="154"/>
  <c r="K264" i="154" s="1"/>
  <c r="AU263" i="154"/>
  <c r="AU262" i="154"/>
  <c r="I262" i="154" s="1"/>
  <c r="J262" i="154"/>
  <c r="K262" i="154" s="1"/>
  <c r="AU261" i="154"/>
  <c r="AU260" i="154"/>
  <c r="I260" i="154" s="1"/>
  <c r="J260" i="154"/>
  <c r="AU259" i="154"/>
  <c r="AU258" i="154"/>
  <c r="I258" i="154" s="1"/>
  <c r="J258" i="154"/>
  <c r="K258" i="154" s="1"/>
  <c r="AU257" i="154"/>
  <c r="AU256" i="154"/>
  <c r="I256" i="154" s="1"/>
  <c r="J256" i="154"/>
  <c r="L256" i="154" s="1"/>
  <c r="AU255" i="154"/>
  <c r="AU254" i="154"/>
  <c r="I254" i="154" s="1"/>
  <c r="J254" i="154"/>
  <c r="K254" i="154" s="1"/>
  <c r="AU253" i="154"/>
  <c r="AU252" i="154"/>
  <c r="I252" i="154" s="1"/>
  <c r="J252" i="154"/>
  <c r="AU251" i="154"/>
  <c r="AU250" i="154"/>
  <c r="I250" i="154" s="1"/>
  <c r="J250" i="154"/>
  <c r="K250" i="154" s="1"/>
  <c r="AU249" i="154"/>
  <c r="AU248" i="154"/>
  <c r="I248" i="154" s="1"/>
  <c r="J248" i="154"/>
  <c r="L248" i="154" s="1"/>
  <c r="AU247" i="154"/>
  <c r="AU246" i="154"/>
  <c r="I246" i="154" s="1"/>
  <c r="J246" i="154"/>
  <c r="K246" i="154" s="1"/>
  <c r="AU245" i="154"/>
  <c r="AU244" i="154"/>
  <c r="I244" i="154" s="1"/>
  <c r="J244" i="154"/>
  <c r="AU243" i="154"/>
  <c r="AU242" i="154"/>
  <c r="I242" i="154" s="1"/>
  <c r="J242" i="154"/>
  <c r="K242" i="154" s="1"/>
  <c r="AU241" i="154"/>
  <c r="AU240" i="154"/>
  <c r="I240" i="154" s="1"/>
  <c r="J240" i="154"/>
  <c r="K240" i="154" s="1"/>
  <c r="AU239" i="154"/>
  <c r="AU238" i="154"/>
  <c r="I238" i="154" s="1"/>
  <c r="J238" i="154"/>
  <c r="K238" i="154" s="1"/>
  <c r="AU237" i="154"/>
  <c r="AU236" i="154"/>
  <c r="I236" i="154" s="1"/>
  <c r="J236" i="154"/>
  <c r="AU235" i="154"/>
  <c r="AU234" i="154"/>
  <c r="I234" i="154" s="1"/>
  <c r="J234" i="154"/>
  <c r="K234" i="154" s="1"/>
  <c r="AU233" i="154"/>
  <c r="AU232" i="154"/>
  <c r="I232" i="154" s="1"/>
  <c r="J232" i="154"/>
  <c r="K232" i="154" s="1"/>
  <c r="AU231" i="154"/>
  <c r="AU230" i="154"/>
  <c r="I230" i="154" s="1"/>
  <c r="J230" i="154"/>
  <c r="K230" i="154" s="1"/>
  <c r="AU229" i="154"/>
  <c r="AU228" i="154"/>
  <c r="I228" i="154" s="1"/>
  <c r="J228" i="154"/>
  <c r="AU227" i="154"/>
  <c r="AU226" i="154"/>
  <c r="I226" i="154" s="1"/>
  <c r="J226" i="154"/>
  <c r="K226" i="154" s="1"/>
  <c r="AU225" i="154"/>
  <c r="AU224" i="154"/>
  <c r="I224" i="154" s="1"/>
  <c r="J224" i="154"/>
  <c r="K224" i="154" s="1"/>
  <c r="AU223" i="154"/>
  <c r="AU222" i="154"/>
  <c r="I222" i="154" s="1"/>
  <c r="J222" i="154"/>
  <c r="K222" i="154" s="1"/>
  <c r="AU221" i="154"/>
  <c r="AU220" i="154"/>
  <c r="I220" i="154" s="1"/>
  <c r="J220" i="154"/>
  <c r="AU219" i="154"/>
  <c r="AU218" i="154"/>
  <c r="I218" i="154" s="1"/>
  <c r="J218" i="154"/>
  <c r="K218" i="154" s="1"/>
  <c r="AU217" i="154"/>
  <c r="AU216" i="154"/>
  <c r="I216" i="154" s="1"/>
  <c r="J216" i="154"/>
  <c r="K216" i="154" s="1"/>
  <c r="AU215" i="154"/>
  <c r="AU214" i="154"/>
  <c r="I214" i="154" s="1"/>
  <c r="J214" i="154"/>
  <c r="K214" i="154" s="1"/>
  <c r="AU213" i="154"/>
  <c r="AU212" i="154"/>
  <c r="I212" i="154" s="1"/>
  <c r="J212" i="154"/>
  <c r="AN211" i="154"/>
  <c r="AM211" i="154"/>
  <c r="AL211" i="154"/>
  <c r="AK211" i="154"/>
  <c r="AJ211" i="154"/>
  <c r="AH211" i="154"/>
  <c r="AG211" i="154"/>
  <c r="AF211" i="154"/>
  <c r="AE211" i="154"/>
  <c r="AD211" i="154"/>
  <c r="AB211" i="154"/>
  <c r="AA211" i="154"/>
  <c r="Z211" i="154"/>
  <c r="Y211" i="154"/>
  <c r="X211" i="154"/>
  <c r="V211" i="154"/>
  <c r="U211" i="154"/>
  <c r="T211" i="154"/>
  <c r="S211" i="154"/>
  <c r="R211" i="154"/>
  <c r="Q211" i="154"/>
  <c r="P211" i="154"/>
  <c r="O211" i="154"/>
  <c r="N211" i="154"/>
  <c r="AN210" i="154"/>
  <c r="AM210" i="154"/>
  <c r="AL210" i="154"/>
  <c r="AK210" i="154"/>
  <c r="AJ210" i="154"/>
  <c r="AH210" i="154"/>
  <c r="AG210" i="154"/>
  <c r="AF210" i="154"/>
  <c r="AE210" i="154"/>
  <c r="AD210" i="154"/>
  <c r="AB210" i="154"/>
  <c r="AA210" i="154"/>
  <c r="Z210" i="154"/>
  <c r="Y210" i="154"/>
  <c r="X210" i="154"/>
  <c r="V210" i="154"/>
  <c r="U210" i="154"/>
  <c r="T210" i="154"/>
  <c r="S210" i="154"/>
  <c r="R210" i="154"/>
  <c r="Q210" i="154"/>
  <c r="P210" i="154"/>
  <c r="O210" i="154"/>
  <c r="N210" i="154"/>
  <c r="AU209" i="154"/>
  <c r="AU208" i="154"/>
  <c r="I208" i="154" s="1"/>
  <c r="J208" i="154"/>
  <c r="L208" i="154" s="1"/>
  <c r="AU207" i="154"/>
  <c r="AU206" i="154"/>
  <c r="I206" i="154" s="1"/>
  <c r="J206" i="154"/>
  <c r="L206" i="154" s="1"/>
  <c r="AU205" i="154"/>
  <c r="AU204" i="154"/>
  <c r="I204" i="154" s="1"/>
  <c r="J204" i="154"/>
  <c r="AN200" i="154"/>
  <c r="AM200" i="154"/>
  <c r="AL200" i="154"/>
  <c r="AK200" i="154"/>
  <c r="AJ200" i="154"/>
  <c r="AH200" i="154"/>
  <c r="AG200" i="154"/>
  <c r="AF200" i="154"/>
  <c r="AE200" i="154"/>
  <c r="AD200" i="154"/>
  <c r="AB200" i="154"/>
  <c r="AA200" i="154"/>
  <c r="Z200" i="154"/>
  <c r="Y200" i="154"/>
  <c r="X200" i="154"/>
  <c r="V200" i="154"/>
  <c r="U200" i="154"/>
  <c r="T200" i="154"/>
  <c r="S200" i="154"/>
  <c r="R200" i="154"/>
  <c r="Q200" i="154"/>
  <c r="P200" i="154"/>
  <c r="O200" i="154"/>
  <c r="N200" i="154"/>
  <c r="AN199" i="154"/>
  <c r="AM199" i="154"/>
  <c r="AL199" i="154"/>
  <c r="AK199" i="154"/>
  <c r="AJ199" i="154"/>
  <c r="AH199" i="154"/>
  <c r="AG199" i="154"/>
  <c r="AF199" i="154"/>
  <c r="AE199" i="154"/>
  <c r="AD199" i="154"/>
  <c r="AB199" i="154"/>
  <c r="AA199" i="154"/>
  <c r="Z199" i="154"/>
  <c r="Y199" i="154"/>
  <c r="X199" i="154"/>
  <c r="V199" i="154"/>
  <c r="U199" i="154"/>
  <c r="T199" i="154"/>
  <c r="S199" i="154"/>
  <c r="R199" i="154"/>
  <c r="Q199" i="154"/>
  <c r="P199" i="154"/>
  <c r="O199" i="154"/>
  <c r="N199" i="154"/>
  <c r="AU198" i="154"/>
  <c r="AU197" i="154"/>
  <c r="I197" i="154" s="1"/>
  <c r="J197" i="154"/>
  <c r="K197" i="154" s="1"/>
  <c r="AU196" i="154"/>
  <c r="AU195" i="154"/>
  <c r="I195" i="154" s="1"/>
  <c r="J195" i="154"/>
  <c r="AU194" i="154"/>
  <c r="AU193" i="154"/>
  <c r="I193" i="154" s="1"/>
  <c r="J193" i="154"/>
  <c r="K193" i="154" s="1"/>
  <c r="AU192" i="154"/>
  <c r="AU191" i="154"/>
  <c r="I191" i="154" s="1"/>
  <c r="J191" i="154"/>
  <c r="K191" i="154" s="1"/>
  <c r="AU190" i="154"/>
  <c r="AU189" i="154"/>
  <c r="I189" i="154" s="1"/>
  <c r="J189" i="154"/>
  <c r="K189" i="154" s="1"/>
  <c r="AU188" i="154"/>
  <c r="AU187" i="154"/>
  <c r="I187" i="154" s="1"/>
  <c r="J187" i="154"/>
  <c r="AU186" i="154"/>
  <c r="AU185" i="154"/>
  <c r="I185" i="154" s="1"/>
  <c r="J185" i="154"/>
  <c r="AU184" i="154"/>
  <c r="AU183" i="154"/>
  <c r="I183" i="154" s="1"/>
  <c r="J183" i="154"/>
  <c r="L183" i="154" s="1"/>
  <c r="AU182" i="154"/>
  <c r="AU181" i="154"/>
  <c r="I181" i="154" s="1"/>
  <c r="J181" i="154"/>
  <c r="K181" i="154" s="1"/>
  <c r="AU180" i="154"/>
  <c r="AU179" i="154"/>
  <c r="I179" i="154" s="1"/>
  <c r="J179" i="154"/>
  <c r="K179" i="154" s="1"/>
  <c r="AU178" i="154"/>
  <c r="AU177" i="154"/>
  <c r="I177" i="154" s="1"/>
  <c r="J177" i="154"/>
  <c r="K177" i="154" s="1"/>
  <c r="AU176" i="154"/>
  <c r="AU175" i="154"/>
  <c r="I175" i="154" s="1"/>
  <c r="J175" i="154"/>
  <c r="K175" i="154" s="1"/>
  <c r="AU174" i="154"/>
  <c r="AU173" i="154"/>
  <c r="I173" i="154" s="1"/>
  <c r="J173" i="154"/>
  <c r="K173" i="154" s="1"/>
  <c r="AU172" i="154"/>
  <c r="AU171" i="154"/>
  <c r="I171" i="154" s="1"/>
  <c r="J171" i="154"/>
  <c r="AU170" i="154"/>
  <c r="AU169" i="154"/>
  <c r="I169" i="154" s="1"/>
  <c r="J169" i="154"/>
  <c r="K169" i="154" s="1"/>
  <c r="AU168" i="154"/>
  <c r="AU167" i="154"/>
  <c r="I167" i="154" s="1"/>
  <c r="J167" i="154"/>
  <c r="K167" i="154" s="1"/>
  <c r="AU166" i="154"/>
  <c r="AU165" i="154"/>
  <c r="I165" i="154" s="1"/>
  <c r="J165" i="154"/>
  <c r="K165" i="154" s="1"/>
  <c r="AU164" i="154"/>
  <c r="AU163" i="154"/>
  <c r="I163" i="154" s="1"/>
  <c r="J163" i="154"/>
  <c r="AU162" i="154"/>
  <c r="AU161" i="154"/>
  <c r="I161" i="154" s="1"/>
  <c r="J161" i="154"/>
  <c r="K161" i="154" s="1"/>
  <c r="AU160" i="154"/>
  <c r="AU159" i="154"/>
  <c r="I159" i="154" s="1"/>
  <c r="J159" i="154"/>
  <c r="AU158" i="154"/>
  <c r="AU157" i="154"/>
  <c r="I157" i="154" s="1"/>
  <c r="J157" i="154"/>
  <c r="K157" i="154" s="1"/>
  <c r="AU156" i="154"/>
  <c r="AU155" i="154"/>
  <c r="I155" i="154" s="1"/>
  <c r="J155" i="154"/>
  <c r="AU154" i="154"/>
  <c r="AU153" i="154"/>
  <c r="I153" i="154" s="1"/>
  <c r="J153" i="154"/>
  <c r="AU152" i="154"/>
  <c r="AU151" i="154"/>
  <c r="I151" i="154" s="1"/>
  <c r="J151" i="154"/>
  <c r="K151" i="154" s="1"/>
  <c r="AN145" i="154"/>
  <c r="AM145" i="154"/>
  <c r="AL145" i="154"/>
  <c r="AK145" i="154"/>
  <c r="AJ145" i="154"/>
  <c r="AH145" i="154"/>
  <c r="AG145" i="154"/>
  <c r="AF145" i="154"/>
  <c r="AE145" i="154"/>
  <c r="AD145" i="154"/>
  <c r="AB145" i="154"/>
  <c r="AA145" i="154"/>
  <c r="Z145" i="154"/>
  <c r="Y145" i="154"/>
  <c r="X145" i="154"/>
  <c r="V145" i="154"/>
  <c r="U145" i="154"/>
  <c r="T145" i="154"/>
  <c r="S145" i="154"/>
  <c r="R145" i="154"/>
  <c r="Q145" i="154"/>
  <c r="P145" i="154"/>
  <c r="O145" i="154"/>
  <c r="N145" i="154"/>
  <c r="AN144" i="154"/>
  <c r="AM144" i="154"/>
  <c r="AL144" i="154"/>
  <c r="AK144" i="154"/>
  <c r="AJ144" i="154"/>
  <c r="AH144" i="154"/>
  <c r="AG144" i="154"/>
  <c r="AF144" i="154"/>
  <c r="AE144" i="154"/>
  <c r="AD144" i="154"/>
  <c r="AB144" i="154"/>
  <c r="AA144" i="154"/>
  <c r="Z144" i="154"/>
  <c r="Y144" i="154"/>
  <c r="X144" i="154"/>
  <c r="V144" i="154"/>
  <c r="U144" i="154"/>
  <c r="T144" i="154"/>
  <c r="S144" i="154"/>
  <c r="R144" i="154"/>
  <c r="Q144" i="154"/>
  <c r="P144" i="154"/>
  <c r="O144" i="154"/>
  <c r="N144" i="154"/>
  <c r="H144" i="154"/>
  <c r="AU143" i="154"/>
  <c r="AU142" i="154"/>
  <c r="I142" i="154" s="1"/>
  <c r="J142" i="154"/>
  <c r="AU141" i="154"/>
  <c r="AU140" i="154"/>
  <c r="I140" i="154" s="1"/>
  <c r="J140" i="154"/>
  <c r="K140" i="154" s="1"/>
  <c r="AU139" i="154"/>
  <c r="AU138" i="154"/>
  <c r="I138" i="154" s="1"/>
  <c r="J138" i="154"/>
  <c r="L138" i="154" s="1"/>
  <c r="AU137" i="154"/>
  <c r="AU136" i="154"/>
  <c r="I136" i="154" s="1"/>
  <c r="J136" i="154"/>
  <c r="K136" i="154" s="1"/>
  <c r="AU135" i="154"/>
  <c r="AU134" i="154"/>
  <c r="I134" i="154" s="1"/>
  <c r="J134" i="154"/>
  <c r="L134" i="154" s="1"/>
  <c r="AN133" i="154"/>
  <c r="AM133" i="154"/>
  <c r="AL133" i="154"/>
  <c r="AK133" i="154"/>
  <c r="AJ133" i="154"/>
  <c r="AH133" i="154"/>
  <c r="AG133" i="154"/>
  <c r="AF133" i="154"/>
  <c r="AE133" i="154"/>
  <c r="AD133" i="154"/>
  <c r="AB133" i="154"/>
  <c r="AA133" i="154"/>
  <c r="Z133" i="154"/>
  <c r="Y133" i="154"/>
  <c r="X133" i="154"/>
  <c r="V133" i="154"/>
  <c r="U133" i="154"/>
  <c r="T133" i="154"/>
  <c r="S133" i="154"/>
  <c r="R133" i="154"/>
  <c r="Q133" i="154"/>
  <c r="P133" i="154"/>
  <c r="O133" i="154"/>
  <c r="N133" i="154"/>
  <c r="AN132" i="154"/>
  <c r="AM132" i="154"/>
  <c r="AL132" i="154"/>
  <c r="AK132" i="154"/>
  <c r="AJ132" i="154"/>
  <c r="AH132" i="154"/>
  <c r="AG132" i="154"/>
  <c r="AF132" i="154"/>
  <c r="AE132" i="154"/>
  <c r="AD132" i="154"/>
  <c r="AB132" i="154"/>
  <c r="AA132" i="154"/>
  <c r="Z132" i="154"/>
  <c r="Y132" i="154"/>
  <c r="X132" i="154"/>
  <c r="V132" i="154"/>
  <c r="U132" i="154"/>
  <c r="T132" i="154"/>
  <c r="S132" i="154"/>
  <c r="R132" i="154"/>
  <c r="Q132" i="154"/>
  <c r="P132" i="154"/>
  <c r="O132" i="154"/>
  <c r="N132" i="154"/>
  <c r="H132" i="154"/>
  <c r="AU131" i="154"/>
  <c r="AU130" i="154"/>
  <c r="I130" i="154" s="1"/>
  <c r="J130" i="154"/>
  <c r="K130" i="154" s="1"/>
  <c r="AU129" i="154"/>
  <c r="AU128" i="154"/>
  <c r="I128" i="154" s="1"/>
  <c r="J128" i="154"/>
  <c r="L128" i="154" s="1"/>
  <c r="AU127" i="154"/>
  <c r="AU126" i="154"/>
  <c r="I126" i="154" s="1"/>
  <c r="J126" i="154"/>
  <c r="L126" i="154" s="1"/>
  <c r="AN125" i="154"/>
  <c r="AM125" i="154"/>
  <c r="AL125" i="154"/>
  <c r="AK125" i="154"/>
  <c r="AJ125" i="154"/>
  <c r="AH125" i="154"/>
  <c r="AG125" i="154"/>
  <c r="AF125" i="154"/>
  <c r="AE125" i="154"/>
  <c r="AD125" i="154"/>
  <c r="AB125" i="154"/>
  <c r="AA125" i="154"/>
  <c r="Z125" i="154"/>
  <c r="Y125" i="154"/>
  <c r="X125" i="154"/>
  <c r="V125" i="154"/>
  <c r="U125" i="154"/>
  <c r="T125" i="154"/>
  <c r="S125" i="154"/>
  <c r="R125" i="154"/>
  <c r="Q125" i="154"/>
  <c r="P125" i="154"/>
  <c r="N125" i="154"/>
  <c r="AN124" i="154"/>
  <c r="AM124" i="154"/>
  <c r="AL124" i="154"/>
  <c r="AK124" i="154"/>
  <c r="AJ124" i="154"/>
  <c r="AH124" i="154"/>
  <c r="AG124" i="154"/>
  <c r="AF124" i="154"/>
  <c r="AE124" i="154"/>
  <c r="AD124" i="154"/>
  <c r="AB124" i="154"/>
  <c r="AA124" i="154"/>
  <c r="Z124" i="154"/>
  <c r="Y124" i="154"/>
  <c r="X124" i="154"/>
  <c r="V124" i="154"/>
  <c r="U124" i="154"/>
  <c r="T124" i="154"/>
  <c r="S124" i="154"/>
  <c r="R124" i="154"/>
  <c r="Q124" i="154"/>
  <c r="P124" i="154"/>
  <c r="O124" i="154"/>
  <c r="N124" i="154"/>
  <c r="H124" i="154"/>
  <c r="AU123" i="154"/>
  <c r="AU122" i="154"/>
  <c r="I122" i="154" s="1"/>
  <c r="J122" i="154"/>
  <c r="L122" i="154" s="1"/>
  <c r="AU121" i="154"/>
  <c r="AU120" i="154"/>
  <c r="I120" i="154" s="1"/>
  <c r="J120" i="154"/>
  <c r="L120" i="154" s="1"/>
  <c r="AU119" i="154"/>
  <c r="AU118" i="154"/>
  <c r="I118" i="154" s="1"/>
  <c r="J118" i="154"/>
  <c r="L118" i="154" s="1"/>
  <c r="AU117" i="154"/>
  <c r="AU116" i="154"/>
  <c r="I116" i="154" s="1"/>
  <c r="J116" i="154"/>
  <c r="AU115" i="154"/>
  <c r="AU114" i="154"/>
  <c r="I114" i="154" s="1"/>
  <c r="J114" i="154"/>
  <c r="K114" i="154" s="1"/>
  <c r="AU113" i="154"/>
  <c r="AU112" i="154"/>
  <c r="I112" i="154" s="1"/>
  <c r="J112" i="154"/>
  <c r="K112" i="154" s="1"/>
  <c r="AU111" i="154"/>
  <c r="AU110" i="154"/>
  <c r="I110" i="154" s="1"/>
  <c r="J110" i="154"/>
  <c r="L110" i="154" s="1"/>
  <c r="AU109" i="154"/>
  <c r="AU108" i="154"/>
  <c r="I108" i="154" s="1"/>
  <c r="J108" i="154"/>
  <c r="K108" i="154" s="1"/>
  <c r="AU107" i="154"/>
  <c r="AU106" i="154"/>
  <c r="I106" i="154" s="1"/>
  <c r="J106" i="154"/>
  <c r="L106" i="154" s="1"/>
  <c r="AU105" i="154"/>
  <c r="AU104" i="154"/>
  <c r="I104" i="154" s="1"/>
  <c r="J104" i="154"/>
  <c r="K104" i="154" s="1"/>
  <c r="AU103" i="154"/>
  <c r="AU102" i="154"/>
  <c r="I102" i="154" s="1"/>
  <c r="J102" i="154"/>
  <c r="L102" i="154" s="1"/>
  <c r="AU101" i="154"/>
  <c r="AU100" i="154"/>
  <c r="I100" i="154" s="1"/>
  <c r="J100" i="154"/>
  <c r="K100" i="154" s="1"/>
  <c r="AU99" i="154"/>
  <c r="AU98" i="154"/>
  <c r="I98" i="154" s="1"/>
  <c r="J98" i="154"/>
  <c r="K98" i="154" s="1"/>
  <c r="AU97" i="154"/>
  <c r="AU96" i="154"/>
  <c r="I96" i="154" s="1"/>
  <c r="J96" i="154"/>
  <c r="L96" i="154" s="1"/>
  <c r="AU95" i="154"/>
  <c r="AU94" i="154"/>
  <c r="I94" i="154" s="1"/>
  <c r="J94" i="154"/>
  <c r="L94" i="154" s="1"/>
  <c r="AU93" i="154"/>
  <c r="AU92" i="154"/>
  <c r="I92" i="154" s="1"/>
  <c r="J92" i="154"/>
  <c r="K92" i="154" s="1"/>
  <c r="AU91" i="154"/>
  <c r="AU90" i="154"/>
  <c r="I90" i="154" s="1"/>
  <c r="J90" i="154"/>
  <c r="L90" i="154" s="1"/>
  <c r="AU89" i="154"/>
  <c r="AU88" i="154"/>
  <c r="I88" i="154" s="1"/>
  <c r="J88" i="154"/>
  <c r="L88" i="154" s="1"/>
  <c r="AU87" i="154"/>
  <c r="AU86" i="154"/>
  <c r="I86" i="154" s="1"/>
  <c r="J86" i="154"/>
  <c r="L86" i="154" s="1"/>
  <c r="AU85" i="154"/>
  <c r="AU84" i="154"/>
  <c r="I84" i="154" s="1"/>
  <c r="J84" i="154"/>
  <c r="K84" i="154" s="1"/>
  <c r="AU83" i="154"/>
  <c r="AU82" i="154"/>
  <c r="I82" i="154" s="1"/>
  <c r="J82" i="154"/>
  <c r="L82" i="154" s="1"/>
  <c r="AU81" i="154"/>
  <c r="AU80" i="154"/>
  <c r="I80" i="154" s="1"/>
  <c r="J80" i="154"/>
  <c r="L80" i="154" s="1"/>
  <c r="AU79" i="154"/>
  <c r="AU78" i="154"/>
  <c r="I78" i="154" s="1"/>
  <c r="J78" i="154"/>
  <c r="AU77" i="154"/>
  <c r="AU76" i="154"/>
  <c r="I76" i="154" s="1"/>
  <c r="J76" i="154"/>
  <c r="K76" i="154" s="1"/>
  <c r="AU75" i="154"/>
  <c r="AU74" i="154"/>
  <c r="I74" i="154" s="1"/>
  <c r="J74" i="154"/>
  <c r="L74" i="154" s="1"/>
  <c r="AU73" i="154"/>
  <c r="AU72" i="154"/>
  <c r="I72" i="154" s="1"/>
  <c r="J72" i="154"/>
  <c r="L72" i="154" s="1"/>
  <c r="AU71" i="154"/>
  <c r="AU70" i="154"/>
  <c r="I70" i="154" s="1"/>
  <c r="J70" i="154"/>
  <c r="K70" i="154" s="1"/>
  <c r="AU69" i="154"/>
  <c r="AU68" i="154"/>
  <c r="I68" i="154" s="1"/>
  <c r="J68" i="154"/>
  <c r="K68" i="154" s="1"/>
  <c r="AU67" i="154"/>
  <c r="AU66" i="154"/>
  <c r="I66" i="154" s="1"/>
  <c r="J66" i="154"/>
  <c r="L66" i="154" s="1"/>
  <c r="J64" i="154"/>
  <c r="AU64" i="154"/>
  <c r="I64" i="154" s="1"/>
  <c r="AU63" i="154"/>
  <c r="AU62" i="154"/>
  <c r="I62" i="154" s="1"/>
  <c r="J62" i="154"/>
  <c r="L62" i="154" s="1"/>
  <c r="AU61" i="154"/>
  <c r="AU60" i="154"/>
  <c r="I60" i="154" s="1"/>
  <c r="J60" i="154"/>
  <c r="AS59" i="154"/>
  <c r="AS371" i="154" s="1"/>
  <c r="AR59" i="154"/>
  <c r="AR371" i="154" s="1"/>
  <c r="AQ59" i="154"/>
  <c r="AQ371" i="154" s="1"/>
  <c r="AP59" i="154"/>
  <c r="AP371" i="154" s="1"/>
  <c r="AO59" i="154"/>
  <c r="AO371" i="154" s="1"/>
  <c r="AN59" i="154"/>
  <c r="Q59" i="154"/>
  <c r="O59" i="154"/>
  <c r="AS58" i="154"/>
  <c r="AS370" i="154" s="1"/>
  <c r="AR58" i="154"/>
  <c r="AR370" i="154" s="1"/>
  <c r="AQ58" i="154"/>
  <c r="AQ370" i="154" s="1"/>
  <c r="AP58" i="154"/>
  <c r="AP370" i="154" s="1"/>
  <c r="AO58" i="154"/>
  <c r="AO370" i="154" s="1"/>
  <c r="AN58" i="154"/>
  <c r="AM58" i="154"/>
  <c r="AL58" i="154"/>
  <c r="AK58" i="154"/>
  <c r="AJ58" i="154"/>
  <c r="Q58" i="154"/>
  <c r="P58" i="154"/>
  <c r="AU57" i="154"/>
  <c r="AU56" i="154"/>
  <c r="I56" i="154" s="1"/>
  <c r="J56" i="154"/>
  <c r="K56" i="154" s="1"/>
  <c r="AU55" i="154"/>
  <c r="AU54" i="154"/>
  <c r="I54" i="154" s="1"/>
  <c r="J54" i="154"/>
  <c r="AU53" i="154"/>
  <c r="AU52" i="154"/>
  <c r="I52" i="154" s="1"/>
  <c r="J52" i="154"/>
  <c r="K52" i="154" s="1"/>
  <c r="AU51" i="154"/>
  <c r="AU50" i="154"/>
  <c r="I50" i="154" s="1"/>
  <c r="J50" i="154"/>
  <c r="K50" i="154" s="1"/>
  <c r="AU49" i="154"/>
  <c r="AU48" i="154"/>
  <c r="I48" i="154" s="1"/>
  <c r="J48" i="154"/>
  <c r="K48" i="154" s="1"/>
  <c r="AU47" i="154"/>
  <c r="AU46" i="154"/>
  <c r="I46" i="154" s="1"/>
  <c r="J46" i="154"/>
  <c r="L46" i="154" s="1"/>
  <c r="AU45" i="154"/>
  <c r="AU44" i="154"/>
  <c r="I44" i="154" s="1"/>
  <c r="J44" i="154"/>
  <c r="L44" i="154" s="1"/>
  <c r="AU43" i="154"/>
  <c r="AU42" i="154"/>
  <c r="I42" i="154" s="1"/>
  <c r="J42" i="154"/>
  <c r="L42" i="154" s="1"/>
  <c r="AU41" i="154"/>
  <c r="AU40" i="154"/>
  <c r="I40" i="154" s="1"/>
  <c r="J40" i="154"/>
  <c r="L40" i="154" s="1"/>
  <c r="AU39" i="154"/>
  <c r="AU38" i="154"/>
  <c r="I38" i="154" s="1"/>
  <c r="J38" i="154"/>
  <c r="K38" i="154" s="1"/>
  <c r="AU37" i="154"/>
  <c r="AU36" i="154"/>
  <c r="I36" i="154" s="1"/>
  <c r="J36" i="154"/>
  <c r="AN35" i="154"/>
  <c r="AM35" i="154"/>
  <c r="AL35" i="154"/>
  <c r="AK35" i="154"/>
  <c r="AJ35" i="154"/>
  <c r="AH35" i="154"/>
  <c r="AG35" i="154"/>
  <c r="AF35" i="154"/>
  <c r="AE35" i="154"/>
  <c r="AD35" i="154"/>
  <c r="AB35" i="154"/>
  <c r="AA35" i="154"/>
  <c r="Z35" i="154"/>
  <c r="Y35" i="154"/>
  <c r="X35" i="154"/>
  <c r="V35" i="154"/>
  <c r="U35" i="154"/>
  <c r="T35" i="154"/>
  <c r="S35" i="154"/>
  <c r="R35" i="154"/>
  <c r="Q35" i="154"/>
  <c r="P35" i="154"/>
  <c r="O35" i="154"/>
  <c r="N35" i="154"/>
  <c r="AN34" i="154"/>
  <c r="AM34" i="154"/>
  <c r="AL34" i="154"/>
  <c r="AK34" i="154"/>
  <c r="AJ34" i="154"/>
  <c r="AH34" i="154"/>
  <c r="AG34" i="154"/>
  <c r="AF34" i="154"/>
  <c r="AE34" i="154"/>
  <c r="AD34" i="154"/>
  <c r="AB34" i="154"/>
  <c r="AA34" i="154"/>
  <c r="Z34" i="154"/>
  <c r="Y34" i="154"/>
  <c r="X34" i="154"/>
  <c r="V34" i="154"/>
  <c r="U34" i="154"/>
  <c r="T34" i="154"/>
  <c r="S34" i="154"/>
  <c r="R34" i="154"/>
  <c r="Q34" i="154"/>
  <c r="P34" i="154"/>
  <c r="O34" i="154"/>
  <c r="N34" i="154"/>
  <c r="H34" i="154"/>
  <c r="AU33" i="154"/>
  <c r="AU32" i="154"/>
  <c r="I32" i="154" s="1"/>
  <c r="J32" i="154"/>
  <c r="K32" i="154" s="1"/>
  <c r="AU31" i="154"/>
  <c r="AU30" i="154"/>
  <c r="I30" i="154" s="1"/>
  <c r="J30" i="154"/>
  <c r="AU29" i="154"/>
  <c r="AU28" i="154"/>
  <c r="I28" i="154" s="1"/>
  <c r="J28" i="154"/>
  <c r="K28" i="154" s="1"/>
  <c r="AU27" i="154"/>
  <c r="AU26" i="154"/>
  <c r="I26" i="154" s="1"/>
  <c r="J26" i="154"/>
  <c r="K26" i="154" s="1"/>
  <c r="AU25" i="154"/>
  <c r="AU24" i="154"/>
  <c r="I24" i="154" s="1"/>
  <c r="J24" i="154"/>
  <c r="K24" i="154" s="1"/>
  <c r="AU23" i="154"/>
  <c r="AU22" i="154"/>
  <c r="I22" i="154" s="1"/>
  <c r="J22" i="154"/>
  <c r="AU21" i="154"/>
  <c r="AU20" i="154"/>
  <c r="I20" i="154" s="1"/>
  <c r="J20" i="154"/>
  <c r="K20" i="154" s="1"/>
  <c r="AU19" i="154"/>
  <c r="AU18" i="154"/>
  <c r="I18" i="154" s="1"/>
  <c r="J18" i="154"/>
  <c r="K18" i="154" s="1"/>
  <c r="AU17" i="154"/>
  <c r="AU16" i="154"/>
  <c r="I16" i="154" s="1"/>
  <c r="L16" i="154"/>
  <c r="K16" i="154"/>
  <c r="AU15" i="154"/>
  <c r="AU14" i="154"/>
  <c r="I14" i="154" s="1"/>
  <c r="J14" i="154"/>
  <c r="K14" i="154" s="1"/>
  <c r="AU13" i="154"/>
  <c r="AU12" i="154"/>
  <c r="I12" i="154" s="1"/>
  <c r="J12" i="154"/>
  <c r="K12" i="154" s="1"/>
  <c r="AU11" i="154"/>
  <c r="AU10" i="154"/>
  <c r="I10" i="154" s="1"/>
  <c r="J10" i="154"/>
  <c r="L10" i="154" s="1"/>
  <c r="Z146" i="154" l="1"/>
  <c r="Z370" i="154" s="1"/>
  <c r="AA146" i="154"/>
  <c r="AA370" i="154" s="1"/>
  <c r="AK146" i="154"/>
  <c r="AK370" i="154" s="1"/>
  <c r="S146" i="154"/>
  <c r="S370" i="154" s="1"/>
  <c r="L336" i="154"/>
  <c r="K336" i="154"/>
  <c r="Y146" i="154"/>
  <c r="Y370" i="154" s="1"/>
  <c r="L216" i="154"/>
  <c r="L286" i="154"/>
  <c r="L282" i="154"/>
  <c r="K278" i="154"/>
  <c r="L302" i="154"/>
  <c r="K318" i="154"/>
  <c r="L193" i="154"/>
  <c r="I368" i="154"/>
  <c r="H146" i="154"/>
  <c r="AU388" i="154"/>
  <c r="L232" i="154"/>
  <c r="L258" i="154"/>
  <c r="L161" i="154"/>
  <c r="K128" i="154"/>
  <c r="K90" i="154"/>
  <c r="K46" i="154"/>
  <c r="L56" i="154"/>
  <c r="K72" i="154"/>
  <c r="L151" i="154"/>
  <c r="L242" i="154"/>
  <c r="K346" i="154"/>
  <c r="K86" i="154"/>
  <c r="J144" i="154"/>
  <c r="L144" i="154" s="1"/>
  <c r="AE147" i="154"/>
  <c r="AE371" i="154" s="1"/>
  <c r="L100" i="154"/>
  <c r="L104" i="154"/>
  <c r="Z147" i="154"/>
  <c r="Z371" i="154" s="1"/>
  <c r="AU59" i="154"/>
  <c r="AD146" i="154"/>
  <c r="AD370" i="154" s="1"/>
  <c r="K248" i="154"/>
  <c r="K332" i="154"/>
  <c r="AB147" i="154"/>
  <c r="AB371" i="154" s="1"/>
  <c r="K110" i="154"/>
  <c r="L114" i="154"/>
  <c r="K118" i="154"/>
  <c r="P146" i="154"/>
  <c r="P370" i="154" s="1"/>
  <c r="AN146" i="154"/>
  <c r="AN370" i="154" s="1"/>
  <c r="L136" i="154"/>
  <c r="K183" i="154"/>
  <c r="AU324" i="154"/>
  <c r="L18" i="154"/>
  <c r="T147" i="154"/>
  <c r="T371" i="154" s="1"/>
  <c r="L167" i="154"/>
  <c r="L342" i="154"/>
  <c r="L52" i="154"/>
  <c r="K40" i="154"/>
  <c r="K82" i="154"/>
  <c r="K208" i="154"/>
  <c r="K270" i="154"/>
  <c r="L292" i="154"/>
  <c r="K328" i="154"/>
  <c r="L334" i="154"/>
  <c r="K334" i="154"/>
  <c r="K352" i="154"/>
  <c r="L264" i="154"/>
  <c r="K106" i="154"/>
  <c r="AM146" i="154"/>
  <c r="AM370" i="154" s="1"/>
  <c r="Y147" i="154"/>
  <c r="Y371" i="154" s="1"/>
  <c r="AU389" i="154"/>
  <c r="AU377" i="154"/>
  <c r="L54" i="154"/>
  <c r="K54" i="154"/>
  <c r="L78" i="154"/>
  <c r="K78" i="154"/>
  <c r="AL147" i="154"/>
  <c r="AL371" i="154" s="1"/>
  <c r="K153" i="154"/>
  <c r="L153" i="154"/>
  <c r="K348" i="154"/>
  <c r="L20" i="154"/>
  <c r="L48" i="154"/>
  <c r="K96" i="154"/>
  <c r="AM147" i="154"/>
  <c r="AM371" i="154" s="1"/>
  <c r="L308" i="154"/>
  <c r="AU368" i="154"/>
  <c r="I34" i="154"/>
  <c r="K120" i="154"/>
  <c r="K274" i="154"/>
  <c r="J356" i="154"/>
  <c r="L356" i="154" s="1"/>
  <c r="K44" i="154"/>
  <c r="K142" i="154"/>
  <c r="AU211" i="154"/>
  <c r="K338" i="154"/>
  <c r="AU133" i="154"/>
  <c r="I199" i="154"/>
  <c r="O146" i="154"/>
  <c r="O370" i="154" s="1"/>
  <c r="AB146" i="154"/>
  <c r="AB370" i="154" s="1"/>
  <c r="J210" i="154"/>
  <c r="L68" i="154"/>
  <c r="L92" i="154"/>
  <c r="L116" i="154"/>
  <c r="K116" i="154"/>
  <c r="L238" i="154"/>
  <c r="L32" i="154"/>
  <c r="K36" i="154"/>
  <c r="L36" i="154"/>
  <c r="X147" i="154"/>
  <c r="X371" i="154" s="1"/>
  <c r="AJ147" i="154"/>
  <c r="AJ371" i="154" s="1"/>
  <c r="L159" i="154"/>
  <c r="K159" i="154"/>
  <c r="AA147" i="154"/>
  <c r="AA371" i="154" s="1"/>
  <c r="R146" i="154"/>
  <c r="R370" i="154" s="1"/>
  <c r="K138" i="154"/>
  <c r="AE146" i="154"/>
  <c r="AE370" i="154" s="1"/>
  <c r="L224" i="154"/>
  <c r="K256" i="154"/>
  <c r="L280" i="154"/>
  <c r="K294" i="154"/>
  <c r="L28" i="154"/>
  <c r="L50" i="154"/>
  <c r="L70" i="154"/>
  <c r="L112" i="154"/>
  <c r="AD147" i="154"/>
  <c r="AD371" i="154" s="1"/>
  <c r="L130" i="154"/>
  <c r="V146" i="154"/>
  <c r="V370" i="154" s="1"/>
  <c r="L165" i="154"/>
  <c r="L181" i="154"/>
  <c r="L191" i="154"/>
  <c r="I210" i="154"/>
  <c r="L230" i="154"/>
  <c r="L240" i="154"/>
  <c r="L266" i="154"/>
  <c r="K326" i="154"/>
  <c r="L340" i="154"/>
  <c r="K350" i="154"/>
  <c r="J368" i="154"/>
  <c r="L368" i="154" s="1"/>
  <c r="K66" i="154"/>
  <c r="K80" i="154"/>
  <c r="K94" i="154"/>
  <c r="L108" i="154"/>
  <c r="K122" i="154"/>
  <c r="U146" i="154"/>
  <c r="U370" i="154" s="1"/>
  <c r="AG146" i="154"/>
  <c r="AG370" i="154" s="1"/>
  <c r="S147" i="154"/>
  <c r="S371" i="154" s="1"/>
  <c r="AK147" i="154"/>
  <c r="AK371" i="154" s="1"/>
  <c r="K272" i="154"/>
  <c r="K276" i="154"/>
  <c r="AU289" i="154"/>
  <c r="L326" i="154"/>
  <c r="K360" i="154"/>
  <c r="L38" i="154"/>
  <c r="AH146" i="154"/>
  <c r="AH370" i="154" s="1"/>
  <c r="AF147" i="154"/>
  <c r="AF371" i="154" s="1"/>
  <c r="X146" i="154"/>
  <c r="X370" i="154" s="1"/>
  <c r="AU144" i="154"/>
  <c r="L262" i="154"/>
  <c r="L360" i="154"/>
  <c r="AU357" i="154"/>
  <c r="Q146" i="154"/>
  <c r="Q370" i="154" s="1"/>
  <c r="N147" i="154"/>
  <c r="N371" i="154" s="1"/>
  <c r="AU145" i="154"/>
  <c r="I356" i="154"/>
  <c r="AU356" i="154"/>
  <c r="K74" i="154"/>
  <c r="K88" i="154"/>
  <c r="K102" i="154"/>
  <c r="AN147" i="154"/>
  <c r="AN371" i="154" s="1"/>
  <c r="AF146" i="154"/>
  <c r="AF370" i="154" s="1"/>
  <c r="L169" i="154"/>
  <c r="L234" i="154"/>
  <c r="K284" i="154"/>
  <c r="K310" i="154"/>
  <c r="K344" i="154"/>
  <c r="L12" i="154"/>
  <c r="Q147" i="154"/>
  <c r="Q371" i="154" s="1"/>
  <c r="I132" i="154"/>
  <c r="R147" i="154"/>
  <c r="R371" i="154" s="1"/>
  <c r="K134" i="154"/>
  <c r="L250" i="154"/>
  <c r="I324" i="154"/>
  <c r="K330" i="154"/>
  <c r="K354" i="154"/>
  <c r="L84" i="154"/>
  <c r="L98" i="154"/>
  <c r="AU34" i="154"/>
  <c r="AG147" i="154"/>
  <c r="AG371" i="154" s="1"/>
  <c r="AH147" i="154"/>
  <c r="AH371" i="154" s="1"/>
  <c r="H199" i="154"/>
  <c r="P147" i="154"/>
  <c r="P371" i="154" s="1"/>
  <c r="L218" i="154"/>
  <c r="T146" i="154"/>
  <c r="T370" i="154" s="1"/>
  <c r="U147" i="154"/>
  <c r="U371" i="154" s="1"/>
  <c r="L14" i="154"/>
  <c r="L76" i="154"/>
  <c r="AJ146" i="154"/>
  <c r="AJ370" i="154" s="1"/>
  <c r="V147" i="154"/>
  <c r="V371" i="154" s="1"/>
  <c r="N146" i="154"/>
  <c r="N370" i="154" s="1"/>
  <c r="AL146" i="154"/>
  <c r="AL370" i="154" s="1"/>
  <c r="K206" i="154"/>
  <c r="L226" i="154"/>
  <c r="I288" i="154"/>
  <c r="L64" i="154"/>
  <c r="K64" i="154"/>
  <c r="L179" i="154"/>
  <c r="J288" i="154"/>
  <c r="L288" i="154" s="1"/>
  <c r="L212" i="154"/>
  <c r="K212" i="154"/>
  <c r="L189" i="154"/>
  <c r="AU199" i="154"/>
  <c r="AU210" i="154"/>
  <c r="L236" i="154"/>
  <c r="K236" i="154"/>
  <c r="L246" i="154"/>
  <c r="L300" i="154"/>
  <c r="L22" i="154"/>
  <c r="K22" i="154"/>
  <c r="AU58" i="154"/>
  <c r="K10" i="154"/>
  <c r="L26" i="154"/>
  <c r="L30" i="154"/>
  <c r="K30" i="154"/>
  <c r="I58" i="154"/>
  <c r="L60" i="154"/>
  <c r="K60" i="154"/>
  <c r="L163" i="154"/>
  <c r="K163" i="154"/>
  <c r="L173" i="154"/>
  <c r="L260" i="154"/>
  <c r="K260" i="154"/>
  <c r="L290" i="154"/>
  <c r="K290" i="154"/>
  <c r="J324" i="154"/>
  <c r="L324" i="154" s="1"/>
  <c r="L322" i="154"/>
  <c r="K322" i="154"/>
  <c r="L195" i="154"/>
  <c r="K195" i="154"/>
  <c r="L222" i="154"/>
  <c r="L314" i="154"/>
  <c r="K314" i="154"/>
  <c r="AU35" i="154"/>
  <c r="L220" i="154"/>
  <c r="K220" i="154"/>
  <c r="AU288" i="154"/>
  <c r="L157" i="154"/>
  <c r="L187" i="154"/>
  <c r="K187" i="154"/>
  <c r="L197" i="154"/>
  <c r="L244" i="154"/>
  <c r="K244" i="154"/>
  <c r="L254" i="154"/>
  <c r="L298" i="154"/>
  <c r="K298" i="154"/>
  <c r="AU325" i="154"/>
  <c r="L362" i="154"/>
  <c r="K362" i="154"/>
  <c r="AU369" i="154"/>
  <c r="O125" i="154"/>
  <c r="AU65" i="154"/>
  <c r="AU124" i="154"/>
  <c r="K204" i="154"/>
  <c r="H210" i="154"/>
  <c r="L252" i="154"/>
  <c r="K252" i="154"/>
  <c r="K42" i="154"/>
  <c r="I124" i="154"/>
  <c r="J132" i="154"/>
  <c r="L132" i="154" s="1"/>
  <c r="K126" i="154"/>
  <c r="AU200" i="154"/>
  <c r="L24" i="154"/>
  <c r="J34" i="154"/>
  <c r="J58" i="154"/>
  <c r="L58" i="154" s="1"/>
  <c r="L171" i="154"/>
  <c r="K171" i="154"/>
  <c r="L214" i="154"/>
  <c r="L268" i="154"/>
  <c r="K268" i="154"/>
  <c r="L316" i="154"/>
  <c r="L155" i="154"/>
  <c r="K155" i="154"/>
  <c r="J199" i="154"/>
  <c r="J124" i="154"/>
  <c r="K62" i="154"/>
  <c r="I144" i="154"/>
  <c r="L185" i="154"/>
  <c r="K185" i="154"/>
  <c r="L228" i="154"/>
  <c r="K228" i="154"/>
  <c r="L306" i="154"/>
  <c r="K306" i="154"/>
  <c r="AU132" i="154"/>
  <c r="K296" i="154"/>
  <c r="K304" i="154"/>
  <c r="K312" i="154"/>
  <c r="K320" i="154"/>
  <c r="K144" i="154" l="1"/>
  <c r="K132" i="154"/>
  <c r="K356" i="154"/>
  <c r="L210" i="154"/>
  <c r="K368" i="154"/>
  <c r="L199" i="154"/>
  <c r="K34" i="154"/>
  <c r="K210" i="154"/>
  <c r="AU146" i="154"/>
  <c r="AU370" i="154"/>
  <c r="K199" i="154"/>
  <c r="I146" i="154"/>
  <c r="I370" i="154" s="1"/>
  <c r="K124" i="154"/>
  <c r="J146" i="154"/>
  <c r="L146" i="154" s="1"/>
  <c r="L124" i="154"/>
  <c r="AU125" i="154"/>
  <c r="AU147" i="154" s="1"/>
  <c r="O147" i="154"/>
  <c r="O371" i="154" s="1"/>
  <c r="AU371" i="154" s="1"/>
  <c r="K324" i="154"/>
  <c r="K288" i="154"/>
  <c r="H370" i="154"/>
  <c r="K392" i="154" s="1"/>
  <c r="L34" i="154"/>
  <c r="K58" i="154"/>
  <c r="K146" i="154" l="1"/>
  <c r="K370" i="154" s="1"/>
  <c r="J370" i="154"/>
  <c r="L370" i="154" s="1"/>
  <c r="I407" i="88" l="1"/>
  <c r="H407" i="88"/>
  <c r="AU371" i="88"/>
  <c r="AT371" i="88"/>
  <c r="AS371" i="88"/>
  <c r="AR371" i="88"/>
  <c r="AQ371" i="88"/>
  <c r="AP371" i="88"/>
  <c r="AO371" i="88"/>
  <c r="AN371" i="88"/>
  <c r="AM371" i="88"/>
  <c r="AL371" i="88"/>
  <c r="AK371" i="88"/>
  <c r="AJ371" i="88"/>
  <c r="AI371" i="88"/>
  <c r="AH371" i="88"/>
  <c r="AG371" i="88"/>
  <c r="AF371" i="88"/>
  <c r="AE371" i="88"/>
  <c r="AD371" i="88"/>
  <c r="AC371" i="88"/>
  <c r="AB371" i="88"/>
  <c r="AA371" i="88"/>
  <c r="Z371" i="88"/>
  <c r="Y371" i="88"/>
  <c r="X371" i="88"/>
  <c r="W371" i="88"/>
  <c r="V371" i="88"/>
  <c r="U371" i="88"/>
  <c r="T371" i="88"/>
  <c r="S371" i="88"/>
  <c r="R371" i="88"/>
  <c r="Q371" i="88"/>
  <c r="P371" i="88"/>
  <c r="O371" i="88"/>
  <c r="N371" i="88"/>
  <c r="AV358" i="88"/>
  <c r="AV357" i="88"/>
  <c r="AV356" i="88"/>
  <c r="AV355" i="88"/>
  <c r="AV354" i="88"/>
  <c r="AV353" i="88"/>
  <c r="AV352" i="88"/>
  <c r="AV351" i="88"/>
  <c r="AV350" i="88"/>
  <c r="AT349" i="88"/>
  <c r="AS349" i="88"/>
  <c r="AR349" i="88"/>
  <c r="AQ349" i="88"/>
  <c r="AP349" i="88"/>
  <c r="AO349" i="88"/>
  <c r="AN349" i="88"/>
  <c r="AM349" i="88"/>
  <c r="AL349" i="88"/>
  <c r="AK349" i="88"/>
  <c r="AJ349" i="88"/>
  <c r="AI349" i="88"/>
  <c r="AH349" i="88"/>
  <c r="AG349" i="88"/>
  <c r="AF349" i="88"/>
  <c r="AE349" i="88"/>
  <c r="AD349" i="88"/>
  <c r="AC349" i="88"/>
  <c r="AB349" i="88"/>
  <c r="AA349" i="88"/>
  <c r="Z349" i="88"/>
  <c r="Y349" i="88"/>
  <c r="X349" i="88"/>
  <c r="W349" i="88"/>
  <c r="V349" i="88"/>
  <c r="U349" i="88"/>
  <c r="T349" i="88"/>
  <c r="S349" i="88"/>
  <c r="R349" i="88"/>
  <c r="Q349" i="88"/>
  <c r="P349" i="88"/>
  <c r="O349" i="88"/>
  <c r="N349" i="88"/>
  <c r="AM345" i="88"/>
  <c r="AL345" i="88"/>
  <c r="AK345" i="88"/>
  <c r="AJ345" i="88"/>
  <c r="AI345" i="88"/>
  <c r="AH345" i="88"/>
  <c r="AG345" i="88"/>
  <c r="AF345" i="88"/>
  <c r="AE345" i="88"/>
  <c r="AD345" i="88"/>
  <c r="AC345" i="88"/>
  <c r="AB345" i="88"/>
  <c r="AA345" i="88"/>
  <c r="Z345" i="88"/>
  <c r="Y345" i="88"/>
  <c r="X345" i="88"/>
  <c r="W345" i="88"/>
  <c r="V345" i="88"/>
  <c r="U345" i="88"/>
  <c r="T345" i="88"/>
  <c r="S345" i="88"/>
  <c r="R345" i="88"/>
  <c r="Q345" i="88"/>
  <c r="P345" i="88"/>
  <c r="O345" i="88"/>
  <c r="N345" i="88"/>
  <c r="AM344" i="88"/>
  <c r="AL344" i="88"/>
  <c r="AK344" i="88"/>
  <c r="AJ344" i="88"/>
  <c r="AI344" i="88"/>
  <c r="AH344" i="88"/>
  <c r="AG344" i="88"/>
  <c r="AF344" i="88"/>
  <c r="AE344" i="88"/>
  <c r="AD344" i="88"/>
  <c r="AC344" i="88"/>
  <c r="AB344" i="88"/>
  <c r="AA344" i="88"/>
  <c r="Z344" i="88"/>
  <c r="Y344" i="88"/>
  <c r="X344" i="88"/>
  <c r="W344" i="88"/>
  <c r="V344" i="88"/>
  <c r="U344" i="88"/>
  <c r="T344" i="88"/>
  <c r="S344" i="88"/>
  <c r="R344" i="88"/>
  <c r="Q344" i="88"/>
  <c r="P344" i="88"/>
  <c r="O344" i="88"/>
  <c r="N344" i="88"/>
  <c r="H344" i="88"/>
  <c r="AV343" i="88"/>
  <c r="AV342" i="88"/>
  <c r="I342" i="88" s="1"/>
  <c r="J342" i="88"/>
  <c r="K342" i="88" s="1"/>
  <c r="AV341" i="88"/>
  <c r="AV340" i="88"/>
  <c r="I340" i="88" s="1"/>
  <c r="J340" i="88"/>
  <c r="K340" i="88" s="1"/>
  <c r="AV339" i="88"/>
  <c r="AV338" i="88"/>
  <c r="I338" i="88" s="1"/>
  <c r="J338" i="88"/>
  <c r="L338" i="88" s="1"/>
  <c r="AV337" i="88"/>
  <c r="AV336" i="88"/>
  <c r="I336" i="88" s="1"/>
  <c r="J336" i="88"/>
  <c r="AM335" i="88"/>
  <c r="AL335" i="88"/>
  <c r="AK335" i="88"/>
  <c r="AJ335" i="88"/>
  <c r="AI335" i="88"/>
  <c r="AH335" i="88"/>
  <c r="AG335" i="88"/>
  <c r="AF335" i="88"/>
  <c r="AE335" i="88"/>
  <c r="AD335" i="88"/>
  <c r="AC335" i="88"/>
  <c r="AB335" i="88"/>
  <c r="AA335" i="88"/>
  <c r="Z335" i="88"/>
  <c r="Y335" i="88"/>
  <c r="X335" i="88"/>
  <c r="W335" i="88"/>
  <c r="V335" i="88"/>
  <c r="U335" i="88"/>
  <c r="T335" i="88"/>
  <c r="S335" i="88"/>
  <c r="R335" i="88"/>
  <c r="Q335" i="88"/>
  <c r="P335" i="88"/>
  <c r="O335" i="88"/>
  <c r="N335" i="88"/>
  <c r="AM334" i="88"/>
  <c r="AL334" i="88"/>
  <c r="AK334" i="88"/>
  <c r="AJ334" i="88"/>
  <c r="AI334" i="88"/>
  <c r="AH334" i="88"/>
  <c r="AG334" i="88"/>
  <c r="AF334" i="88"/>
  <c r="AE334" i="88"/>
  <c r="AD334" i="88"/>
  <c r="AC334" i="88"/>
  <c r="AB334" i="88"/>
  <c r="AA334" i="88"/>
  <c r="Z334" i="88"/>
  <c r="Y334" i="88"/>
  <c r="X334" i="88"/>
  <c r="W334" i="88"/>
  <c r="V334" i="88"/>
  <c r="U334" i="88"/>
  <c r="T334" i="88"/>
  <c r="S334" i="88"/>
  <c r="R334" i="88"/>
  <c r="Q334" i="88"/>
  <c r="P334" i="88"/>
  <c r="O334" i="88"/>
  <c r="N334" i="88"/>
  <c r="H334" i="88"/>
  <c r="AV333" i="88"/>
  <c r="AV332" i="88"/>
  <c r="I332" i="88" s="1"/>
  <c r="J332" i="88"/>
  <c r="K332" i="88" s="1"/>
  <c r="AV331" i="88"/>
  <c r="AV330" i="88"/>
  <c r="I330" i="88" s="1"/>
  <c r="J330" i="88"/>
  <c r="K330" i="88" s="1"/>
  <c r="AV329" i="88"/>
  <c r="AV328" i="88"/>
  <c r="I328" i="88" s="1"/>
  <c r="J328" i="88"/>
  <c r="L328" i="88" s="1"/>
  <c r="AV327" i="88"/>
  <c r="AV326" i="88"/>
  <c r="I326" i="88" s="1"/>
  <c r="J326" i="88"/>
  <c r="K326" i="88" s="1"/>
  <c r="AV325" i="88"/>
  <c r="AV324" i="88"/>
  <c r="I324" i="88" s="1"/>
  <c r="J324" i="88"/>
  <c r="L324" i="88" s="1"/>
  <c r="AV323" i="88"/>
  <c r="AV322" i="88"/>
  <c r="I322" i="88" s="1"/>
  <c r="J322" i="88"/>
  <c r="L322" i="88" s="1"/>
  <c r="AV321" i="88"/>
  <c r="AV320" i="88"/>
  <c r="I320" i="88" s="1"/>
  <c r="J320" i="88"/>
  <c r="L320" i="88" s="1"/>
  <c r="AV319" i="88"/>
  <c r="AV318" i="88"/>
  <c r="I318" i="88" s="1"/>
  <c r="J318" i="88"/>
  <c r="L318" i="88" s="1"/>
  <c r="AV317" i="88"/>
  <c r="AV316" i="88"/>
  <c r="I316" i="88" s="1"/>
  <c r="J316" i="88"/>
  <c r="K316" i="88" s="1"/>
  <c r="AV315" i="88"/>
  <c r="AV314" i="88"/>
  <c r="I314" i="88" s="1"/>
  <c r="J314" i="88"/>
  <c r="K314" i="88" s="1"/>
  <c r="AV313" i="88"/>
  <c r="AV312" i="88"/>
  <c r="I312" i="88" s="1"/>
  <c r="J312" i="88"/>
  <c r="L312" i="88" s="1"/>
  <c r="AV311" i="88"/>
  <c r="AV310" i="88"/>
  <c r="I310" i="88" s="1"/>
  <c r="J310" i="88"/>
  <c r="L310" i="88" s="1"/>
  <c r="AV309" i="88"/>
  <c r="AV308" i="88"/>
  <c r="I308" i="88" s="1"/>
  <c r="J308" i="88"/>
  <c r="L308" i="88" s="1"/>
  <c r="AV307" i="88"/>
  <c r="AV306" i="88"/>
  <c r="I306" i="88" s="1"/>
  <c r="J306" i="88"/>
  <c r="L306" i="88" s="1"/>
  <c r="AV305" i="88"/>
  <c r="AV304" i="88"/>
  <c r="I304" i="88" s="1"/>
  <c r="J304" i="88"/>
  <c r="L304" i="88" s="1"/>
  <c r="AM303" i="88"/>
  <c r="AL303" i="88"/>
  <c r="AK303" i="88"/>
  <c r="AJ303" i="88"/>
  <c r="AI303" i="88"/>
  <c r="AH303" i="88"/>
  <c r="AG303" i="88"/>
  <c r="AF303" i="88"/>
  <c r="AE303" i="88"/>
  <c r="AD303" i="88"/>
  <c r="AC303" i="88"/>
  <c r="AB303" i="88"/>
  <c r="AA303" i="88"/>
  <c r="Z303" i="88"/>
  <c r="Y303" i="88"/>
  <c r="X303" i="88"/>
  <c r="W303" i="88"/>
  <c r="V303" i="88"/>
  <c r="U303" i="88"/>
  <c r="T303" i="88"/>
  <c r="S303" i="88"/>
  <c r="R303" i="88"/>
  <c r="Q303" i="88"/>
  <c r="P303" i="88"/>
  <c r="O303" i="88"/>
  <c r="N303" i="88"/>
  <c r="AM302" i="88"/>
  <c r="AL302" i="88"/>
  <c r="AK302" i="88"/>
  <c r="AJ302" i="88"/>
  <c r="AI302" i="88"/>
  <c r="AH302" i="88"/>
  <c r="AG302" i="88"/>
  <c r="AF302" i="88"/>
  <c r="AE302" i="88"/>
  <c r="AD302" i="88"/>
  <c r="AC302" i="88"/>
  <c r="AB302" i="88"/>
  <c r="AA302" i="88"/>
  <c r="Z302" i="88"/>
  <c r="Y302" i="88"/>
  <c r="X302" i="88"/>
  <c r="W302" i="88"/>
  <c r="V302" i="88"/>
  <c r="U302" i="88"/>
  <c r="T302" i="88"/>
  <c r="S302" i="88"/>
  <c r="R302" i="88"/>
  <c r="Q302" i="88"/>
  <c r="P302" i="88"/>
  <c r="O302" i="88"/>
  <c r="N302" i="88"/>
  <c r="H302" i="88"/>
  <c r="AV301" i="88"/>
  <c r="AV300" i="88"/>
  <c r="I300" i="88" s="1"/>
  <c r="J300" i="88"/>
  <c r="K300" i="88" s="1"/>
  <c r="AV299" i="88"/>
  <c r="AV298" i="88"/>
  <c r="I298" i="88" s="1"/>
  <c r="J298" i="88"/>
  <c r="K298" i="88" s="1"/>
  <c r="AV297" i="88"/>
  <c r="AV296" i="88"/>
  <c r="I296" i="88" s="1"/>
  <c r="J296" i="88"/>
  <c r="K296" i="88" s="1"/>
  <c r="AV295" i="88"/>
  <c r="AV294" i="88"/>
  <c r="I294" i="88" s="1"/>
  <c r="J294" i="88"/>
  <c r="K294" i="88" s="1"/>
  <c r="AV293" i="88"/>
  <c r="AV292" i="88"/>
  <c r="I292" i="88" s="1"/>
  <c r="J292" i="88"/>
  <c r="K292" i="88" s="1"/>
  <c r="AV291" i="88"/>
  <c r="AV290" i="88"/>
  <c r="I290" i="88" s="1"/>
  <c r="J290" i="88"/>
  <c r="K290" i="88" s="1"/>
  <c r="AV289" i="88"/>
  <c r="AV288" i="88"/>
  <c r="I288" i="88" s="1"/>
  <c r="J288" i="88"/>
  <c r="K288" i="88" s="1"/>
  <c r="AV287" i="88"/>
  <c r="AV286" i="88"/>
  <c r="I286" i="88" s="1"/>
  <c r="J286" i="88"/>
  <c r="L286" i="88" s="1"/>
  <c r="AV285" i="88"/>
  <c r="AV284" i="88"/>
  <c r="I284" i="88" s="1"/>
  <c r="J284" i="88"/>
  <c r="K284" i="88" s="1"/>
  <c r="AV283" i="88"/>
  <c r="AV282" i="88"/>
  <c r="I282" i="88" s="1"/>
  <c r="J282" i="88"/>
  <c r="K282" i="88" s="1"/>
  <c r="AV281" i="88"/>
  <c r="AV280" i="88"/>
  <c r="I280" i="88" s="1"/>
  <c r="J280" i="88"/>
  <c r="L280" i="88" s="1"/>
  <c r="AV279" i="88"/>
  <c r="AV278" i="88"/>
  <c r="I278" i="88" s="1"/>
  <c r="J278" i="88"/>
  <c r="L278" i="88" s="1"/>
  <c r="AV277" i="88"/>
  <c r="AV276" i="88"/>
  <c r="I276" i="88" s="1"/>
  <c r="J276" i="88"/>
  <c r="K276" i="88" s="1"/>
  <c r="AV275" i="88"/>
  <c r="AV274" i="88"/>
  <c r="I274" i="88" s="1"/>
  <c r="J274" i="88"/>
  <c r="L274" i="88" s="1"/>
  <c r="AV273" i="88"/>
  <c r="AV272" i="88"/>
  <c r="I272" i="88" s="1"/>
  <c r="J272" i="88"/>
  <c r="K272" i="88" s="1"/>
  <c r="AV271" i="88"/>
  <c r="AV270" i="88"/>
  <c r="I270" i="88" s="1"/>
  <c r="J270" i="88"/>
  <c r="L270" i="88" s="1"/>
  <c r="AV269" i="88"/>
  <c r="AV268" i="88"/>
  <c r="I268" i="88" s="1"/>
  <c r="J268" i="88"/>
  <c r="K268" i="88" s="1"/>
  <c r="AM267" i="88"/>
  <c r="AL267" i="88"/>
  <c r="AK267" i="88"/>
  <c r="AJ267" i="88"/>
  <c r="AI267" i="88"/>
  <c r="AH267" i="88"/>
  <c r="AG267" i="88"/>
  <c r="AF267" i="88"/>
  <c r="AE267" i="88"/>
  <c r="AD267" i="88"/>
  <c r="AC267" i="88"/>
  <c r="AB267" i="88"/>
  <c r="AA267" i="88"/>
  <c r="Z267" i="88"/>
  <c r="Y267" i="88"/>
  <c r="X267" i="88"/>
  <c r="W267" i="88"/>
  <c r="V267" i="88"/>
  <c r="U267" i="88"/>
  <c r="T267" i="88"/>
  <c r="S267" i="88"/>
  <c r="R267" i="88"/>
  <c r="Q267" i="88"/>
  <c r="O267" i="88"/>
  <c r="N267" i="88"/>
  <c r="AM266" i="88"/>
  <c r="AL266" i="88"/>
  <c r="AK266" i="88"/>
  <c r="AJ266" i="88"/>
  <c r="AI266" i="88"/>
  <c r="AH266" i="88"/>
  <c r="AG266" i="88"/>
  <c r="AF266" i="88"/>
  <c r="AE266" i="88"/>
  <c r="AD266" i="88"/>
  <c r="AC266" i="88"/>
  <c r="AB266" i="88"/>
  <c r="AA266" i="88"/>
  <c r="Z266" i="88"/>
  <c r="Y266" i="88"/>
  <c r="X266" i="88"/>
  <c r="W266" i="88"/>
  <c r="V266" i="88"/>
  <c r="U266" i="88"/>
  <c r="T266" i="88"/>
  <c r="S266" i="88"/>
  <c r="R266" i="88"/>
  <c r="Q266" i="88"/>
  <c r="P266" i="88"/>
  <c r="O266" i="88"/>
  <c r="N266" i="88"/>
  <c r="H266" i="88"/>
  <c r="F266" i="88"/>
  <c r="AV265" i="88"/>
  <c r="AV264" i="88"/>
  <c r="AV263" i="88"/>
  <c r="AV262" i="88"/>
  <c r="AV261" i="88"/>
  <c r="AV260" i="88"/>
  <c r="I260" i="88" s="1"/>
  <c r="J260" i="88"/>
  <c r="K260" i="88" s="1"/>
  <c r="AV259" i="88"/>
  <c r="AV258" i="88"/>
  <c r="I258" i="88" s="1"/>
  <c r="J258" i="88"/>
  <c r="K258" i="88" s="1"/>
  <c r="AV257" i="88"/>
  <c r="AV256" i="88"/>
  <c r="I256" i="88" s="1"/>
  <c r="J256" i="88"/>
  <c r="K256" i="88" s="1"/>
  <c r="AV255" i="88"/>
  <c r="AV254" i="88"/>
  <c r="L254" i="88"/>
  <c r="K254" i="88"/>
  <c r="AV253" i="88"/>
  <c r="AV252" i="88"/>
  <c r="I252" i="88" s="1"/>
  <c r="L252" i="88"/>
  <c r="K252" i="88"/>
  <c r="AV251" i="88"/>
  <c r="AV250" i="88"/>
  <c r="I250" i="88" s="1"/>
  <c r="L250" i="88"/>
  <c r="K250" i="88"/>
  <c r="AV249" i="88"/>
  <c r="AV248" i="88"/>
  <c r="L248" i="88"/>
  <c r="K248" i="88"/>
  <c r="AV247" i="88"/>
  <c r="AV246" i="88"/>
  <c r="I246" i="88" s="1"/>
  <c r="J246" i="88"/>
  <c r="L246" i="88" s="1"/>
  <c r="AV245" i="88"/>
  <c r="AV244" i="88"/>
  <c r="I244" i="88" s="1"/>
  <c r="J244" i="88"/>
  <c r="K244" i="88" s="1"/>
  <c r="AV243" i="88"/>
  <c r="AV242" i="88"/>
  <c r="I242" i="88" s="1"/>
  <c r="J242" i="88"/>
  <c r="L242" i="88" s="1"/>
  <c r="AV241" i="88"/>
  <c r="AV240" i="88"/>
  <c r="I240" i="88" s="1"/>
  <c r="J240" i="88"/>
  <c r="L240" i="88" s="1"/>
  <c r="AV239" i="88"/>
  <c r="AV238" i="88"/>
  <c r="I238" i="88" s="1"/>
  <c r="J238" i="88"/>
  <c r="K238" i="88" s="1"/>
  <c r="AV237" i="88"/>
  <c r="AV236" i="88"/>
  <c r="I236" i="88" s="1"/>
  <c r="J236" i="88"/>
  <c r="K236" i="88" s="1"/>
  <c r="AV235" i="88"/>
  <c r="AV234" i="88"/>
  <c r="I234" i="88" s="1"/>
  <c r="J234" i="88"/>
  <c r="L234" i="88" s="1"/>
  <c r="AV233" i="88"/>
  <c r="AV232" i="88"/>
  <c r="I232" i="88" s="1"/>
  <c r="J232" i="88"/>
  <c r="L232" i="88" s="1"/>
  <c r="AV231" i="88"/>
  <c r="AV230" i="88"/>
  <c r="I230" i="88" s="1"/>
  <c r="J230" i="88"/>
  <c r="L230" i="88" s="1"/>
  <c r="AV229" i="88"/>
  <c r="AV228" i="88"/>
  <c r="I228" i="88" s="1"/>
  <c r="J228" i="88"/>
  <c r="K228" i="88" s="1"/>
  <c r="AV227" i="88"/>
  <c r="AV226" i="88"/>
  <c r="I226" i="88" s="1"/>
  <c r="J226" i="88"/>
  <c r="L226" i="88" s="1"/>
  <c r="P225" i="88"/>
  <c r="AV225" i="88" s="1"/>
  <c r="AV224" i="88"/>
  <c r="I224" i="88" s="1"/>
  <c r="AV223" i="88"/>
  <c r="AV222" i="88"/>
  <c r="I222" i="88" s="1"/>
  <c r="J222" i="88"/>
  <c r="K222" i="88" s="1"/>
  <c r="AV221" i="88"/>
  <c r="AV220" i="88"/>
  <c r="I220" i="88" s="1"/>
  <c r="J220" i="88"/>
  <c r="K220" i="88" s="1"/>
  <c r="AV219" i="88"/>
  <c r="AV218" i="88"/>
  <c r="I218" i="88" s="1"/>
  <c r="L218" i="88"/>
  <c r="K218" i="88"/>
  <c r="AV217" i="88"/>
  <c r="AV216" i="88"/>
  <c r="I216" i="88" s="1"/>
  <c r="J216" i="88"/>
  <c r="K216" i="88" s="1"/>
  <c r="AV215" i="88"/>
  <c r="AV214" i="88"/>
  <c r="I214" i="88" s="1"/>
  <c r="J214" i="88"/>
  <c r="L214" i="88" s="1"/>
  <c r="AV213" i="88"/>
  <c r="AV212" i="88"/>
  <c r="I212" i="88" s="1"/>
  <c r="J212" i="88"/>
  <c r="K212" i="88" s="1"/>
  <c r="AV211" i="88"/>
  <c r="AV210" i="88"/>
  <c r="I210" i="88" s="1"/>
  <c r="J210" i="88"/>
  <c r="L210" i="88" s="1"/>
  <c r="AV209" i="88"/>
  <c r="AV208" i="88"/>
  <c r="I208" i="88" s="1"/>
  <c r="J208" i="88"/>
  <c r="L208" i="88" s="1"/>
  <c r="AV207" i="88"/>
  <c r="AV206" i="88"/>
  <c r="I206" i="88" s="1"/>
  <c r="J206" i="88"/>
  <c r="K206" i="88" s="1"/>
  <c r="AV205" i="88"/>
  <c r="AV204" i="88"/>
  <c r="I204" i="88" s="1"/>
  <c r="J204" i="88"/>
  <c r="L204" i="88" s="1"/>
  <c r="AV203" i="88"/>
  <c r="AV202" i="88"/>
  <c r="I202" i="88" s="1"/>
  <c r="J202" i="88"/>
  <c r="L202" i="88" s="1"/>
  <c r="AV201" i="88"/>
  <c r="AV200" i="88"/>
  <c r="I200" i="88" s="1"/>
  <c r="J200" i="88"/>
  <c r="K200" i="88" s="1"/>
  <c r="AV199" i="88"/>
  <c r="AV198" i="88"/>
  <c r="I198" i="88" s="1"/>
  <c r="J198" i="88"/>
  <c r="L198" i="88" s="1"/>
  <c r="AV197" i="88"/>
  <c r="AV196" i="88"/>
  <c r="I196" i="88" s="1"/>
  <c r="J196" i="88"/>
  <c r="K196" i="88" s="1"/>
  <c r="AV195" i="88"/>
  <c r="AV194" i="88"/>
  <c r="I194" i="88" s="1"/>
  <c r="J194" i="88"/>
  <c r="AV193" i="88"/>
  <c r="AV192" i="88"/>
  <c r="I192" i="88" s="1"/>
  <c r="J192" i="88"/>
  <c r="L192" i="88" s="1"/>
  <c r="AV191" i="88"/>
  <c r="AV190" i="88"/>
  <c r="I190" i="88" s="1"/>
  <c r="J190" i="88"/>
  <c r="L190" i="88" s="1"/>
  <c r="AM186" i="88"/>
  <c r="AL186" i="88"/>
  <c r="AK186" i="88"/>
  <c r="AJ186" i="88"/>
  <c r="AI186" i="88"/>
  <c r="AH186" i="88"/>
  <c r="AG186" i="88"/>
  <c r="AF186" i="88"/>
  <c r="AE186" i="88"/>
  <c r="AD186" i="88"/>
  <c r="AC186" i="88"/>
  <c r="AB186" i="88"/>
  <c r="AA186" i="88"/>
  <c r="Z186" i="88"/>
  <c r="Y186" i="88"/>
  <c r="X186" i="88"/>
  <c r="W186" i="88"/>
  <c r="V186" i="88"/>
  <c r="U186" i="88"/>
  <c r="T186" i="88"/>
  <c r="S186" i="88"/>
  <c r="R186" i="88"/>
  <c r="Q186" i="88"/>
  <c r="P186" i="88"/>
  <c r="O186" i="88"/>
  <c r="N186" i="88"/>
  <c r="AM185" i="88"/>
  <c r="AL185" i="88"/>
  <c r="AK185" i="88"/>
  <c r="AJ185" i="88"/>
  <c r="AI185" i="88"/>
  <c r="AH185" i="88"/>
  <c r="AG185" i="88"/>
  <c r="AF185" i="88"/>
  <c r="AE185" i="88"/>
  <c r="AD185" i="88"/>
  <c r="AC185" i="88"/>
  <c r="AB185" i="88"/>
  <c r="AA185" i="88"/>
  <c r="Z185" i="88"/>
  <c r="Y185" i="88"/>
  <c r="X185" i="88"/>
  <c r="W185" i="88"/>
  <c r="V185" i="88"/>
  <c r="U185" i="88"/>
  <c r="T185" i="88"/>
  <c r="S185" i="88"/>
  <c r="R185" i="88"/>
  <c r="Q185" i="88"/>
  <c r="P185" i="88"/>
  <c r="O185" i="88"/>
  <c r="N185" i="88"/>
  <c r="H185" i="88"/>
  <c r="AV184" i="88"/>
  <c r="AV183" i="88"/>
  <c r="I183" i="88" s="1"/>
  <c r="J183" i="88"/>
  <c r="K183" i="88" s="1"/>
  <c r="AV182" i="88"/>
  <c r="AV181" i="88"/>
  <c r="I181" i="88" s="1"/>
  <c r="J181" i="88"/>
  <c r="K181" i="88" s="1"/>
  <c r="AV180" i="88"/>
  <c r="AV179" i="88"/>
  <c r="I179" i="88" s="1"/>
  <c r="J179" i="88"/>
  <c r="K179" i="88" s="1"/>
  <c r="AV178" i="88"/>
  <c r="AV177" i="88"/>
  <c r="I177" i="88" s="1"/>
  <c r="J177" i="88"/>
  <c r="K177" i="88" s="1"/>
  <c r="AV176" i="88"/>
  <c r="AV175" i="88"/>
  <c r="I175" i="88" s="1"/>
  <c r="J175" i="88"/>
  <c r="K175" i="88" s="1"/>
  <c r="AV174" i="88"/>
  <c r="AV173" i="88"/>
  <c r="I173" i="88" s="1"/>
  <c r="J173" i="88"/>
  <c r="K173" i="88" s="1"/>
  <c r="AV172" i="88"/>
  <c r="AV171" i="88"/>
  <c r="I171" i="88" s="1"/>
  <c r="J171" i="88"/>
  <c r="L171" i="88" s="1"/>
  <c r="AV170" i="88"/>
  <c r="AV169" i="88"/>
  <c r="I169" i="88" s="1"/>
  <c r="J169" i="88"/>
  <c r="L169" i="88" s="1"/>
  <c r="AV168" i="88"/>
  <c r="AV167" i="88"/>
  <c r="I167" i="88" s="1"/>
  <c r="J167" i="88"/>
  <c r="L167" i="88" s="1"/>
  <c r="AV166" i="88"/>
  <c r="AV165" i="88"/>
  <c r="I165" i="88" s="1"/>
  <c r="J165" i="88"/>
  <c r="L165" i="88" s="1"/>
  <c r="AV164" i="88"/>
  <c r="AV163" i="88"/>
  <c r="I163" i="88" s="1"/>
  <c r="J163" i="88"/>
  <c r="L163" i="88" s="1"/>
  <c r="AV162" i="88"/>
  <c r="AV161" i="88"/>
  <c r="I161" i="88" s="1"/>
  <c r="J161" i="88"/>
  <c r="K161" i="88" s="1"/>
  <c r="AV160" i="88"/>
  <c r="AV159" i="88"/>
  <c r="I159" i="88" s="1"/>
  <c r="J159" i="88"/>
  <c r="L159" i="88" s="1"/>
  <c r="AV158" i="88"/>
  <c r="AV157" i="88"/>
  <c r="I157" i="88" s="1"/>
  <c r="J157" i="88"/>
  <c r="L157" i="88" s="1"/>
  <c r="AV156" i="88"/>
  <c r="AV155" i="88"/>
  <c r="I155" i="88" s="1"/>
  <c r="J155" i="88"/>
  <c r="K155" i="88" s="1"/>
  <c r="AV154" i="88"/>
  <c r="AV153" i="88"/>
  <c r="I153" i="88" s="1"/>
  <c r="J153" i="88"/>
  <c r="K153" i="88" s="1"/>
  <c r="AV152" i="88"/>
  <c r="AV151" i="88"/>
  <c r="I151" i="88" s="1"/>
  <c r="J151" i="88"/>
  <c r="L151" i="88" s="1"/>
  <c r="AV150" i="88"/>
  <c r="AV149" i="88"/>
  <c r="I149" i="88" s="1"/>
  <c r="J149" i="88"/>
  <c r="K149" i="88" s="1"/>
  <c r="AV148" i="88"/>
  <c r="AV147" i="88"/>
  <c r="I147" i="88" s="1"/>
  <c r="J147" i="88"/>
  <c r="L147" i="88" s="1"/>
  <c r="AV146" i="88"/>
  <c r="AV145" i="88"/>
  <c r="I145" i="88" s="1"/>
  <c r="J145" i="88"/>
  <c r="K145" i="88" s="1"/>
  <c r="AV144" i="88"/>
  <c r="AV143" i="88"/>
  <c r="I143" i="88" s="1"/>
  <c r="J143" i="88"/>
  <c r="K143" i="88" s="1"/>
  <c r="AV142" i="88"/>
  <c r="AV141" i="88"/>
  <c r="I141" i="88" s="1"/>
  <c r="J141" i="88"/>
  <c r="L141" i="88" s="1"/>
  <c r="AV140" i="88"/>
  <c r="AV139" i="88"/>
  <c r="I139" i="88" s="1"/>
  <c r="J139" i="88"/>
  <c r="L139" i="88" s="1"/>
  <c r="AV138" i="88"/>
  <c r="AV137" i="88"/>
  <c r="I137" i="88" s="1"/>
  <c r="J137" i="88"/>
  <c r="K137" i="88" s="1"/>
  <c r="F132" i="88"/>
  <c r="F185" i="88" s="1"/>
  <c r="AM131" i="88"/>
  <c r="AL131" i="88"/>
  <c r="AK131" i="88"/>
  <c r="AJ131" i="88"/>
  <c r="AI131" i="88"/>
  <c r="AH131" i="88"/>
  <c r="AG131" i="88"/>
  <c r="AF131" i="88"/>
  <c r="AE131" i="88"/>
  <c r="AD131" i="88"/>
  <c r="AC131" i="88"/>
  <c r="AB131" i="88"/>
  <c r="AA131" i="88"/>
  <c r="Z131" i="88"/>
  <c r="Y131" i="88"/>
  <c r="X131" i="88"/>
  <c r="W131" i="88"/>
  <c r="V131" i="88"/>
  <c r="U131" i="88"/>
  <c r="T131" i="88"/>
  <c r="S131" i="88"/>
  <c r="R131" i="88"/>
  <c r="Q131" i="88"/>
  <c r="P131" i="88"/>
  <c r="O131" i="88"/>
  <c r="N131" i="88"/>
  <c r="AM130" i="88"/>
  <c r="AL130" i="88"/>
  <c r="AK130" i="88"/>
  <c r="AJ130" i="88"/>
  <c r="AI130" i="88"/>
  <c r="AH130" i="88"/>
  <c r="AG130" i="88"/>
  <c r="AF130" i="88"/>
  <c r="AE130" i="88"/>
  <c r="AD130" i="88"/>
  <c r="AC130" i="88"/>
  <c r="AB130" i="88"/>
  <c r="AA130" i="88"/>
  <c r="Z130" i="88"/>
  <c r="Y130" i="88"/>
  <c r="X130" i="88"/>
  <c r="W130" i="88"/>
  <c r="V130" i="88"/>
  <c r="U130" i="88"/>
  <c r="T130" i="88"/>
  <c r="S130" i="88"/>
  <c r="R130" i="88"/>
  <c r="Q130" i="88"/>
  <c r="P130" i="88"/>
  <c r="O130" i="88"/>
  <c r="N130" i="88"/>
  <c r="H130" i="88"/>
  <c r="AV129" i="88"/>
  <c r="AV128" i="88"/>
  <c r="I128" i="88" s="1"/>
  <c r="J128" i="88"/>
  <c r="L128" i="88" s="1"/>
  <c r="AV127" i="88"/>
  <c r="AV126" i="88"/>
  <c r="I126" i="88" s="1"/>
  <c r="J126" i="88"/>
  <c r="L126" i="88" s="1"/>
  <c r="AV125" i="88"/>
  <c r="AV124" i="88"/>
  <c r="I124" i="88" s="1"/>
  <c r="J124" i="88"/>
  <c r="L124" i="88" s="1"/>
  <c r="AV123" i="88"/>
  <c r="AV122" i="88"/>
  <c r="I122" i="88" s="1"/>
  <c r="J122" i="88"/>
  <c r="L122" i="88" s="1"/>
  <c r="AM121" i="88"/>
  <c r="AL121" i="88"/>
  <c r="AK121" i="88"/>
  <c r="AJ121" i="88"/>
  <c r="AI121" i="88"/>
  <c r="AH121" i="88"/>
  <c r="AG121" i="88"/>
  <c r="AF121" i="88"/>
  <c r="AE121" i="88"/>
  <c r="AD121" i="88"/>
  <c r="AC121" i="88"/>
  <c r="AB121" i="88"/>
  <c r="AA121" i="88"/>
  <c r="Z121" i="88"/>
  <c r="Y121" i="88"/>
  <c r="X121" i="88"/>
  <c r="W121" i="88"/>
  <c r="V121" i="88"/>
  <c r="U121" i="88"/>
  <c r="T121" i="88"/>
  <c r="S121" i="88"/>
  <c r="R121" i="88"/>
  <c r="Q121" i="88"/>
  <c r="P121" i="88"/>
  <c r="O121" i="88"/>
  <c r="N121" i="88"/>
  <c r="AM120" i="88"/>
  <c r="AL120" i="88"/>
  <c r="AK120" i="88"/>
  <c r="AJ120" i="88"/>
  <c r="AI120" i="88"/>
  <c r="AH120" i="88"/>
  <c r="AG120" i="88"/>
  <c r="AF120" i="88"/>
  <c r="AE120" i="88"/>
  <c r="AD120" i="88"/>
  <c r="AC120" i="88"/>
  <c r="AB120" i="88"/>
  <c r="AA120" i="88"/>
  <c r="Z120" i="88"/>
  <c r="Y120" i="88"/>
  <c r="X120" i="88"/>
  <c r="W120" i="88"/>
  <c r="V120" i="88"/>
  <c r="U120" i="88"/>
  <c r="T120" i="88"/>
  <c r="S120" i="88"/>
  <c r="R120" i="88"/>
  <c r="Q120" i="88"/>
  <c r="P120" i="88"/>
  <c r="O120" i="88"/>
  <c r="N120" i="88"/>
  <c r="AV119" i="88"/>
  <c r="AV118" i="88"/>
  <c r="I118" i="88" s="1"/>
  <c r="J118" i="88"/>
  <c r="L118" i="88" s="1"/>
  <c r="AV117" i="88"/>
  <c r="AV116" i="88"/>
  <c r="I116" i="88" s="1"/>
  <c r="J116" i="88"/>
  <c r="L116" i="88" s="1"/>
  <c r="AV115" i="88"/>
  <c r="AV114" i="88"/>
  <c r="I114" i="88" s="1"/>
  <c r="J114" i="88"/>
  <c r="L114" i="88" s="1"/>
  <c r="AV113" i="88"/>
  <c r="AV112" i="88"/>
  <c r="I112" i="88" s="1"/>
  <c r="J112" i="88"/>
  <c r="L112" i="88" s="1"/>
  <c r="AV111" i="88"/>
  <c r="AV110" i="88"/>
  <c r="I110" i="88" s="1"/>
  <c r="J110" i="88"/>
  <c r="K110" i="88" s="1"/>
  <c r="AV109" i="88"/>
  <c r="AV108" i="88"/>
  <c r="I108" i="88" s="1"/>
  <c r="J108" i="88"/>
  <c r="L108" i="88" s="1"/>
  <c r="AV107" i="88"/>
  <c r="AV106" i="88"/>
  <c r="I106" i="88" s="1"/>
  <c r="J106" i="88"/>
  <c r="K106" i="88" s="1"/>
  <c r="AV105" i="88"/>
  <c r="AV104" i="88"/>
  <c r="I104" i="88" s="1"/>
  <c r="J104" i="88"/>
  <c r="K104" i="88" s="1"/>
  <c r="AV103" i="88"/>
  <c r="AV102" i="88"/>
  <c r="I102" i="88" s="1"/>
  <c r="J102" i="88"/>
  <c r="K102" i="88" s="1"/>
  <c r="AV101" i="88"/>
  <c r="AV100" i="88"/>
  <c r="I100" i="88" s="1"/>
  <c r="J100" i="88"/>
  <c r="L100" i="88" s="1"/>
  <c r="AV99" i="88"/>
  <c r="AV98" i="88"/>
  <c r="I98" i="88" s="1"/>
  <c r="J98" i="88"/>
  <c r="K98" i="88" s="1"/>
  <c r="AV97" i="88"/>
  <c r="AV96" i="88"/>
  <c r="I96" i="88" s="1"/>
  <c r="J96" i="88"/>
  <c r="L96" i="88" s="1"/>
  <c r="AV95" i="88"/>
  <c r="AV94" i="88"/>
  <c r="I94" i="88" s="1"/>
  <c r="J94" i="88"/>
  <c r="K94" i="88" s="1"/>
  <c r="AV93" i="88"/>
  <c r="AV92" i="88"/>
  <c r="I92" i="88" s="1"/>
  <c r="J92" i="88"/>
  <c r="L92" i="88" s="1"/>
  <c r="AV91" i="88"/>
  <c r="AV90" i="88"/>
  <c r="I90" i="88" s="1"/>
  <c r="J90" i="88"/>
  <c r="K90" i="88" s="1"/>
  <c r="AV89" i="88"/>
  <c r="AV88" i="88"/>
  <c r="I88" i="88" s="1"/>
  <c r="J88" i="88"/>
  <c r="L88" i="88" s="1"/>
  <c r="AV87" i="88"/>
  <c r="AV86" i="88"/>
  <c r="I86" i="88" s="1"/>
  <c r="J86" i="88"/>
  <c r="K86" i="88" s="1"/>
  <c r="AV85" i="88"/>
  <c r="AV84" i="88"/>
  <c r="I84" i="88" s="1"/>
  <c r="J84" i="88"/>
  <c r="L84" i="88" s="1"/>
  <c r="AV83" i="88"/>
  <c r="AV82" i="88"/>
  <c r="I82" i="88" s="1"/>
  <c r="J82" i="88"/>
  <c r="L82" i="88" s="1"/>
  <c r="AV81" i="88"/>
  <c r="AV80" i="88"/>
  <c r="I80" i="88" s="1"/>
  <c r="J80" i="88"/>
  <c r="L80" i="88" s="1"/>
  <c r="AV79" i="88"/>
  <c r="AV78" i="88"/>
  <c r="I78" i="88" s="1"/>
  <c r="J78" i="88"/>
  <c r="K78" i="88" s="1"/>
  <c r="AV77" i="88"/>
  <c r="AV76" i="88"/>
  <c r="I76" i="88" s="1"/>
  <c r="J76" i="88"/>
  <c r="K76" i="88" s="1"/>
  <c r="AV75" i="88"/>
  <c r="AV74" i="88"/>
  <c r="I74" i="88" s="1"/>
  <c r="J74" i="88"/>
  <c r="L74" i="88" s="1"/>
  <c r="AV73" i="88"/>
  <c r="AV72" i="88"/>
  <c r="I72" i="88" s="1"/>
  <c r="J72" i="88"/>
  <c r="K72" i="88" s="1"/>
  <c r="AV71" i="88"/>
  <c r="AV70" i="88"/>
  <c r="I70" i="88" s="1"/>
  <c r="J70" i="88"/>
  <c r="K70" i="88" s="1"/>
  <c r="AV69" i="88"/>
  <c r="AV68" i="88"/>
  <c r="I68" i="88" s="1"/>
  <c r="J68" i="88"/>
  <c r="L68" i="88" s="1"/>
  <c r="AV67" i="88"/>
  <c r="AV66" i="88"/>
  <c r="I66" i="88" s="1"/>
  <c r="J66" i="88"/>
  <c r="K66" i="88" s="1"/>
  <c r="AV65" i="88"/>
  <c r="AV64" i="88"/>
  <c r="I64" i="88" s="1"/>
  <c r="J64" i="88"/>
  <c r="L64" i="88" s="1"/>
  <c r="AV63" i="88"/>
  <c r="AV62" i="88"/>
  <c r="I62" i="88" s="1"/>
  <c r="J62" i="88"/>
  <c r="H62" i="88"/>
  <c r="AV61" i="88"/>
  <c r="AV60" i="88"/>
  <c r="I60" i="88" s="1"/>
  <c r="J60" i="88"/>
  <c r="AV59" i="88"/>
  <c r="AV58" i="88"/>
  <c r="I58" i="88" s="1"/>
  <c r="J58" i="88"/>
  <c r="K58" i="88" s="1"/>
  <c r="AO57" i="88"/>
  <c r="AN57" i="88"/>
  <c r="AM57" i="88"/>
  <c r="AL57" i="88"/>
  <c r="AK57" i="88"/>
  <c r="AJ57" i="88"/>
  <c r="AI57" i="88"/>
  <c r="AH57" i="88"/>
  <c r="AG57" i="88"/>
  <c r="AF57" i="88"/>
  <c r="AE57" i="88"/>
  <c r="AD57" i="88"/>
  <c r="AC57" i="88"/>
  <c r="AB57" i="88"/>
  <c r="AA57" i="88"/>
  <c r="Z57" i="88"/>
  <c r="Y57" i="88"/>
  <c r="X57" i="88"/>
  <c r="W57" i="88"/>
  <c r="V57" i="88"/>
  <c r="U57" i="88"/>
  <c r="T57" i="88"/>
  <c r="S57" i="88"/>
  <c r="R57" i="88"/>
  <c r="Q57" i="88"/>
  <c r="O57" i="88"/>
  <c r="N57" i="88"/>
  <c r="AO56" i="88"/>
  <c r="AN56" i="88"/>
  <c r="AM56" i="88"/>
  <c r="AL56" i="88"/>
  <c r="AK56" i="88"/>
  <c r="AJ56" i="88"/>
  <c r="AI56" i="88"/>
  <c r="AH56" i="88"/>
  <c r="AG56" i="88"/>
  <c r="AF56" i="88"/>
  <c r="AE56" i="88"/>
  <c r="AD56" i="88"/>
  <c r="AC56" i="88"/>
  <c r="AB56" i="88"/>
  <c r="AA56" i="88"/>
  <c r="Z56" i="88"/>
  <c r="Y56" i="88"/>
  <c r="X56" i="88"/>
  <c r="W56" i="88"/>
  <c r="V56" i="88"/>
  <c r="U56" i="88"/>
  <c r="T56" i="88"/>
  <c r="S56" i="88"/>
  <c r="R56" i="88"/>
  <c r="P56" i="88"/>
  <c r="O56" i="88"/>
  <c r="N56" i="88"/>
  <c r="F56" i="88"/>
  <c r="AV55" i="88"/>
  <c r="AV54" i="88"/>
  <c r="AV53" i="88"/>
  <c r="AV52" i="88"/>
  <c r="AV51" i="88"/>
  <c r="AV50" i="88"/>
  <c r="I50" i="88" s="1"/>
  <c r="J50" i="88"/>
  <c r="K50" i="88" s="1"/>
  <c r="AV49" i="88"/>
  <c r="AV48" i="88"/>
  <c r="I48" i="88" s="1"/>
  <c r="J48" i="88"/>
  <c r="L48" i="88" s="1"/>
  <c r="AV47" i="88"/>
  <c r="AV46" i="88"/>
  <c r="I46" i="88" s="1"/>
  <c r="J46" i="88"/>
  <c r="K46" i="88" s="1"/>
  <c r="P45" i="88"/>
  <c r="J44" i="88" s="1"/>
  <c r="AV44" i="88"/>
  <c r="I44" i="88" s="1"/>
  <c r="H44" i="88"/>
  <c r="P43" i="88"/>
  <c r="AV43" i="88" s="1"/>
  <c r="AV42" i="88"/>
  <c r="I42" i="88" s="1"/>
  <c r="H42" i="88"/>
  <c r="J40" i="88"/>
  <c r="K40" i="88" s="1"/>
  <c r="I40" i="88"/>
  <c r="AV39" i="88"/>
  <c r="AV38" i="88"/>
  <c r="I38" i="88" s="1"/>
  <c r="J38" i="88"/>
  <c r="H38" i="88"/>
  <c r="AV37" i="88"/>
  <c r="Q36" i="88"/>
  <c r="AV36" i="88" s="1"/>
  <c r="I36" i="88" s="1"/>
  <c r="J36" i="88"/>
  <c r="H36" i="88"/>
  <c r="AN35" i="88"/>
  <c r="AM35" i="88"/>
  <c r="AL35" i="88"/>
  <c r="AK35" i="88"/>
  <c r="AJ35" i="88"/>
  <c r="AI35" i="88"/>
  <c r="AH35" i="88"/>
  <c r="AG35" i="88"/>
  <c r="AF35" i="88"/>
  <c r="AE35" i="88"/>
  <c r="AD35" i="88"/>
  <c r="AC35" i="88"/>
  <c r="AB35" i="88"/>
  <c r="AA35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AN34" i="88"/>
  <c r="AM34" i="88"/>
  <c r="AL34" i="88"/>
  <c r="AK34" i="88"/>
  <c r="AJ34" i="88"/>
  <c r="AI34" i="88"/>
  <c r="AH34" i="88"/>
  <c r="AG34" i="88"/>
  <c r="AF34" i="88"/>
  <c r="AE34" i="88"/>
  <c r="AD34" i="88"/>
  <c r="AC34" i="88"/>
  <c r="AB34" i="88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H34" i="88"/>
  <c r="F34" i="88"/>
  <c r="AV33" i="88"/>
  <c r="AV32" i="88"/>
  <c r="I32" i="88" s="1"/>
  <c r="J32" i="88"/>
  <c r="K32" i="88" s="1"/>
  <c r="AV31" i="88"/>
  <c r="AV30" i="88"/>
  <c r="I30" i="88" s="1"/>
  <c r="J30" i="88"/>
  <c r="L30" i="88" s="1"/>
  <c r="AV29" i="88"/>
  <c r="AV28" i="88"/>
  <c r="I28" i="88" s="1"/>
  <c r="J28" i="88"/>
  <c r="K28" i="88" s="1"/>
  <c r="AV27" i="88"/>
  <c r="AA26" i="88"/>
  <c r="AV26" i="88" s="1"/>
  <c r="I26" i="88" s="1"/>
  <c r="J26" i="88"/>
  <c r="L26" i="88" s="1"/>
  <c r="AV25" i="88"/>
  <c r="AV24" i="88"/>
  <c r="I24" i="88" s="1"/>
  <c r="J24" i="88"/>
  <c r="K24" i="88" s="1"/>
  <c r="AV23" i="88"/>
  <c r="AV22" i="88"/>
  <c r="I22" i="88" s="1"/>
  <c r="J22" i="88"/>
  <c r="K22" i="88" s="1"/>
  <c r="AV21" i="88"/>
  <c r="AV20" i="88"/>
  <c r="I20" i="88" s="1"/>
  <c r="J20" i="88"/>
  <c r="L20" i="88" s="1"/>
  <c r="AV19" i="88"/>
  <c r="AV18" i="88"/>
  <c r="I18" i="88" s="1"/>
  <c r="J18" i="88"/>
  <c r="K18" i="88" s="1"/>
  <c r="AV17" i="88"/>
  <c r="AV16" i="88"/>
  <c r="I16" i="88" s="1"/>
  <c r="L16" i="88"/>
  <c r="K16" i="88"/>
  <c r="AV15" i="88"/>
  <c r="AV14" i="88"/>
  <c r="I14" i="88" s="1"/>
  <c r="J14" i="88"/>
  <c r="L14" i="88" s="1"/>
  <c r="AV13" i="88"/>
  <c r="AV12" i="88"/>
  <c r="I12" i="88" s="1"/>
  <c r="J12" i="88"/>
  <c r="AV11" i="88"/>
  <c r="AV10" i="88"/>
  <c r="I10" i="88" s="1"/>
  <c r="J10" i="88"/>
  <c r="L10" i="88" s="1"/>
  <c r="T133" i="88" l="1"/>
  <c r="AD132" i="88"/>
  <c r="N132" i="88"/>
  <c r="N346" i="88" s="1"/>
  <c r="AJ133" i="88"/>
  <c r="AJ347" i="88" s="1"/>
  <c r="O132" i="88"/>
  <c r="O346" i="88" s="1"/>
  <c r="AE132" i="88"/>
  <c r="AE346" i="88" s="1"/>
  <c r="X132" i="88"/>
  <c r="X346" i="88" s="1"/>
  <c r="N133" i="88"/>
  <c r="N347" i="88" s="1"/>
  <c r="AD133" i="88"/>
  <c r="AD347" i="88" s="1"/>
  <c r="AC132" i="88"/>
  <c r="AC346" i="88" s="1"/>
  <c r="S133" i="88"/>
  <c r="S347" i="88" s="1"/>
  <c r="AI133" i="88"/>
  <c r="U133" i="88"/>
  <c r="U347" i="88" s="1"/>
  <c r="AK133" i="88"/>
  <c r="AK347" i="88" s="1"/>
  <c r="AA133" i="88"/>
  <c r="AA347" i="88" s="1"/>
  <c r="AA132" i="88"/>
  <c r="Q133" i="88"/>
  <c r="Q347" i="88" s="1"/>
  <c r="AG133" i="88"/>
  <c r="AG347" i="88" s="1"/>
  <c r="AB132" i="88"/>
  <c r="AB346" i="88" s="1"/>
  <c r="AA34" i="88"/>
  <c r="AV34" i="88" s="1"/>
  <c r="L90" i="88"/>
  <c r="L153" i="88"/>
  <c r="L314" i="88"/>
  <c r="AL132" i="88"/>
  <c r="AL346" i="88" s="1"/>
  <c r="AB133" i="88"/>
  <c r="AB347" i="88" s="1"/>
  <c r="K306" i="88"/>
  <c r="Y132" i="88"/>
  <c r="Y346" i="88" s="1"/>
  <c r="Z132" i="88"/>
  <c r="Z346" i="88" s="1"/>
  <c r="P133" i="88"/>
  <c r="L236" i="88"/>
  <c r="K322" i="88"/>
  <c r="R133" i="88"/>
  <c r="R347" i="88" s="1"/>
  <c r="P132" i="88"/>
  <c r="P346" i="88" s="1"/>
  <c r="AF132" i="88"/>
  <c r="AF346" i="88" s="1"/>
  <c r="V133" i="88"/>
  <c r="V347" i="88" s="1"/>
  <c r="AL133" i="88"/>
  <c r="AH133" i="88"/>
  <c r="AH347" i="88" s="1"/>
  <c r="Q132" i="88"/>
  <c r="AG132" i="88"/>
  <c r="AG346" i="88" s="1"/>
  <c r="W133" i="88"/>
  <c r="AM133" i="88"/>
  <c r="AM347" i="88" s="1"/>
  <c r="K157" i="88"/>
  <c r="K204" i="88"/>
  <c r="K240" i="88"/>
  <c r="K318" i="88"/>
  <c r="AF347" i="88"/>
  <c r="X133" i="88"/>
  <c r="X347" i="88" s="1"/>
  <c r="Q56" i="88"/>
  <c r="AV56" i="88" s="1"/>
  <c r="W132" i="88"/>
  <c r="W346" i="88" s="1"/>
  <c r="AM132" i="88"/>
  <c r="AM346" i="88" s="1"/>
  <c r="AC133" i="88"/>
  <c r="AC347" i="88" s="1"/>
  <c r="L258" i="88"/>
  <c r="V132" i="88"/>
  <c r="V346" i="88" s="1"/>
  <c r="AL347" i="88"/>
  <c r="O133" i="88"/>
  <c r="O347" i="88" s="1"/>
  <c r="AE133" i="88"/>
  <c r="AE347" i="88" s="1"/>
  <c r="K62" i="88"/>
  <c r="AF133" i="88"/>
  <c r="AV131" i="88"/>
  <c r="L330" i="88"/>
  <c r="L32" i="88"/>
  <c r="L38" i="88"/>
  <c r="L62" i="88"/>
  <c r="L70" i="88"/>
  <c r="L86" i="88"/>
  <c r="L102" i="88"/>
  <c r="K118" i="88"/>
  <c r="K169" i="88"/>
  <c r="K126" i="88"/>
  <c r="AV186" i="88"/>
  <c r="AV266" i="88"/>
  <c r="AV302" i="88"/>
  <c r="AV335" i="88"/>
  <c r="AV185" i="88"/>
  <c r="AV334" i="88"/>
  <c r="I344" i="88"/>
  <c r="L220" i="88"/>
  <c r="AV303" i="88"/>
  <c r="J344" i="88"/>
  <c r="L344" i="88" s="1"/>
  <c r="T347" i="88"/>
  <c r="K141" i="88"/>
  <c r="J34" i="88"/>
  <c r="L34" i="88" s="1"/>
  <c r="J42" i="88"/>
  <c r="L42" i="88" s="1"/>
  <c r="L276" i="88"/>
  <c r="AV345" i="88"/>
  <c r="H120" i="88"/>
  <c r="H132" i="88" s="1"/>
  <c r="AV344" i="88"/>
  <c r="AI347" i="88"/>
  <c r="L106" i="88"/>
  <c r="K30" i="88"/>
  <c r="S132" i="88"/>
  <c r="S346" i="88" s="1"/>
  <c r="AI132" i="88"/>
  <c r="AI346" i="88" s="1"/>
  <c r="Y133" i="88"/>
  <c r="Y347" i="88" s="1"/>
  <c r="I130" i="88"/>
  <c r="K192" i="88"/>
  <c r="K270" i="88"/>
  <c r="K286" i="88"/>
  <c r="K338" i="88"/>
  <c r="AV121" i="88"/>
  <c r="J120" i="88"/>
  <c r="AJ132" i="88"/>
  <c r="AJ346" i="88" s="1"/>
  <c r="AD346" i="88"/>
  <c r="R132" i="88"/>
  <c r="R346" i="88" s="1"/>
  <c r="AH132" i="88"/>
  <c r="AH346" i="88" s="1"/>
  <c r="P57" i="88"/>
  <c r="Z133" i="88"/>
  <c r="Z347" i="88" s="1"/>
  <c r="L36" i="88"/>
  <c r="AV120" i="88"/>
  <c r="U132" i="88"/>
  <c r="U346" i="88" s="1"/>
  <c r="AK132" i="88"/>
  <c r="AK346" i="88" s="1"/>
  <c r="K208" i="88"/>
  <c r="J224" i="88"/>
  <c r="L224" i="88" s="1"/>
  <c r="W347" i="88"/>
  <c r="H56" i="88"/>
  <c r="T132" i="88"/>
  <c r="T346" i="88" s="1"/>
  <c r="J185" i="88"/>
  <c r="L185" i="88" s="1"/>
  <c r="L137" i="88"/>
  <c r="P267" i="88"/>
  <c r="AV267" i="88" s="1"/>
  <c r="I334" i="88"/>
  <c r="I120" i="88"/>
  <c r="K44" i="88"/>
  <c r="L44" i="88"/>
  <c r="I185" i="88"/>
  <c r="I34" i="88"/>
  <c r="I302" i="88"/>
  <c r="I56" i="88"/>
  <c r="I266" i="88"/>
  <c r="L22" i="88"/>
  <c r="L282" i="88"/>
  <c r="K304" i="88"/>
  <c r="K128" i="88"/>
  <c r="L194" i="88"/>
  <c r="L50" i="88"/>
  <c r="K82" i="88"/>
  <c r="K114" i="88"/>
  <c r="K165" i="88"/>
  <c r="L272" i="88"/>
  <c r="K310" i="88"/>
  <c r="L12" i="88"/>
  <c r="K36" i="88"/>
  <c r="J302" i="88"/>
  <c r="L302" i="88" s="1"/>
  <c r="L316" i="88"/>
  <c r="L336" i="88"/>
  <c r="K122" i="88"/>
  <c r="K60" i="88"/>
  <c r="K92" i="88"/>
  <c r="L143" i="88"/>
  <c r="K12" i="88"/>
  <c r="L149" i="88"/>
  <c r="K278" i="88"/>
  <c r="L222" i="88"/>
  <c r="K336" i="88"/>
  <c r="L72" i="88"/>
  <c r="K124" i="88"/>
  <c r="L46" i="88"/>
  <c r="L284" i="88"/>
  <c r="L78" i="88"/>
  <c r="L94" i="88"/>
  <c r="L110" i="88"/>
  <c r="J130" i="88"/>
  <c r="L130" i="88" s="1"/>
  <c r="L145" i="88"/>
  <c r="L161" i="88"/>
  <c r="L196" i="88"/>
  <c r="L212" i="88"/>
  <c r="L228" i="88"/>
  <c r="L244" i="88"/>
  <c r="K274" i="88"/>
  <c r="K210" i="88"/>
  <c r="L260" i="88"/>
  <c r="L40" i="88"/>
  <c r="L288" i="88"/>
  <c r="L28" i="88"/>
  <c r="L66" i="88"/>
  <c r="L326" i="88"/>
  <c r="L18" i="88"/>
  <c r="K171" i="88"/>
  <c r="L104" i="88"/>
  <c r="L155" i="88"/>
  <c r="K14" i="88"/>
  <c r="K68" i="88"/>
  <c r="K84" i="88"/>
  <c r="K100" i="88"/>
  <c r="K116" i="88"/>
  <c r="K151" i="88"/>
  <c r="K167" i="88"/>
  <c r="K202" i="88"/>
  <c r="K234" i="88"/>
  <c r="K312" i="88"/>
  <c r="K328" i="88"/>
  <c r="AV35" i="88"/>
  <c r="K320" i="88"/>
  <c r="L76" i="88"/>
  <c r="K232" i="88"/>
  <c r="L216" i="88"/>
  <c r="K88" i="88"/>
  <c r="K20" i="88"/>
  <c r="K280" i="88"/>
  <c r="J334" i="88"/>
  <c r="L334" i="88" s="1"/>
  <c r="K159" i="88"/>
  <c r="K226" i="88"/>
  <c r="K242" i="88"/>
  <c r="L200" i="88"/>
  <c r="K74" i="88"/>
  <c r="K194" i="88"/>
  <c r="AV45" i="88"/>
  <c r="L98" i="88"/>
  <c r="L206" i="88"/>
  <c r="L256" i="88"/>
  <c r="L24" i="88"/>
  <c r="K26" i="88"/>
  <c r="K38" i="88"/>
  <c r="K48" i="88"/>
  <c r="K108" i="88"/>
  <c r="AV130" i="88"/>
  <c r="K190" i="88"/>
  <c r="L238" i="88"/>
  <c r="K10" i="88"/>
  <c r="K64" i="88"/>
  <c r="K80" i="88"/>
  <c r="K96" i="88"/>
  <c r="K112" i="88"/>
  <c r="K147" i="88"/>
  <c r="K163" i="88"/>
  <c r="K198" i="88"/>
  <c r="K214" i="88"/>
  <c r="K230" i="88"/>
  <c r="K246" i="88"/>
  <c r="K308" i="88"/>
  <c r="K324" i="88"/>
  <c r="K139" i="88"/>
  <c r="Q346" i="88" l="1"/>
  <c r="J132" i="88"/>
  <c r="L132" i="88" s="1"/>
  <c r="AA346" i="88"/>
  <c r="AV346" i="88" s="1"/>
  <c r="J56" i="88"/>
  <c r="K56" i="88" s="1"/>
  <c r="H346" i="88"/>
  <c r="K375" i="88" s="1"/>
  <c r="K376" i="88" s="1"/>
  <c r="K344" i="88"/>
  <c r="AV132" i="88"/>
  <c r="K224" i="88"/>
  <c r="K266" i="88" s="1"/>
  <c r="AV133" i="88"/>
  <c r="L120" i="88"/>
  <c r="P347" i="88"/>
  <c r="AV347" i="88" s="1"/>
  <c r="I132" i="88"/>
  <c r="I346" i="88" s="1"/>
  <c r="K302" i="88"/>
  <c r="K42" i="88"/>
  <c r="J266" i="88"/>
  <c r="L266" i="88" s="1"/>
  <c r="K34" i="88"/>
  <c r="AV57" i="88"/>
  <c r="K185" i="88"/>
  <c r="K120" i="88"/>
  <c r="K130" i="88"/>
  <c r="K334" i="88"/>
  <c r="L56" i="88" l="1"/>
  <c r="J346" i="88"/>
  <c r="L346" i="88" s="1"/>
  <c r="K132" i="88"/>
  <c r="K346" i="88" s="1"/>
  <c r="AE345" i="57" l="1"/>
  <c r="AE344" i="57"/>
  <c r="AE335" i="57"/>
  <c r="AE334" i="57"/>
  <c r="AE303" i="57"/>
  <c r="AE302" i="57"/>
  <c r="AE267" i="57"/>
  <c r="AE266" i="57"/>
  <c r="AE186" i="57"/>
  <c r="AE185" i="57"/>
  <c r="AE131" i="57"/>
  <c r="AE130" i="57"/>
  <c r="AE121" i="57"/>
  <c r="AE120" i="57"/>
  <c r="AE57" i="57"/>
  <c r="AE56" i="57"/>
  <c r="AE35" i="57"/>
  <c r="AE34" i="57"/>
  <c r="Y345" i="57"/>
  <c r="Y344" i="57"/>
  <c r="Y335" i="57"/>
  <c r="Y334" i="57"/>
  <c r="Y303" i="57"/>
  <c r="Y302" i="57"/>
  <c r="Y267" i="57"/>
  <c r="Y266" i="57"/>
  <c r="Y186" i="57"/>
  <c r="Y185" i="57"/>
  <c r="Y131" i="57"/>
  <c r="Y130" i="57"/>
  <c r="Y121" i="57"/>
  <c r="Y120" i="57"/>
  <c r="Y57" i="57"/>
  <c r="Y56" i="57"/>
  <c r="Y35" i="57"/>
  <c r="Y34" i="57"/>
  <c r="H266" i="57"/>
  <c r="AE133" i="57" l="1"/>
  <c r="Y132" i="57"/>
  <c r="Y346" i="57" s="1"/>
  <c r="Y133" i="57"/>
  <c r="AE132" i="57"/>
  <c r="AE346" i="57" s="1"/>
  <c r="AE347" i="57"/>
  <c r="Y347" i="57"/>
  <c r="AG34" i="57" l="1"/>
  <c r="J26" i="57"/>
  <c r="K26" i="57" s="1"/>
  <c r="I407" i="57" l="1"/>
  <c r="H407" i="57"/>
  <c r="AU371" i="57"/>
  <c r="AT371" i="57"/>
  <c r="AS371" i="57"/>
  <c r="AR371" i="57"/>
  <c r="AQ371" i="57"/>
  <c r="AP371" i="57"/>
  <c r="AO371" i="57"/>
  <c r="AN371" i="57"/>
  <c r="AM371" i="57"/>
  <c r="AL371" i="57"/>
  <c r="AK371" i="57"/>
  <c r="AJ371" i="57"/>
  <c r="AI371" i="57"/>
  <c r="AH371" i="57"/>
  <c r="AG371" i="57"/>
  <c r="AF371" i="57"/>
  <c r="AE371" i="57"/>
  <c r="AD371" i="57"/>
  <c r="AC371" i="57"/>
  <c r="AB371" i="57"/>
  <c r="AA371" i="57"/>
  <c r="Z371" i="57"/>
  <c r="Y371" i="57"/>
  <c r="X371" i="57"/>
  <c r="W371" i="57"/>
  <c r="V371" i="57"/>
  <c r="U371" i="57"/>
  <c r="O371" i="57"/>
  <c r="N371" i="57"/>
  <c r="AV358" i="57"/>
  <c r="AV357" i="57"/>
  <c r="AV356" i="57"/>
  <c r="AV355" i="57"/>
  <c r="AV354" i="57"/>
  <c r="AV353" i="57"/>
  <c r="AV352" i="57"/>
  <c r="AV351" i="57"/>
  <c r="T371" i="57"/>
  <c r="S371" i="57"/>
  <c r="R371" i="57"/>
  <c r="Q371" i="57"/>
  <c r="AT349" i="57"/>
  <c r="AS349" i="57"/>
  <c r="AR349" i="57"/>
  <c r="AQ349" i="57"/>
  <c r="AP349" i="57"/>
  <c r="AO349" i="57"/>
  <c r="AN349" i="57"/>
  <c r="AM349" i="57"/>
  <c r="AL349" i="57"/>
  <c r="AK349" i="57"/>
  <c r="AJ349" i="57"/>
  <c r="AI349" i="57"/>
  <c r="AH349" i="57"/>
  <c r="AG349" i="57"/>
  <c r="AF349" i="57"/>
  <c r="AE349" i="57"/>
  <c r="AD349" i="57"/>
  <c r="AC349" i="57"/>
  <c r="AB349" i="57"/>
  <c r="AA349" i="57"/>
  <c r="Z349" i="57"/>
  <c r="Y349" i="57"/>
  <c r="X349" i="57"/>
  <c r="W349" i="57"/>
  <c r="V349" i="57"/>
  <c r="U349" i="57"/>
  <c r="T349" i="57"/>
  <c r="S349" i="57"/>
  <c r="R349" i="57"/>
  <c r="Q349" i="57"/>
  <c r="P349" i="57"/>
  <c r="O349" i="57"/>
  <c r="N349" i="57"/>
  <c r="AL345" i="57"/>
  <c r="AK345" i="57"/>
  <c r="AJ345" i="57"/>
  <c r="AI345" i="57"/>
  <c r="AH345" i="57"/>
  <c r="AG345" i="57"/>
  <c r="AF345" i="57"/>
  <c r="AD345" i="57"/>
  <c r="AC345" i="57"/>
  <c r="AB345" i="57"/>
  <c r="AA345" i="57"/>
  <c r="Z345" i="57"/>
  <c r="X345" i="57"/>
  <c r="W345" i="57"/>
  <c r="V345" i="57"/>
  <c r="U345" i="57"/>
  <c r="T345" i="57"/>
  <c r="S345" i="57"/>
  <c r="R345" i="57"/>
  <c r="Q345" i="57"/>
  <c r="P345" i="57"/>
  <c r="O345" i="57"/>
  <c r="N345" i="57"/>
  <c r="AL344" i="57"/>
  <c r="AK344" i="57"/>
  <c r="AJ344" i="57"/>
  <c r="AI344" i="57"/>
  <c r="AH344" i="57"/>
  <c r="AG344" i="57"/>
  <c r="AF344" i="57"/>
  <c r="AD344" i="57"/>
  <c r="AC344" i="57"/>
  <c r="AB344" i="57"/>
  <c r="AA344" i="57"/>
  <c r="Z344" i="57"/>
  <c r="X344" i="57"/>
  <c r="W344" i="57"/>
  <c r="V344" i="57"/>
  <c r="U344" i="57"/>
  <c r="T344" i="57"/>
  <c r="S344" i="57"/>
  <c r="R344" i="57"/>
  <c r="Q344" i="57"/>
  <c r="P344" i="57"/>
  <c r="O344" i="57"/>
  <c r="N344" i="57"/>
  <c r="H344" i="57"/>
  <c r="AV343" i="57"/>
  <c r="AV342" i="57"/>
  <c r="I342" i="57" s="1"/>
  <c r="J342" i="57"/>
  <c r="K342" i="57" s="1"/>
  <c r="AV341" i="57"/>
  <c r="AV340" i="57"/>
  <c r="I340" i="57" s="1"/>
  <c r="J340" i="57"/>
  <c r="K340" i="57" s="1"/>
  <c r="AV339" i="57"/>
  <c r="AV338" i="57"/>
  <c r="I338" i="57" s="1"/>
  <c r="J338" i="57"/>
  <c r="L338" i="57" s="1"/>
  <c r="AV337" i="57"/>
  <c r="AV336" i="57"/>
  <c r="I336" i="57" s="1"/>
  <c r="J336" i="57"/>
  <c r="K336" i="57" s="1"/>
  <c r="AL335" i="57"/>
  <c r="AK335" i="57"/>
  <c r="AJ335" i="57"/>
  <c r="AI335" i="57"/>
  <c r="AH335" i="57"/>
  <c r="AG335" i="57"/>
  <c r="AF335" i="57"/>
  <c r="AD335" i="57"/>
  <c r="AC335" i="57"/>
  <c r="AB335" i="57"/>
  <c r="AA335" i="57"/>
  <c r="Z335" i="57"/>
  <c r="X335" i="57"/>
  <c r="W335" i="57"/>
  <c r="V335" i="57"/>
  <c r="U335" i="57"/>
  <c r="T335" i="57"/>
  <c r="S335" i="57"/>
  <c r="R335" i="57"/>
  <c r="Q335" i="57"/>
  <c r="P335" i="57"/>
  <c r="O335" i="57"/>
  <c r="N335" i="57"/>
  <c r="AL334" i="57"/>
  <c r="AK334" i="57"/>
  <c r="AJ334" i="57"/>
  <c r="AI334" i="57"/>
  <c r="AH334" i="57"/>
  <c r="AG334" i="57"/>
  <c r="AF334" i="57"/>
  <c r="AD334" i="57"/>
  <c r="AC334" i="57"/>
  <c r="AB334" i="57"/>
  <c r="AA334" i="57"/>
  <c r="Z334" i="57"/>
  <c r="X334" i="57"/>
  <c r="W334" i="57"/>
  <c r="V334" i="57"/>
  <c r="U334" i="57"/>
  <c r="T334" i="57"/>
  <c r="S334" i="57"/>
  <c r="R334" i="57"/>
  <c r="Q334" i="57"/>
  <c r="P334" i="57"/>
  <c r="O334" i="57"/>
  <c r="N334" i="57"/>
  <c r="H334" i="57"/>
  <c r="AV333" i="57"/>
  <c r="AV332" i="57"/>
  <c r="I332" i="57" s="1"/>
  <c r="J332" i="57"/>
  <c r="K332" i="57" s="1"/>
  <c r="AV331" i="57"/>
  <c r="AV330" i="57"/>
  <c r="I330" i="57" s="1"/>
  <c r="J330" i="57"/>
  <c r="K330" i="57" s="1"/>
  <c r="AV329" i="57"/>
  <c r="AV328" i="57"/>
  <c r="I328" i="57" s="1"/>
  <c r="J328" i="57"/>
  <c r="K328" i="57" s="1"/>
  <c r="AV327" i="57"/>
  <c r="AV326" i="57"/>
  <c r="I326" i="57" s="1"/>
  <c r="J326" i="57"/>
  <c r="K326" i="57" s="1"/>
  <c r="AV325" i="57"/>
  <c r="AV324" i="57"/>
  <c r="I324" i="57" s="1"/>
  <c r="J324" i="57"/>
  <c r="K324" i="57" s="1"/>
  <c r="AV323" i="57"/>
  <c r="AV322" i="57"/>
  <c r="I322" i="57" s="1"/>
  <c r="J322" i="57"/>
  <c r="K322" i="57" s="1"/>
  <c r="AV321" i="57"/>
  <c r="AV320" i="57"/>
  <c r="I320" i="57" s="1"/>
  <c r="J320" i="57"/>
  <c r="K320" i="57" s="1"/>
  <c r="AV319" i="57"/>
  <c r="AV318" i="57"/>
  <c r="I318" i="57" s="1"/>
  <c r="J318" i="57"/>
  <c r="K318" i="57" s="1"/>
  <c r="AV317" i="57"/>
  <c r="AV316" i="57"/>
  <c r="I316" i="57" s="1"/>
  <c r="J316" i="57"/>
  <c r="K316" i="57" s="1"/>
  <c r="AV315" i="57"/>
  <c r="AV314" i="57"/>
  <c r="I314" i="57" s="1"/>
  <c r="J314" i="57"/>
  <c r="K314" i="57" s="1"/>
  <c r="AV313" i="57"/>
  <c r="AV312" i="57"/>
  <c r="I312" i="57" s="1"/>
  <c r="J312" i="57"/>
  <c r="K312" i="57" s="1"/>
  <c r="AV311" i="57"/>
  <c r="AV310" i="57"/>
  <c r="I310" i="57" s="1"/>
  <c r="J310" i="57"/>
  <c r="K310" i="57" s="1"/>
  <c r="AV309" i="57"/>
  <c r="AV308" i="57"/>
  <c r="I308" i="57" s="1"/>
  <c r="J308" i="57"/>
  <c r="L308" i="57" s="1"/>
  <c r="AV307" i="57"/>
  <c r="AV306" i="57"/>
  <c r="I306" i="57" s="1"/>
  <c r="J306" i="57"/>
  <c r="K306" i="57" s="1"/>
  <c r="AV305" i="57"/>
  <c r="AV304" i="57"/>
  <c r="I304" i="57" s="1"/>
  <c r="J304" i="57"/>
  <c r="K304" i="57" s="1"/>
  <c r="AL303" i="57"/>
  <c r="AK303" i="57"/>
  <c r="AJ303" i="57"/>
  <c r="AI303" i="57"/>
  <c r="AH303" i="57"/>
  <c r="AG303" i="57"/>
  <c r="AF303" i="57"/>
  <c r="AD303" i="57"/>
  <c r="AC303" i="57"/>
  <c r="AB303" i="57"/>
  <c r="AA303" i="57"/>
  <c r="Z303" i="57"/>
  <c r="X303" i="57"/>
  <c r="W303" i="57"/>
  <c r="V303" i="57"/>
  <c r="U303" i="57"/>
  <c r="T303" i="57"/>
  <c r="S303" i="57"/>
  <c r="R303" i="57"/>
  <c r="Q303" i="57"/>
  <c r="P303" i="57"/>
  <c r="O303" i="57"/>
  <c r="N303" i="57"/>
  <c r="AL302" i="57"/>
  <c r="AK302" i="57"/>
  <c r="AJ302" i="57"/>
  <c r="AI302" i="57"/>
  <c r="AH302" i="57"/>
  <c r="AG302" i="57"/>
  <c r="AF302" i="57"/>
  <c r="AD302" i="57"/>
  <c r="AC302" i="57"/>
  <c r="AB302" i="57"/>
  <c r="AA302" i="57"/>
  <c r="Z302" i="57"/>
  <c r="X302" i="57"/>
  <c r="W302" i="57"/>
  <c r="V302" i="57"/>
  <c r="U302" i="57"/>
  <c r="T302" i="57"/>
  <c r="S302" i="57"/>
  <c r="R302" i="57"/>
  <c r="Q302" i="57"/>
  <c r="P302" i="57"/>
  <c r="O302" i="57"/>
  <c r="N302" i="57"/>
  <c r="H302" i="57"/>
  <c r="AV301" i="57"/>
  <c r="AV300" i="57"/>
  <c r="I300" i="57" s="1"/>
  <c r="J300" i="57"/>
  <c r="K300" i="57" s="1"/>
  <c r="AV299" i="57"/>
  <c r="AV298" i="57"/>
  <c r="I298" i="57" s="1"/>
  <c r="J298" i="57"/>
  <c r="K298" i="57" s="1"/>
  <c r="AV297" i="57"/>
  <c r="AV296" i="57"/>
  <c r="I296" i="57" s="1"/>
  <c r="J296" i="57"/>
  <c r="K296" i="57" s="1"/>
  <c r="AV295" i="57"/>
  <c r="AV294" i="57"/>
  <c r="I294" i="57" s="1"/>
  <c r="J294" i="57"/>
  <c r="K294" i="57" s="1"/>
  <c r="AV293" i="57"/>
  <c r="AV292" i="57"/>
  <c r="I292" i="57" s="1"/>
  <c r="J292" i="57"/>
  <c r="K292" i="57" s="1"/>
  <c r="AV291" i="57"/>
  <c r="AV290" i="57"/>
  <c r="I290" i="57" s="1"/>
  <c r="J290" i="57"/>
  <c r="K290" i="57" s="1"/>
  <c r="AV289" i="57"/>
  <c r="AV288" i="57"/>
  <c r="I288" i="57" s="1"/>
  <c r="J288" i="57"/>
  <c r="L288" i="57" s="1"/>
  <c r="AV287" i="57"/>
  <c r="AV286" i="57"/>
  <c r="I286" i="57" s="1"/>
  <c r="J286" i="57"/>
  <c r="L286" i="57" s="1"/>
  <c r="AV285" i="57"/>
  <c r="AV284" i="57"/>
  <c r="I284" i="57" s="1"/>
  <c r="J284" i="57"/>
  <c r="L284" i="57" s="1"/>
  <c r="AV283" i="57"/>
  <c r="AV282" i="57"/>
  <c r="I282" i="57" s="1"/>
  <c r="J282" i="57"/>
  <c r="K282" i="57" s="1"/>
  <c r="AV281" i="57"/>
  <c r="AV280" i="57"/>
  <c r="I280" i="57" s="1"/>
  <c r="J280" i="57"/>
  <c r="L280" i="57" s="1"/>
  <c r="AV279" i="57"/>
  <c r="AV278" i="57"/>
  <c r="I278" i="57" s="1"/>
  <c r="J278" i="57"/>
  <c r="L278" i="57" s="1"/>
  <c r="AV277" i="57"/>
  <c r="AV276" i="57"/>
  <c r="I276" i="57" s="1"/>
  <c r="J276" i="57"/>
  <c r="L276" i="57" s="1"/>
  <c r="AV275" i="57"/>
  <c r="AV274" i="57"/>
  <c r="I274" i="57" s="1"/>
  <c r="J274" i="57"/>
  <c r="K274" i="57" s="1"/>
  <c r="AV273" i="57"/>
  <c r="AV272" i="57"/>
  <c r="I272" i="57" s="1"/>
  <c r="J272" i="57"/>
  <c r="L272" i="57" s="1"/>
  <c r="AV271" i="57"/>
  <c r="AV270" i="57"/>
  <c r="I270" i="57" s="1"/>
  <c r="J270" i="57"/>
  <c r="L270" i="57" s="1"/>
  <c r="AV269" i="57"/>
  <c r="AV268" i="57"/>
  <c r="I268" i="57" s="1"/>
  <c r="J268" i="57"/>
  <c r="K268" i="57" s="1"/>
  <c r="AL267" i="57"/>
  <c r="AK267" i="57"/>
  <c r="AJ267" i="57"/>
  <c r="AI267" i="57"/>
  <c r="AH267" i="57"/>
  <c r="AG267" i="57"/>
  <c r="AF267" i="57"/>
  <c r="AD267" i="57"/>
  <c r="AC267" i="57"/>
  <c r="AB267" i="57"/>
  <c r="AA267" i="57"/>
  <c r="Z267" i="57"/>
  <c r="X267" i="57"/>
  <c r="W267" i="57"/>
  <c r="V267" i="57"/>
  <c r="U267" i="57"/>
  <c r="T267" i="57"/>
  <c r="R267" i="57"/>
  <c r="Q267" i="57"/>
  <c r="P267" i="57"/>
  <c r="O267" i="57"/>
  <c r="N267" i="57"/>
  <c r="AL266" i="57"/>
  <c r="AK266" i="57"/>
  <c r="AJ266" i="57"/>
  <c r="AI266" i="57"/>
  <c r="AH266" i="57"/>
  <c r="AG266" i="57"/>
  <c r="AF266" i="57"/>
  <c r="AD266" i="57"/>
  <c r="AC266" i="57"/>
  <c r="AB266" i="57"/>
  <c r="AA266" i="57"/>
  <c r="Z266" i="57"/>
  <c r="X266" i="57"/>
  <c r="W266" i="57"/>
  <c r="V266" i="57"/>
  <c r="U266" i="57"/>
  <c r="T266" i="57"/>
  <c r="S266" i="57"/>
  <c r="R266" i="57"/>
  <c r="Q266" i="57"/>
  <c r="P266" i="57"/>
  <c r="O266" i="57"/>
  <c r="N266" i="57"/>
  <c r="F266" i="57"/>
  <c r="AV265" i="57"/>
  <c r="AV264" i="57"/>
  <c r="AV263" i="57"/>
  <c r="AV262" i="57"/>
  <c r="AV261" i="57"/>
  <c r="AV260" i="57"/>
  <c r="I260" i="57" s="1"/>
  <c r="J260" i="57"/>
  <c r="K260" i="57" s="1"/>
  <c r="AV259" i="57"/>
  <c r="AV258" i="57"/>
  <c r="I258" i="57" s="1"/>
  <c r="J258" i="57"/>
  <c r="K258" i="57" s="1"/>
  <c r="AV257" i="57"/>
  <c r="AV256" i="57"/>
  <c r="I256" i="57" s="1"/>
  <c r="J256" i="57"/>
  <c r="K256" i="57" s="1"/>
  <c r="AV255" i="57"/>
  <c r="AV254" i="57"/>
  <c r="K254" i="57"/>
  <c r="AV253" i="57"/>
  <c r="AV252" i="57"/>
  <c r="I252" i="57" s="1"/>
  <c r="K252" i="57"/>
  <c r="AV251" i="57"/>
  <c r="AV250" i="57"/>
  <c r="I250" i="57" s="1"/>
  <c r="K250" i="57"/>
  <c r="AV249" i="57"/>
  <c r="AV248" i="57"/>
  <c r="K248" i="57"/>
  <c r="AV247" i="57"/>
  <c r="AV246" i="57"/>
  <c r="I246" i="57" s="1"/>
  <c r="J246" i="57"/>
  <c r="K246" i="57" s="1"/>
  <c r="AV245" i="57"/>
  <c r="AV244" i="57"/>
  <c r="I244" i="57" s="1"/>
  <c r="J244" i="57"/>
  <c r="K244" i="57" s="1"/>
  <c r="AV243" i="57"/>
  <c r="AV242" i="57"/>
  <c r="I242" i="57" s="1"/>
  <c r="J242" i="57"/>
  <c r="K242" i="57" s="1"/>
  <c r="AV241" i="57"/>
  <c r="AV240" i="57"/>
  <c r="I240" i="57" s="1"/>
  <c r="J240" i="57"/>
  <c r="K240" i="57" s="1"/>
  <c r="AV239" i="57"/>
  <c r="AV238" i="57"/>
  <c r="I238" i="57" s="1"/>
  <c r="J238" i="57"/>
  <c r="K238" i="57" s="1"/>
  <c r="AV237" i="57"/>
  <c r="AV236" i="57"/>
  <c r="I236" i="57" s="1"/>
  <c r="J236" i="57"/>
  <c r="K236" i="57" s="1"/>
  <c r="AV235" i="57"/>
  <c r="AV234" i="57"/>
  <c r="I234" i="57" s="1"/>
  <c r="J234" i="57"/>
  <c r="K234" i="57" s="1"/>
  <c r="AV233" i="57"/>
  <c r="AV232" i="57"/>
  <c r="I232" i="57" s="1"/>
  <c r="J232" i="57"/>
  <c r="L232" i="57" s="1"/>
  <c r="AV231" i="57"/>
  <c r="AV230" i="57"/>
  <c r="I230" i="57" s="1"/>
  <c r="J230" i="57"/>
  <c r="K230" i="57" s="1"/>
  <c r="AV229" i="57"/>
  <c r="AV228" i="57"/>
  <c r="I228" i="57" s="1"/>
  <c r="J228" i="57"/>
  <c r="L228" i="57" s="1"/>
  <c r="AV227" i="57"/>
  <c r="AV226" i="57"/>
  <c r="I226" i="57" s="1"/>
  <c r="J226" i="57"/>
  <c r="K226" i="57" s="1"/>
  <c r="S267" i="57"/>
  <c r="AV224" i="57"/>
  <c r="I224" i="57" s="1"/>
  <c r="AV223" i="57"/>
  <c r="AV222" i="57"/>
  <c r="I222" i="57" s="1"/>
  <c r="J222" i="57"/>
  <c r="AV221" i="57"/>
  <c r="AV220" i="57"/>
  <c r="I220" i="57" s="1"/>
  <c r="J220" i="57"/>
  <c r="L220" i="57" s="1"/>
  <c r="AV219" i="57"/>
  <c r="AV218" i="57"/>
  <c r="I218" i="57" s="1"/>
  <c r="L218" i="57"/>
  <c r="K218" i="57"/>
  <c r="AV217" i="57"/>
  <c r="AV216" i="57"/>
  <c r="I216" i="57" s="1"/>
  <c r="J216" i="57"/>
  <c r="K216" i="57" s="1"/>
  <c r="AV215" i="57"/>
  <c r="AV214" i="57"/>
  <c r="I214" i="57" s="1"/>
  <c r="J214" i="57"/>
  <c r="L214" i="57" s="1"/>
  <c r="AV213" i="57"/>
  <c r="AV212" i="57"/>
  <c r="I212" i="57" s="1"/>
  <c r="J212" i="57"/>
  <c r="L212" i="57" s="1"/>
  <c r="AV211" i="57"/>
  <c r="AV210" i="57"/>
  <c r="I210" i="57" s="1"/>
  <c r="J210" i="57"/>
  <c r="K210" i="57" s="1"/>
  <c r="AV209" i="57"/>
  <c r="AV208" i="57"/>
  <c r="I208" i="57" s="1"/>
  <c r="J208" i="57"/>
  <c r="L208" i="57" s="1"/>
  <c r="AV207" i="57"/>
  <c r="AV206" i="57"/>
  <c r="I206" i="57" s="1"/>
  <c r="J206" i="57"/>
  <c r="L206" i="57" s="1"/>
  <c r="AV205" i="57"/>
  <c r="AV204" i="57"/>
  <c r="I204" i="57" s="1"/>
  <c r="J204" i="57"/>
  <c r="L204" i="57" s="1"/>
  <c r="AV203" i="57"/>
  <c r="AV202" i="57"/>
  <c r="I202" i="57" s="1"/>
  <c r="J202" i="57"/>
  <c r="K202" i="57" s="1"/>
  <c r="AV201" i="57"/>
  <c r="AV200" i="57"/>
  <c r="I200" i="57" s="1"/>
  <c r="J200" i="57"/>
  <c r="L200" i="57" s="1"/>
  <c r="AV199" i="57"/>
  <c r="AV198" i="57"/>
  <c r="I198" i="57" s="1"/>
  <c r="J198" i="57"/>
  <c r="K198" i="57" s="1"/>
  <c r="AV197" i="57"/>
  <c r="AV196" i="57"/>
  <c r="I196" i="57" s="1"/>
  <c r="J196" i="57"/>
  <c r="K196" i="57" s="1"/>
  <c r="AV195" i="57"/>
  <c r="AV194" i="57"/>
  <c r="I194" i="57" s="1"/>
  <c r="J194" i="57"/>
  <c r="K194" i="57" s="1"/>
  <c r="AV193" i="57"/>
  <c r="AV192" i="57"/>
  <c r="I192" i="57" s="1"/>
  <c r="J192" i="57"/>
  <c r="K192" i="57" s="1"/>
  <c r="AV191" i="57"/>
  <c r="AV190" i="57"/>
  <c r="I190" i="57" s="1"/>
  <c r="J190" i="57"/>
  <c r="K190" i="57" s="1"/>
  <c r="AL186" i="57"/>
  <c r="AK186" i="57"/>
  <c r="AJ186" i="57"/>
  <c r="AI186" i="57"/>
  <c r="AH186" i="57"/>
  <c r="AG186" i="57"/>
  <c r="AF186" i="57"/>
  <c r="AD186" i="57"/>
  <c r="AC186" i="57"/>
  <c r="AB186" i="57"/>
  <c r="AA186" i="57"/>
  <c r="Z186" i="57"/>
  <c r="X186" i="57"/>
  <c r="W186" i="57"/>
  <c r="V186" i="57"/>
  <c r="U186" i="57"/>
  <c r="T186" i="57"/>
  <c r="S186" i="57"/>
  <c r="R186" i="57"/>
  <c r="Q186" i="57"/>
  <c r="P186" i="57"/>
  <c r="O186" i="57"/>
  <c r="N186" i="57"/>
  <c r="AL185" i="57"/>
  <c r="AK185" i="57"/>
  <c r="AJ185" i="57"/>
  <c r="AI185" i="57"/>
  <c r="AH185" i="57"/>
  <c r="AG185" i="57"/>
  <c r="AF185" i="57"/>
  <c r="AD185" i="57"/>
  <c r="AC185" i="57"/>
  <c r="AB185" i="57"/>
  <c r="AA185" i="57"/>
  <c r="Z185" i="57"/>
  <c r="X185" i="57"/>
  <c r="W185" i="57"/>
  <c r="V185" i="57"/>
  <c r="U185" i="57"/>
  <c r="T185" i="57"/>
  <c r="S185" i="57"/>
  <c r="R185" i="57"/>
  <c r="Q185" i="57"/>
  <c r="P185" i="57"/>
  <c r="O185" i="57"/>
  <c r="N185" i="57"/>
  <c r="H185" i="57"/>
  <c r="AV184" i="57"/>
  <c r="AV183" i="57"/>
  <c r="I183" i="57" s="1"/>
  <c r="J183" i="57"/>
  <c r="K183" i="57" s="1"/>
  <c r="AV182" i="57"/>
  <c r="AV181" i="57"/>
  <c r="I181" i="57" s="1"/>
  <c r="J181" i="57"/>
  <c r="K181" i="57" s="1"/>
  <c r="AV180" i="57"/>
  <c r="AV179" i="57"/>
  <c r="I179" i="57" s="1"/>
  <c r="J179" i="57"/>
  <c r="K179" i="57" s="1"/>
  <c r="AV178" i="57"/>
  <c r="AV177" i="57"/>
  <c r="I177" i="57" s="1"/>
  <c r="J177" i="57"/>
  <c r="K177" i="57" s="1"/>
  <c r="AV176" i="57"/>
  <c r="AV175" i="57"/>
  <c r="I175" i="57" s="1"/>
  <c r="J175" i="57"/>
  <c r="K175" i="57" s="1"/>
  <c r="AV174" i="57"/>
  <c r="AV173" i="57"/>
  <c r="I173" i="57" s="1"/>
  <c r="J173" i="57"/>
  <c r="K173" i="57" s="1"/>
  <c r="AV172" i="57"/>
  <c r="AV171" i="57"/>
  <c r="I171" i="57" s="1"/>
  <c r="J171" i="57"/>
  <c r="L171" i="57" s="1"/>
  <c r="AV170" i="57"/>
  <c r="AV169" i="57"/>
  <c r="I169" i="57" s="1"/>
  <c r="J169" i="57"/>
  <c r="L169" i="57" s="1"/>
  <c r="AV168" i="57"/>
  <c r="AV167" i="57"/>
  <c r="I167" i="57" s="1"/>
  <c r="J167" i="57"/>
  <c r="L167" i="57" s="1"/>
  <c r="AV166" i="57"/>
  <c r="AV165" i="57"/>
  <c r="I165" i="57" s="1"/>
  <c r="J165" i="57"/>
  <c r="L165" i="57" s="1"/>
  <c r="AV164" i="57"/>
  <c r="AV163" i="57"/>
  <c r="I163" i="57" s="1"/>
  <c r="J163" i="57"/>
  <c r="L163" i="57" s="1"/>
  <c r="AV162" i="57"/>
  <c r="AV161" i="57"/>
  <c r="I161" i="57" s="1"/>
  <c r="J161" i="57"/>
  <c r="K161" i="57" s="1"/>
  <c r="AV160" i="57"/>
  <c r="AV159" i="57"/>
  <c r="I159" i="57" s="1"/>
  <c r="J159" i="57"/>
  <c r="L159" i="57" s="1"/>
  <c r="AV158" i="57"/>
  <c r="AV157" i="57"/>
  <c r="I157" i="57" s="1"/>
  <c r="J157" i="57"/>
  <c r="L157" i="57" s="1"/>
  <c r="AV156" i="57"/>
  <c r="AV155" i="57"/>
  <c r="I155" i="57" s="1"/>
  <c r="J155" i="57"/>
  <c r="L155" i="57" s="1"/>
  <c r="AV154" i="57"/>
  <c r="AV153" i="57"/>
  <c r="I153" i="57" s="1"/>
  <c r="J153" i="57"/>
  <c r="K153" i="57" s="1"/>
  <c r="AV152" i="57"/>
  <c r="AV151" i="57"/>
  <c r="I151" i="57" s="1"/>
  <c r="J151" i="57"/>
  <c r="L151" i="57" s="1"/>
  <c r="AV150" i="57"/>
  <c r="AV149" i="57"/>
  <c r="I149" i="57" s="1"/>
  <c r="J149" i="57"/>
  <c r="L149" i="57" s="1"/>
  <c r="AV148" i="57"/>
  <c r="AV147" i="57"/>
  <c r="I147" i="57" s="1"/>
  <c r="J147" i="57"/>
  <c r="K147" i="57" s="1"/>
  <c r="AV146" i="57"/>
  <c r="AV145" i="57"/>
  <c r="I145" i="57" s="1"/>
  <c r="J145" i="57"/>
  <c r="L145" i="57" s="1"/>
  <c r="AV144" i="57"/>
  <c r="AV143" i="57"/>
  <c r="I143" i="57" s="1"/>
  <c r="J143" i="57"/>
  <c r="L143" i="57" s="1"/>
  <c r="AV142" i="57"/>
  <c r="AV141" i="57"/>
  <c r="I141" i="57" s="1"/>
  <c r="J141" i="57"/>
  <c r="L141" i="57" s="1"/>
  <c r="AV140" i="57"/>
  <c r="AV139" i="57"/>
  <c r="I139" i="57" s="1"/>
  <c r="J139" i="57"/>
  <c r="L139" i="57" s="1"/>
  <c r="AV138" i="57"/>
  <c r="AV137" i="57"/>
  <c r="I137" i="57" s="1"/>
  <c r="J137" i="57"/>
  <c r="K137" i="57" s="1"/>
  <c r="F132" i="57"/>
  <c r="F185" i="57" s="1"/>
  <c r="AL131" i="57"/>
  <c r="AK131" i="57"/>
  <c r="AJ131" i="57"/>
  <c r="AI131" i="57"/>
  <c r="AH131" i="57"/>
  <c r="AG131" i="57"/>
  <c r="AF131" i="57"/>
  <c r="AD131" i="57"/>
  <c r="AC131" i="57"/>
  <c r="AB131" i="57"/>
  <c r="AA131" i="57"/>
  <c r="Z131" i="57"/>
  <c r="X131" i="57"/>
  <c r="W131" i="57"/>
  <c r="V131" i="57"/>
  <c r="U131" i="57"/>
  <c r="T131" i="57"/>
  <c r="S131" i="57"/>
  <c r="R131" i="57"/>
  <c r="Q131" i="57"/>
  <c r="P131" i="57"/>
  <c r="O131" i="57"/>
  <c r="N131" i="57"/>
  <c r="AL130" i="57"/>
  <c r="AK130" i="57"/>
  <c r="AJ130" i="57"/>
  <c r="AI130" i="57"/>
  <c r="AH130" i="57"/>
  <c r="AG130" i="57"/>
  <c r="AF130" i="57"/>
  <c r="AD130" i="57"/>
  <c r="AC130" i="57"/>
  <c r="AB130" i="57"/>
  <c r="AA130" i="57"/>
  <c r="Z130" i="57"/>
  <c r="X130" i="57"/>
  <c r="W130" i="57"/>
  <c r="V130" i="57"/>
  <c r="U130" i="57"/>
  <c r="T130" i="57"/>
  <c r="S130" i="57"/>
  <c r="R130" i="57"/>
  <c r="Q130" i="57"/>
  <c r="P130" i="57"/>
  <c r="O130" i="57"/>
  <c r="N130" i="57"/>
  <c r="H130" i="57"/>
  <c r="AV129" i="57"/>
  <c r="AV128" i="57"/>
  <c r="J128" i="57"/>
  <c r="L128" i="57" s="1"/>
  <c r="AV127" i="57"/>
  <c r="AV126" i="57"/>
  <c r="I126" i="57" s="1"/>
  <c r="J126" i="57"/>
  <c r="L126" i="57" s="1"/>
  <c r="AV125" i="57"/>
  <c r="AV124" i="57"/>
  <c r="I124" i="57" s="1"/>
  <c r="J124" i="57"/>
  <c r="K124" i="57" s="1"/>
  <c r="AV123" i="57"/>
  <c r="AV122" i="57"/>
  <c r="I122" i="57" s="1"/>
  <c r="J122" i="57"/>
  <c r="AL121" i="57"/>
  <c r="AK121" i="57"/>
  <c r="AJ121" i="57"/>
  <c r="AI121" i="57"/>
  <c r="AH121" i="57"/>
  <c r="AG121" i="57"/>
  <c r="AF121" i="57"/>
  <c r="AD121" i="57"/>
  <c r="AC121" i="57"/>
  <c r="AB121" i="57"/>
  <c r="AA121" i="57"/>
  <c r="Z121" i="57"/>
  <c r="X121" i="57"/>
  <c r="W121" i="57"/>
  <c r="V121" i="57"/>
  <c r="U121" i="57"/>
  <c r="T121" i="57"/>
  <c r="S121" i="57"/>
  <c r="R121" i="57"/>
  <c r="Q121" i="57"/>
  <c r="O121" i="57"/>
  <c r="N121" i="57"/>
  <c r="AL120" i="57"/>
  <c r="AK120" i="57"/>
  <c r="AJ120" i="57"/>
  <c r="AI120" i="57"/>
  <c r="AH120" i="57"/>
  <c r="AG120" i="57"/>
  <c r="AF120" i="57"/>
  <c r="AD120" i="57"/>
  <c r="AC120" i="57"/>
  <c r="AB120" i="57"/>
  <c r="AA120" i="57"/>
  <c r="Z120" i="57"/>
  <c r="X120" i="57"/>
  <c r="W120" i="57"/>
  <c r="V120" i="57"/>
  <c r="U120" i="57"/>
  <c r="T120" i="57"/>
  <c r="S120" i="57"/>
  <c r="R120" i="57"/>
  <c r="Q120" i="57"/>
  <c r="O120" i="57"/>
  <c r="N120" i="57"/>
  <c r="AV119" i="57"/>
  <c r="AV118" i="57"/>
  <c r="I118" i="57" s="1"/>
  <c r="J118" i="57"/>
  <c r="L118" i="57" s="1"/>
  <c r="AV117" i="57"/>
  <c r="AV116" i="57"/>
  <c r="I116" i="57" s="1"/>
  <c r="J116" i="57"/>
  <c r="L116" i="57" s="1"/>
  <c r="AV115" i="57"/>
  <c r="AV114" i="57"/>
  <c r="I114" i="57" s="1"/>
  <c r="J114" i="57"/>
  <c r="L114" i="57" s="1"/>
  <c r="AV113" i="57"/>
  <c r="AV112" i="57"/>
  <c r="I112" i="57" s="1"/>
  <c r="J112" i="57"/>
  <c r="L112" i="57" s="1"/>
  <c r="AV111" i="57"/>
  <c r="AV110" i="57"/>
  <c r="I110" i="57" s="1"/>
  <c r="J110" i="57"/>
  <c r="L110" i="57" s="1"/>
  <c r="AV109" i="57"/>
  <c r="AV108" i="57"/>
  <c r="I108" i="57" s="1"/>
  <c r="J108" i="57"/>
  <c r="K108" i="57" s="1"/>
  <c r="AV107" i="57"/>
  <c r="AV106" i="57"/>
  <c r="I106" i="57" s="1"/>
  <c r="J106" i="57"/>
  <c r="H120" i="57"/>
  <c r="AV105" i="57"/>
  <c r="AV104" i="57"/>
  <c r="I104" i="57" s="1"/>
  <c r="J104" i="57"/>
  <c r="K104" i="57" s="1"/>
  <c r="AV103" i="57"/>
  <c r="AV102" i="57"/>
  <c r="J102" i="57"/>
  <c r="K102" i="57" s="1"/>
  <c r="AV101" i="57"/>
  <c r="AV100" i="57"/>
  <c r="I100" i="57" s="1"/>
  <c r="J100" i="57"/>
  <c r="K100" i="57" s="1"/>
  <c r="AV99" i="57"/>
  <c r="AV98" i="57"/>
  <c r="I98" i="57" s="1"/>
  <c r="J98" i="57"/>
  <c r="L98" i="57" s="1"/>
  <c r="AV97" i="57"/>
  <c r="AV96" i="57"/>
  <c r="I96" i="57" s="1"/>
  <c r="J96" i="57"/>
  <c r="L96" i="57" s="1"/>
  <c r="AV95" i="57"/>
  <c r="AV94" i="57"/>
  <c r="I94" i="57" s="1"/>
  <c r="J94" i="57"/>
  <c r="L94" i="57" s="1"/>
  <c r="AV93" i="57"/>
  <c r="AV92" i="57"/>
  <c r="I92" i="57" s="1"/>
  <c r="J92" i="57"/>
  <c r="L92" i="57" s="1"/>
  <c r="AV91" i="57"/>
  <c r="AV90" i="57"/>
  <c r="I90" i="57" s="1"/>
  <c r="J90" i="57"/>
  <c r="L90" i="57" s="1"/>
  <c r="AV89" i="57"/>
  <c r="AV88" i="57"/>
  <c r="I88" i="57" s="1"/>
  <c r="J88" i="57"/>
  <c r="K88" i="57" s="1"/>
  <c r="AV87" i="57"/>
  <c r="AV86" i="57"/>
  <c r="I86" i="57" s="1"/>
  <c r="J86" i="57"/>
  <c r="L86" i="57" s="1"/>
  <c r="AV85" i="57"/>
  <c r="AV84" i="57"/>
  <c r="I84" i="57" s="1"/>
  <c r="J84" i="57"/>
  <c r="L84" i="57" s="1"/>
  <c r="AV83" i="57"/>
  <c r="AV82" i="57"/>
  <c r="I82" i="57" s="1"/>
  <c r="J82" i="57"/>
  <c r="K82" i="57" s="1"/>
  <c r="AV81" i="57"/>
  <c r="AV80" i="57"/>
  <c r="I80" i="57" s="1"/>
  <c r="J80" i="57"/>
  <c r="K80" i="57" s="1"/>
  <c r="AV79" i="57"/>
  <c r="AV78" i="57"/>
  <c r="I78" i="57" s="1"/>
  <c r="J78" i="57"/>
  <c r="L78" i="57" s="1"/>
  <c r="AV77" i="57"/>
  <c r="AV76" i="57"/>
  <c r="I76" i="57" s="1"/>
  <c r="J76" i="57"/>
  <c r="L76" i="57" s="1"/>
  <c r="AV75" i="57"/>
  <c r="AV74" i="57"/>
  <c r="I74" i="57" s="1"/>
  <c r="J74" i="57"/>
  <c r="K74" i="57" s="1"/>
  <c r="AV73" i="57"/>
  <c r="AV72" i="57"/>
  <c r="I72" i="57" s="1"/>
  <c r="J72" i="57"/>
  <c r="K72" i="57" s="1"/>
  <c r="AV71" i="57"/>
  <c r="AV70" i="57"/>
  <c r="I70" i="57" s="1"/>
  <c r="J70" i="57"/>
  <c r="L70" i="57" s="1"/>
  <c r="AV69" i="57"/>
  <c r="AV68" i="57"/>
  <c r="I68" i="57" s="1"/>
  <c r="J68" i="57"/>
  <c r="L68" i="57" s="1"/>
  <c r="AV67" i="57"/>
  <c r="AV66" i="57"/>
  <c r="I66" i="57" s="1"/>
  <c r="J66" i="57"/>
  <c r="K66" i="57" s="1"/>
  <c r="AV65" i="57"/>
  <c r="AV64" i="57"/>
  <c r="I64" i="57" s="1"/>
  <c r="J64" i="57"/>
  <c r="K64" i="57" s="1"/>
  <c r="P121" i="57"/>
  <c r="P120" i="57"/>
  <c r="AV61" i="57"/>
  <c r="AV60" i="57"/>
  <c r="J60" i="57"/>
  <c r="K60" i="57" s="1"/>
  <c r="AV59" i="57"/>
  <c r="AV58" i="57"/>
  <c r="I58" i="57" s="1"/>
  <c r="J58" i="57"/>
  <c r="K58" i="57" s="1"/>
  <c r="AL57" i="57"/>
  <c r="AK57" i="57"/>
  <c r="AJ57" i="57"/>
  <c r="AI57" i="57"/>
  <c r="AH57" i="57"/>
  <c r="AG57" i="57"/>
  <c r="AF57" i="57"/>
  <c r="AD57" i="57"/>
  <c r="AC57" i="57"/>
  <c r="AB57" i="57"/>
  <c r="AA57" i="57"/>
  <c r="Z57" i="57"/>
  <c r="X57" i="57"/>
  <c r="W57" i="57"/>
  <c r="V57" i="57"/>
  <c r="U57" i="57"/>
  <c r="T57" i="57"/>
  <c r="O57" i="57"/>
  <c r="N57" i="57"/>
  <c r="AL56" i="57"/>
  <c r="AK56" i="57"/>
  <c r="AJ56" i="57"/>
  <c r="AI56" i="57"/>
  <c r="AH56" i="57"/>
  <c r="AG56" i="57"/>
  <c r="AF56" i="57"/>
  <c r="AD56" i="57"/>
  <c r="AC56" i="57"/>
  <c r="AB56" i="57"/>
  <c r="AA56" i="57"/>
  <c r="Z56" i="57"/>
  <c r="X56" i="57"/>
  <c r="W56" i="57"/>
  <c r="V56" i="57"/>
  <c r="U56" i="57"/>
  <c r="T56" i="57"/>
  <c r="S56" i="57"/>
  <c r="R56" i="57"/>
  <c r="Q56" i="57"/>
  <c r="P56" i="57"/>
  <c r="O56" i="57"/>
  <c r="N56" i="57"/>
  <c r="H56" i="57"/>
  <c r="F56" i="57"/>
  <c r="AV55" i="57"/>
  <c r="AV54" i="57"/>
  <c r="AV53" i="57"/>
  <c r="AV52" i="57"/>
  <c r="AV51" i="57"/>
  <c r="AV50" i="57"/>
  <c r="I50" i="57" s="1"/>
  <c r="J50" i="57"/>
  <c r="L50" i="57" s="1"/>
  <c r="AV49" i="57"/>
  <c r="AV48" i="57"/>
  <c r="I48" i="57" s="1"/>
  <c r="J48" i="57"/>
  <c r="L48" i="57" s="1"/>
  <c r="AV47" i="57"/>
  <c r="AV46" i="57"/>
  <c r="I46" i="57" s="1"/>
  <c r="J46" i="57"/>
  <c r="L46" i="57" s="1"/>
  <c r="AV45" i="57"/>
  <c r="AV44" i="57"/>
  <c r="I44" i="57" s="1"/>
  <c r="J44" i="57"/>
  <c r="L44" i="57" s="1"/>
  <c r="AV43" i="57"/>
  <c r="AV42" i="57"/>
  <c r="I42" i="57" s="1"/>
  <c r="J42" i="57"/>
  <c r="L42" i="57" s="1"/>
  <c r="S57" i="57"/>
  <c r="R57" i="57"/>
  <c r="Q57" i="57"/>
  <c r="AV40" i="57"/>
  <c r="I40" i="57" s="1"/>
  <c r="AV39" i="57"/>
  <c r="AV38" i="57"/>
  <c r="I38" i="57" s="1"/>
  <c r="J38" i="57"/>
  <c r="L38" i="57" s="1"/>
  <c r="AV37" i="57"/>
  <c r="AV36" i="57"/>
  <c r="I36" i="57" s="1"/>
  <c r="AL35" i="57"/>
  <c r="AK35" i="57"/>
  <c r="AJ35" i="57"/>
  <c r="AI35" i="57"/>
  <c r="AH35" i="57"/>
  <c r="AG35" i="57"/>
  <c r="AF35" i="57"/>
  <c r="AD35" i="57"/>
  <c r="AC35" i="57"/>
  <c r="AB35" i="57"/>
  <c r="AA35" i="57"/>
  <c r="Z35" i="57"/>
  <c r="X35" i="57"/>
  <c r="W35" i="57"/>
  <c r="V35" i="57"/>
  <c r="U35" i="57"/>
  <c r="T35" i="57"/>
  <c r="R35" i="57"/>
  <c r="Q35" i="57"/>
  <c r="P35" i="57"/>
  <c r="O35" i="57"/>
  <c r="N35" i="57"/>
  <c r="AL34" i="57"/>
  <c r="AK34" i="57"/>
  <c r="AJ34" i="57"/>
  <c r="AI34" i="57"/>
  <c r="AH34" i="57"/>
  <c r="AF34" i="57"/>
  <c r="AD34" i="57"/>
  <c r="AC34" i="57"/>
  <c r="AB34" i="57"/>
  <c r="AA34" i="57"/>
  <c r="Z34" i="57"/>
  <c r="X34" i="57"/>
  <c r="W34" i="57"/>
  <c r="V34" i="57"/>
  <c r="U34" i="57"/>
  <c r="T34" i="57"/>
  <c r="S34" i="57"/>
  <c r="R34" i="57"/>
  <c r="Q34" i="57"/>
  <c r="P34" i="57"/>
  <c r="O34" i="57"/>
  <c r="N34" i="57"/>
  <c r="H34" i="57"/>
  <c r="F34" i="57"/>
  <c r="AV33" i="57"/>
  <c r="AV32" i="57"/>
  <c r="I32" i="57" s="1"/>
  <c r="J32" i="57"/>
  <c r="K32" i="57" s="1"/>
  <c r="AV31" i="57"/>
  <c r="AV30" i="57"/>
  <c r="I30" i="57" s="1"/>
  <c r="J30" i="57"/>
  <c r="K30" i="57" s="1"/>
  <c r="S35" i="57"/>
  <c r="AV28" i="57"/>
  <c r="I28" i="57" s="1"/>
  <c r="AV27" i="57"/>
  <c r="AV26" i="57"/>
  <c r="I26" i="57" s="1"/>
  <c r="L26" i="57"/>
  <c r="AV25" i="57"/>
  <c r="AV24" i="57"/>
  <c r="I24" i="57" s="1"/>
  <c r="J24" i="57"/>
  <c r="K24" i="57" s="1"/>
  <c r="AV23" i="57"/>
  <c r="AV22" i="57"/>
  <c r="I22" i="57" s="1"/>
  <c r="J22" i="57"/>
  <c r="L22" i="57" s="1"/>
  <c r="AV21" i="57"/>
  <c r="AV20" i="57"/>
  <c r="I20" i="57" s="1"/>
  <c r="J20" i="57"/>
  <c r="L20" i="57" s="1"/>
  <c r="AV19" i="57"/>
  <c r="AV18" i="57"/>
  <c r="I18" i="57" s="1"/>
  <c r="J18" i="57"/>
  <c r="L18" i="57" s="1"/>
  <c r="AV17" i="57"/>
  <c r="AV16" i="57"/>
  <c r="I16" i="57" s="1"/>
  <c r="J16" i="57"/>
  <c r="K16" i="57" s="1"/>
  <c r="AV15" i="57"/>
  <c r="AV14" i="57"/>
  <c r="I14" i="57" s="1"/>
  <c r="J14" i="57"/>
  <c r="L14" i="57" s="1"/>
  <c r="AV13" i="57"/>
  <c r="AV12" i="57"/>
  <c r="I12" i="57" s="1"/>
  <c r="J12" i="57"/>
  <c r="L12" i="57" s="1"/>
  <c r="AV11" i="57"/>
  <c r="AV10" i="57"/>
  <c r="I10" i="57" s="1"/>
  <c r="J10" i="57"/>
  <c r="K10" i="57" s="1"/>
  <c r="AK132" i="57" l="1"/>
  <c r="AC133" i="57"/>
  <c r="AF133" i="57"/>
  <c r="T132" i="57"/>
  <c r="T346" i="57" s="1"/>
  <c r="R132" i="57"/>
  <c r="R346" i="57" s="1"/>
  <c r="S132" i="57"/>
  <c r="AL132" i="57"/>
  <c r="AL346" i="57" s="1"/>
  <c r="AG133" i="57"/>
  <c r="U132" i="57"/>
  <c r="U346" i="57" s="1"/>
  <c r="N133" i="57"/>
  <c r="V132" i="57"/>
  <c r="V346" i="57" s="1"/>
  <c r="O133" i="57"/>
  <c r="O347" i="57" s="1"/>
  <c r="AD133" i="57"/>
  <c r="P132" i="57"/>
  <c r="P346" i="57" s="1"/>
  <c r="AL133" i="57"/>
  <c r="AC132" i="57"/>
  <c r="AC346" i="57" s="1"/>
  <c r="V133" i="57"/>
  <c r="U133" i="57"/>
  <c r="AD132" i="57"/>
  <c r="AD346" i="57" s="1"/>
  <c r="AF132" i="57"/>
  <c r="AF346" i="57" s="1"/>
  <c r="O132" i="57"/>
  <c r="O346" i="57" s="1"/>
  <c r="W132" i="57"/>
  <c r="W346" i="57" s="1"/>
  <c r="Q133" i="57"/>
  <c r="X132" i="57"/>
  <c r="X346" i="57" s="1"/>
  <c r="P133" i="57"/>
  <c r="Z132" i="57"/>
  <c r="Z346" i="57" s="1"/>
  <c r="AK133" i="57"/>
  <c r="W133" i="57"/>
  <c r="N132" i="57"/>
  <c r="N346" i="57" s="1"/>
  <c r="L102" i="57"/>
  <c r="L147" i="57"/>
  <c r="L230" i="57"/>
  <c r="L108" i="57"/>
  <c r="K44" i="57"/>
  <c r="T133" i="57"/>
  <c r="AB133" i="57"/>
  <c r="AB132" i="57"/>
  <c r="AB346" i="57" s="1"/>
  <c r="H132" i="57"/>
  <c r="H346" i="57" s="1"/>
  <c r="K375" i="57" s="1"/>
  <c r="X133" i="57"/>
  <c r="AH132" i="57"/>
  <c r="AH346" i="57" s="1"/>
  <c r="S133" i="57"/>
  <c r="AA133" i="57"/>
  <c r="AI133" i="57"/>
  <c r="Z133" i="57"/>
  <c r="L153" i="57"/>
  <c r="AV350" i="57"/>
  <c r="AV225" i="57"/>
  <c r="AI132" i="57"/>
  <c r="AI346" i="57" s="1"/>
  <c r="K96" i="57"/>
  <c r="AD347" i="57"/>
  <c r="K38" i="57"/>
  <c r="K110" i="57"/>
  <c r="AJ132" i="57"/>
  <c r="AJ346" i="57" s="1"/>
  <c r="K155" i="57"/>
  <c r="AF347" i="57"/>
  <c r="K46" i="57"/>
  <c r="K126" i="57"/>
  <c r="K163" i="57"/>
  <c r="K14" i="57"/>
  <c r="K92" i="57"/>
  <c r="P57" i="57"/>
  <c r="P347" i="57" s="1"/>
  <c r="K68" i="57"/>
  <c r="K76" i="57"/>
  <c r="K84" i="57"/>
  <c r="K112" i="57"/>
  <c r="AA132" i="57"/>
  <c r="AA346" i="57" s="1"/>
  <c r="L137" i="57"/>
  <c r="K171" i="57"/>
  <c r="K116" i="57"/>
  <c r="K141" i="57"/>
  <c r="K149" i="57"/>
  <c r="AV186" i="57"/>
  <c r="L106" i="57"/>
  <c r="K169" i="57"/>
  <c r="AV185" i="57"/>
  <c r="K118" i="57"/>
  <c r="Q347" i="57"/>
  <c r="L161" i="57"/>
  <c r="L216" i="57"/>
  <c r="K145" i="57"/>
  <c r="AV130" i="57"/>
  <c r="AH133" i="57"/>
  <c r="V347" i="57"/>
  <c r="AV62" i="57"/>
  <c r="I62" i="57" s="1"/>
  <c r="K94" i="57"/>
  <c r="L100" i="57"/>
  <c r="J130" i="57"/>
  <c r="L130" i="57" s="1"/>
  <c r="AJ133" i="57"/>
  <c r="K139" i="57"/>
  <c r="L122" i="57"/>
  <c r="AL347" i="57"/>
  <c r="X347" i="57"/>
  <c r="Q132" i="57"/>
  <c r="Q346" i="57" s="1"/>
  <c r="AG132" i="57"/>
  <c r="AG346" i="57" s="1"/>
  <c r="R133" i="57"/>
  <c r="J36" i="57"/>
  <c r="K36" i="57" s="1"/>
  <c r="L64" i="57"/>
  <c r="L72" i="57"/>
  <c r="L80" i="57"/>
  <c r="L88" i="57"/>
  <c r="AV131" i="57"/>
  <c r="L222" i="57"/>
  <c r="N347" i="57"/>
  <c r="T347" i="57"/>
  <c r="AB347" i="57"/>
  <c r="AJ347" i="57"/>
  <c r="K204" i="57"/>
  <c r="U347" i="57"/>
  <c r="AC347" i="57"/>
  <c r="AK347" i="57"/>
  <c r="K276" i="57"/>
  <c r="K280" i="57"/>
  <c r="K208" i="57"/>
  <c r="AV344" i="57"/>
  <c r="K200" i="57"/>
  <c r="K232" i="57"/>
  <c r="K284" i="57"/>
  <c r="K288" i="57"/>
  <c r="AV345" i="57"/>
  <c r="S347" i="57"/>
  <c r="R347" i="57"/>
  <c r="AA347" i="57"/>
  <c r="AI347" i="57"/>
  <c r="K212" i="57"/>
  <c r="L226" i="57"/>
  <c r="AV334" i="57"/>
  <c r="K338" i="57"/>
  <c r="K344" i="57" s="1"/>
  <c r="AV335" i="57"/>
  <c r="K220" i="57"/>
  <c r="L336" i="57"/>
  <c r="K272" i="57"/>
  <c r="AV303" i="57"/>
  <c r="J185" i="57"/>
  <c r="L185" i="57" s="1"/>
  <c r="K22" i="57"/>
  <c r="K18" i="57"/>
  <c r="AV35" i="57"/>
  <c r="I266" i="57"/>
  <c r="AG347" i="57"/>
  <c r="K42" i="57"/>
  <c r="W347" i="57"/>
  <c r="AV56" i="57"/>
  <c r="Z347" i="57"/>
  <c r="AH347" i="57"/>
  <c r="K50" i="57"/>
  <c r="AV34" i="57"/>
  <c r="I334" i="57"/>
  <c r="S346" i="57"/>
  <c r="I34" i="57"/>
  <c r="I56" i="57"/>
  <c r="AK346" i="57"/>
  <c r="AV267" i="57"/>
  <c r="I302" i="57"/>
  <c r="I185" i="57"/>
  <c r="I344" i="57"/>
  <c r="L10" i="57"/>
  <c r="AV29" i="57"/>
  <c r="L16" i="57"/>
  <c r="L24" i="57"/>
  <c r="L66" i="57"/>
  <c r="L74" i="57"/>
  <c r="L82" i="57"/>
  <c r="L104" i="57"/>
  <c r="L124" i="57"/>
  <c r="K157" i="57"/>
  <c r="K165" i="57"/>
  <c r="L202" i="57"/>
  <c r="L210" i="57"/>
  <c r="J224" i="57"/>
  <c r="J266" i="57" s="1"/>
  <c r="L266" i="57" s="1"/>
  <c r="L274" i="57"/>
  <c r="L282" i="57"/>
  <c r="K308" i="57"/>
  <c r="K334" i="57" s="1"/>
  <c r="J28" i="57"/>
  <c r="J34" i="57" s="1"/>
  <c r="L34" i="57" s="1"/>
  <c r="J40" i="57"/>
  <c r="AV41" i="57"/>
  <c r="J62" i="57"/>
  <c r="K62" i="57" s="1"/>
  <c r="K122" i="57"/>
  <c r="I128" i="57"/>
  <c r="I130" i="57" s="1"/>
  <c r="AV266" i="57"/>
  <c r="AV302" i="57"/>
  <c r="J344" i="57"/>
  <c r="L344" i="57" s="1"/>
  <c r="J334" i="57"/>
  <c r="L334" i="57" s="1"/>
  <c r="P371" i="57"/>
  <c r="K12" i="57"/>
  <c r="K20" i="57"/>
  <c r="I60" i="57"/>
  <c r="K70" i="57"/>
  <c r="K78" i="57"/>
  <c r="K86" i="57"/>
  <c r="K128" i="57"/>
  <c r="K206" i="57"/>
  <c r="K214" i="57"/>
  <c r="K222" i="57"/>
  <c r="K270" i="57"/>
  <c r="K278" i="57"/>
  <c r="K286" i="57"/>
  <c r="J302" i="57"/>
  <c r="L302" i="57" s="1"/>
  <c r="K48" i="57"/>
  <c r="AV63" i="57"/>
  <c r="AV121" i="57" s="1"/>
  <c r="K90" i="57"/>
  <c r="K98" i="57"/>
  <c r="K106" i="57"/>
  <c r="K114" i="57"/>
  <c r="K143" i="57"/>
  <c r="K151" i="57"/>
  <c r="K159" i="57"/>
  <c r="K167" i="57"/>
  <c r="K228" i="57"/>
  <c r="I120" i="57" l="1"/>
  <c r="I132" i="57" s="1"/>
  <c r="I346" i="57" s="1"/>
  <c r="K376" i="57" s="1"/>
  <c r="AV133" i="57"/>
  <c r="AV120" i="57"/>
  <c r="AV132" i="57" s="1"/>
  <c r="L36" i="57"/>
  <c r="K120" i="57"/>
  <c r="AV57" i="57"/>
  <c r="K302" i="57"/>
  <c r="K185" i="57"/>
  <c r="AV347" i="57"/>
  <c r="L40" i="57"/>
  <c r="K40" i="57"/>
  <c r="K28" i="57"/>
  <c r="K34" i="57" s="1"/>
  <c r="L28" i="57"/>
  <c r="K130" i="57"/>
  <c r="L224" i="57"/>
  <c r="K224" i="57"/>
  <c r="K266" i="57" s="1"/>
  <c r="AV346" i="57"/>
  <c r="J120" i="57"/>
  <c r="J56" i="57"/>
  <c r="K132" i="57" l="1"/>
  <c r="L56" i="57"/>
  <c r="K56" i="57"/>
  <c r="L120" i="57"/>
  <c r="J132" i="57"/>
  <c r="L132" i="57" s="1"/>
  <c r="K346" i="57" l="1"/>
  <c r="J346" i="57"/>
  <c r="L346" i="57" s="1"/>
  <c r="AV29" i="6" l="1"/>
  <c r="AV27" i="6"/>
  <c r="H27" i="6"/>
  <c r="AV26" i="6"/>
  <c r="AV24" i="6"/>
  <c r="AV23" i="6"/>
  <c r="AV21" i="6"/>
  <c r="J21" i="6"/>
  <c r="I402" i="6"/>
  <c r="H402" i="6"/>
  <c r="AN342" i="6"/>
  <c r="AM342" i="6"/>
  <c r="AL342" i="6"/>
  <c r="AK342" i="6"/>
  <c r="AI342" i="6"/>
  <c r="AH342" i="6"/>
  <c r="AG342" i="6"/>
  <c r="AF342" i="6"/>
  <c r="AE342" i="6"/>
  <c r="AC342" i="6"/>
  <c r="AB342" i="6"/>
  <c r="AA342" i="6"/>
  <c r="Y342" i="6"/>
  <c r="W342" i="6"/>
  <c r="V342" i="6"/>
  <c r="U342" i="6"/>
  <c r="T342" i="6"/>
  <c r="S342" i="6"/>
  <c r="Q342" i="6"/>
  <c r="P342" i="6"/>
  <c r="AN341" i="6"/>
  <c r="AM341" i="6"/>
  <c r="AL341" i="6"/>
  <c r="AK341" i="6"/>
  <c r="AI341" i="6"/>
  <c r="AH341" i="6"/>
  <c r="AG341" i="6"/>
  <c r="AF341" i="6"/>
  <c r="AE341" i="6"/>
  <c r="AC341" i="6"/>
  <c r="AB341" i="6"/>
  <c r="AA341" i="6"/>
  <c r="Y341" i="6"/>
  <c r="W341" i="6"/>
  <c r="V341" i="6"/>
  <c r="U341" i="6"/>
  <c r="T341" i="6"/>
  <c r="S341" i="6"/>
  <c r="Q341" i="6"/>
  <c r="P341" i="6"/>
  <c r="H341" i="6"/>
  <c r="AV340" i="6"/>
  <c r="AV339" i="6"/>
  <c r="I339" i="6" s="1"/>
  <c r="J339" i="6"/>
  <c r="K339" i="6" s="1"/>
  <c r="AV338" i="6"/>
  <c r="AV337" i="6"/>
  <c r="I337" i="6" s="1"/>
  <c r="J337" i="6"/>
  <c r="K337" i="6" s="1"/>
  <c r="AV336" i="6"/>
  <c r="AV335" i="6"/>
  <c r="I335" i="6" s="1"/>
  <c r="J335" i="6"/>
  <c r="K335" i="6" s="1"/>
  <c r="AV334" i="6"/>
  <c r="AV333" i="6"/>
  <c r="I333" i="6" s="1"/>
  <c r="J333" i="6"/>
  <c r="K333" i="6" s="1"/>
  <c r="AN332" i="6"/>
  <c r="AM332" i="6"/>
  <c r="AL332" i="6"/>
  <c r="AK332" i="6"/>
  <c r="AJ332" i="6"/>
  <c r="AJ342" i="6" s="1"/>
  <c r="AI332" i="6"/>
  <c r="AH332" i="6"/>
  <c r="AG332" i="6"/>
  <c r="AF332" i="6"/>
  <c r="AE332" i="6"/>
  <c r="AD332" i="6"/>
  <c r="AD342" i="6" s="1"/>
  <c r="AC332" i="6"/>
  <c r="AB332" i="6"/>
  <c r="AA332" i="6"/>
  <c r="Z332" i="6"/>
  <c r="Z342" i="6" s="1"/>
  <c r="Y332" i="6"/>
  <c r="X332" i="6"/>
  <c r="X342" i="6" s="1"/>
  <c r="W332" i="6"/>
  <c r="V332" i="6"/>
  <c r="U332" i="6"/>
  <c r="T332" i="6"/>
  <c r="S332" i="6"/>
  <c r="R332" i="6"/>
  <c r="R342" i="6" s="1"/>
  <c r="Q332" i="6"/>
  <c r="P332" i="6"/>
  <c r="O332" i="6"/>
  <c r="O342" i="6" s="1"/>
  <c r="N332" i="6"/>
  <c r="N342" i="6" s="1"/>
  <c r="AN331" i="6"/>
  <c r="AM331" i="6"/>
  <c r="AL331" i="6"/>
  <c r="AK331" i="6"/>
  <c r="AJ331" i="6"/>
  <c r="AJ341" i="6" s="1"/>
  <c r="AI331" i="6"/>
  <c r="AH331" i="6"/>
  <c r="AG331" i="6"/>
  <c r="AF331" i="6"/>
  <c r="AE331" i="6"/>
  <c r="AD331" i="6"/>
  <c r="AD341" i="6" s="1"/>
  <c r="AC331" i="6"/>
  <c r="AB331" i="6"/>
  <c r="AA331" i="6"/>
  <c r="Z331" i="6"/>
  <c r="Z341" i="6" s="1"/>
  <c r="Y331" i="6"/>
  <c r="X331" i="6"/>
  <c r="X341" i="6" s="1"/>
  <c r="W331" i="6"/>
  <c r="V331" i="6"/>
  <c r="U331" i="6"/>
  <c r="T331" i="6"/>
  <c r="S331" i="6"/>
  <c r="R331" i="6"/>
  <c r="R341" i="6" s="1"/>
  <c r="Q331" i="6"/>
  <c r="P331" i="6"/>
  <c r="O331" i="6"/>
  <c r="O341" i="6" s="1"/>
  <c r="N331" i="6"/>
  <c r="N341" i="6" s="1"/>
  <c r="H331" i="6"/>
  <c r="AV330" i="6"/>
  <c r="AV329" i="6"/>
  <c r="I329" i="6" s="1"/>
  <c r="J329" i="6"/>
  <c r="K329" i="6" s="1"/>
  <c r="AV328" i="6"/>
  <c r="AV327" i="6"/>
  <c r="I327" i="6" s="1"/>
  <c r="J327" i="6"/>
  <c r="K327" i="6" s="1"/>
  <c r="AV326" i="6"/>
  <c r="AV325" i="6"/>
  <c r="I325" i="6" s="1"/>
  <c r="J325" i="6"/>
  <c r="K325" i="6" s="1"/>
  <c r="AV324" i="6"/>
  <c r="AV323" i="6"/>
  <c r="J323" i="6"/>
  <c r="K323" i="6" s="1"/>
  <c r="AV322" i="6"/>
  <c r="AV321" i="6"/>
  <c r="I321" i="6" s="1"/>
  <c r="J321" i="6"/>
  <c r="K321" i="6" s="1"/>
  <c r="AV320" i="6"/>
  <c r="AV319" i="6"/>
  <c r="I319" i="6" s="1"/>
  <c r="J319" i="6"/>
  <c r="K319" i="6" s="1"/>
  <c r="AV318" i="6"/>
  <c r="AV317" i="6"/>
  <c r="I317" i="6" s="1"/>
  <c r="J317" i="6"/>
  <c r="K317" i="6" s="1"/>
  <c r="AV316" i="6"/>
  <c r="AV315" i="6"/>
  <c r="I315" i="6" s="1"/>
  <c r="J315" i="6"/>
  <c r="K315" i="6" s="1"/>
  <c r="AV314" i="6"/>
  <c r="AV313" i="6"/>
  <c r="I313" i="6" s="1"/>
  <c r="J313" i="6"/>
  <c r="AV312" i="6"/>
  <c r="AV311" i="6"/>
  <c r="I311" i="6" s="1"/>
  <c r="J311" i="6"/>
  <c r="K311" i="6" s="1"/>
  <c r="AV310" i="6"/>
  <c r="AV309" i="6"/>
  <c r="I309" i="6" s="1"/>
  <c r="J309" i="6"/>
  <c r="K309" i="6" s="1"/>
  <c r="AV308" i="6"/>
  <c r="AV307" i="6"/>
  <c r="I307" i="6" s="1"/>
  <c r="J307" i="6"/>
  <c r="K307" i="6" s="1"/>
  <c r="AV306" i="6"/>
  <c r="AV305" i="6"/>
  <c r="J305" i="6"/>
  <c r="K305" i="6" s="1"/>
  <c r="AV304" i="6"/>
  <c r="AV303" i="6"/>
  <c r="I303" i="6" s="1"/>
  <c r="J303" i="6"/>
  <c r="AN302" i="6"/>
  <c r="AM302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AN301" i="6"/>
  <c r="AM301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Z301" i="6"/>
  <c r="Y301" i="6"/>
  <c r="X301" i="6"/>
  <c r="W301" i="6"/>
  <c r="V301" i="6"/>
  <c r="U301" i="6"/>
  <c r="T301" i="6"/>
  <c r="S301" i="6"/>
  <c r="R301" i="6"/>
  <c r="Q301" i="6"/>
  <c r="P301" i="6"/>
  <c r="O301" i="6"/>
  <c r="N301" i="6"/>
  <c r="H301" i="6"/>
  <c r="AV300" i="6"/>
  <c r="AV299" i="6"/>
  <c r="I299" i="6" s="1"/>
  <c r="J299" i="6"/>
  <c r="K299" i="6" s="1"/>
  <c r="AV298" i="6"/>
  <c r="AV297" i="6"/>
  <c r="I297" i="6" s="1"/>
  <c r="J297" i="6"/>
  <c r="K297" i="6" s="1"/>
  <c r="AV296" i="6"/>
  <c r="AV295" i="6"/>
  <c r="I295" i="6" s="1"/>
  <c r="J295" i="6"/>
  <c r="K295" i="6" s="1"/>
  <c r="AV294" i="6"/>
  <c r="AV293" i="6"/>
  <c r="I293" i="6" s="1"/>
  <c r="J293" i="6"/>
  <c r="K293" i="6" s="1"/>
  <c r="AV292" i="6"/>
  <c r="AV291" i="6"/>
  <c r="I291" i="6" s="1"/>
  <c r="J291" i="6"/>
  <c r="K291" i="6" s="1"/>
  <c r="AV290" i="6"/>
  <c r="AV289" i="6"/>
  <c r="I289" i="6" s="1"/>
  <c r="J289" i="6"/>
  <c r="K289" i="6" s="1"/>
  <c r="AV288" i="6"/>
  <c r="AV287" i="6"/>
  <c r="I287" i="6" s="1"/>
  <c r="J287" i="6"/>
  <c r="K287" i="6" s="1"/>
  <c r="AV286" i="6"/>
  <c r="AV285" i="6"/>
  <c r="I285" i="6" s="1"/>
  <c r="J285" i="6"/>
  <c r="K285" i="6" s="1"/>
  <c r="AV284" i="6"/>
  <c r="AV283" i="6"/>
  <c r="I283" i="6" s="1"/>
  <c r="J283" i="6"/>
  <c r="K283" i="6" s="1"/>
  <c r="AV282" i="6"/>
  <c r="AV281" i="6"/>
  <c r="I281" i="6" s="1"/>
  <c r="J281" i="6"/>
  <c r="K281" i="6" s="1"/>
  <c r="AV280" i="6"/>
  <c r="AV279" i="6"/>
  <c r="I279" i="6" s="1"/>
  <c r="J279" i="6"/>
  <c r="K279" i="6" s="1"/>
  <c r="AV278" i="6"/>
  <c r="AV277" i="6"/>
  <c r="I277" i="6" s="1"/>
  <c r="J277" i="6"/>
  <c r="K277" i="6" s="1"/>
  <c r="AV276" i="6"/>
  <c r="AV275" i="6"/>
  <c r="I275" i="6" s="1"/>
  <c r="J275" i="6"/>
  <c r="K275" i="6" s="1"/>
  <c r="AV274" i="6"/>
  <c r="AV273" i="6"/>
  <c r="I273" i="6" s="1"/>
  <c r="J273" i="6"/>
  <c r="K273" i="6" s="1"/>
  <c r="AV272" i="6"/>
  <c r="AV271" i="6"/>
  <c r="I271" i="6" s="1"/>
  <c r="J271" i="6"/>
  <c r="K271" i="6" s="1"/>
  <c r="AV270" i="6"/>
  <c r="AV269" i="6"/>
  <c r="I269" i="6" s="1"/>
  <c r="J269" i="6"/>
  <c r="K269" i="6" s="1"/>
  <c r="AV268" i="6"/>
  <c r="AV267" i="6"/>
  <c r="I267" i="6" s="1"/>
  <c r="J267" i="6"/>
  <c r="K267" i="6" s="1"/>
  <c r="AN266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AN265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H265" i="6"/>
  <c r="F265" i="6"/>
  <c r="AV264" i="6"/>
  <c r="AV263" i="6"/>
  <c r="AV262" i="6"/>
  <c r="AV261" i="6"/>
  <c r="AV260" i="6"/>
  <c r="AV259" i="6"/>
  <c r="AV258" i="6"/>
  <c r="AV257" i="6"/>
  <c r="AV256" i="6"/>
  <c r="AV255" i="6"/>
  <c r="AV254" i="6"/>
  <c r="AV253" i="6"/>
  <c r="AV252" i="6"/>
  <c r="AV251" i="6"/>
  <c r="AV250" i="6"/>
  <c r="AV249" i="6"/>
  <c r="I249" i="6" s="1"/>
  <c r="K249" i="6"/>
  <c r="AV248" i="6"/>
  <c r="AV247" i="6"/>
  <c r="AV246" i="6"/>
  <c r="AV245" i="6"/>
  <c r="I245" i="6" s="1"/>
  <c r="J245" i="6"/>
  <c r="K245" i="6" s="1"/>
  <c r="AV244" i="6"/>
  <c r="AV243" i="6"/>
  <c r="I243" i="6" s="1"/>
  <c r="J243" i="6"/>
  <c r="K243" i="6" s="1"/>
  <c r="AV242" i="6"/>
  <c r="AV241" i="6"/>
  <c r="I241" i="6" s="1"/>
  <c r="J241" i="6"/>
  <c r="K241" i="6" s="1"/>
  <c r="AV240" i="6"/>
  <c r="AV239" i="6"/>
  <c r="I239" i="6" s="1"/>
  <c r="J239" i="6"/>
  <c r="K239" i="6" s="1"/>
  <c r="AV238" i="6"/>
  <c r="AV237" i="6"/>
  <c r="I237" i="6" s="1"/>
  <c r="J237" i="6"/>
  <c r="K237" i="6" s="1"/>
  <c r="AV236" i="6"/>
  <c r="AV235" i="6"/>
  <c r="I235" i="6" s="1"/>
  <c r="J235" i="6"/>
  <c r="K235" i="6" s="1"/>
  <c r="AV234" i="6"/>
  <c r="AV233" i="6"/>
  <c r="I233" i="6" s="1"/>
  <c r="J233" i="6"/>
  <c r="K233" i="6" s="1"/>
  <c r="AV232" i="6"/>
  <c r="AV231" i="6"/>
  <c r="I231" i="6" s="1"/>
  <c r="J231" i="6"/>
  <c r="K231" i="6" s="1"/>
  <c r="AV230" i="6"/>
  <c r="AV229" i="6"/>
  <c r="I229" i="6" s="1"/>
  <c r="J229" i="6"/>
  <c r="K229" i="6" s="1"/>
  <c r="AV228" i="6"/>
  <c r="AV227" i="6"/>
  <c r="I227" i="6" s="1"/>
  <c r="J227" i="6"/>
  <c r="K227" i="6" s="1"/>
  <c r="AV226" i="6"/>
  <c r="AV225" i="6"/>
  <c r="I225" i="6" s="1"/>
  <c r="J225" i="6"/>
  <c r="K225" i="6" s="1"/>
  <c r="AV224" i="6"/>
  <c r="AV223" i="6"/>
  <c r="I223" i="6" s="1"/>
  <c r="J223" i="6"/>
  <c r="K223" i="6" s="1"/>
  <c r="AV222" i="6"/>
  <c r="AV221" i="6"/>
  <c r="I221" i="6" s="1"/>
  <c r="J221" i="6"/>
  <c r="K221" i="6" s="1"/>
  <c r="AV220" i="6"/>
  <c r="AV219" i="6"/>
  <c r="I219" i="6" s="1"/>
  <c r="J219" i="6"/>
  <c r="K219" i="6" s="1"/>
  <c r="AV218" i="6"/>
  <c r="AV217" i="6"/>
  <c r="I217" i="6" s="1"/>
  <c r="K217" i="6"/>
  <c r="AV216" i="6"/>
  <c r="AV215" i="6"/>
  <c r="I215" i="6" s="1"/>
  <c r="J215" i="6"/>
  <c r="K215" i="6" s="1"/>
  <c r="AV214" i="6"/>
  <c r="AV213" i="6"/>
  <c r="I213" i="6" s="1"/>
  <c r="J213" i="6"/>
  <c r="K213" i="6" s="1"/>
  <c r="AV212" i="6"/>
  <c r="AV211" i="6"/>
  <c r="I211" i="6" s="1"/>
  <c r="J211" i="6"/>
  <c r="K211" i="6" s="1"/>
  <c r="AV210" i="6"/>
  <c r="AV209" i="6"/>
  <c r="I209" i="6" s="1"/>
  <c r="J209" i="6"/>
  <c r="K209" i="6" s="1"/>
  <c r="AV208" i="6"/>
  <c r="AV207" i="6"/>
  <c r="I207" i="6" s="1"/>
  <c r="J207" i="6"/>
  <c r="K207" i="6" s="1"/>
  <c r="AV206" i="6"/>
  <c r="AV205" i="6"/>
  <c r="I205" i="6" s="1"/>
  <c r="J205" i="6"/>
  <c r="K205" i="6" s="1"/>
  <c r="AV204" i="6"/>
  <c r="AV203" i="6"/>
  <c r="I203" i="6" s="1"/>
  <c r="J203" i="6"/>
  <c r="K203" i="6" s="1"/>
  <c r="AV202" i="6"/>
  <c r="AV201" i="6"/>
  <c r="I201" i="6" s="1"/>
  <c r="J201" i="6"/>
  <c r="K201" i="6" s="1"/>
  <c r="AV200" i="6"/>
  <c r="AV199" i="6"/>
  <c r="I199" i="6" s="1"/>
  <c r="J199" i="6"/>
  <c r="K199" i="6" s="1"/>
  <c r="AV198" i="6"/>
  <c r="AV197" i="6"/>
  <c r="I197" i="6" s="1"/>
  <c r="J197" i="6"/>
  <c r="K197" i="6" s="1"/>
  <c r="AV196" i="6"/>
  <c r="AV195" i="6"/>
  <c r="I195" i="6" s="1"/>
  <c r="J195" i="6"/>
  <c r="K195" i="6" s="1"/>
  <c r="AV194" i="6"/>
  <c r="AV193" i="6"/>
  <c r="I193" i="6" s="1"/>
  <c r="J193" i="6"/>
  <c r="K193" i="6" s="1"/>
  <c r="AV192" i="6"/>
  <c r="AV191" i="6"/>
  <c r="I191" i="6" s="1"/>
  <c r="J191" i="6"/>
  <c r="K191" i="6" s="1"/>
  <c r="AV190" i="6"/>
  <c r="AV189" i="6"/>
  <c r="I189" i="6" s="1"/>
  <c r="J189" i="6"/>
  <c r="K189" i="6" s="1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H184" i="6"/>
  <c r="AV183" i="6"/>
  <c r="AV182" i="6"/>
  <c r="I182" i="6" s="1"/>
  <c r="J182" i="6"/>
  <c r="K182" i="6" s="1"/>
  <c r="AV181" i="6"/>
  <c r="AV180" i="6"/>
  <c r="I180" i="6" s="1"/>
  <c r="J180" i="6"/>
  <c r="K180" i="6" s="1"/>
  <c r="AV179" i="6"/>
  <c r="AV178" i="6"/>
  <c r="I178" i="6" s="1"/>
  <c r="J178" i="6"/>
  <c r="K178" i="6" s="1"/>
  <c r="AV177" i="6"/>
  <c r="AV176" i="6"/>
  <c r="J176" i="6"/>
  <c r="K176" i="6" s="1"/>
  <c r="AV175" i="6"/>
  <c r="AV174" i="6"/>
  <c r="I174" i="6" s="1"/>
  <c r="J174" i="6"/>
  <c r="K174" i="6" s="1"/>
  <c r="AV173" i="6"/>
  <c r="AV172" i="6"/>
  <c r="I172" i="6" s="1"/>
  <c r="J172" i="6"/>
  <c r="K172" i="6" s="1"/>
  <c r="AV171" i="6"/>
  <c r="AV170" i="6"/>
  <c r="I170" i="6" s="1"/>
  <c r="J170" i="6"/>
  <c r="K170" i="6" s="1"/>
  <c r="AV169" i="6"/>
  <c r="AV168" i="6"/>
  <c r="I168" i="6" s="1"/>
  <c r="J168" i="6"/>
  <c r="K168" i="6" s="1"/>
  <c r="AV167" i="6"/>
  <c r="AV166" i="6"/>
  <c r="I166" i="6" s="1"/>
  <c r="J166" i="6"/>
  <c r="K166" i="6" s="1"/>
  <c r="AV165" i="6"/>
  <c r="AV164" i="6"/>
  <c r="I164" i="6" s="1"/>
  <c r="J164" i="6"/>
  <c r="K164" i="6" s="1"/>
  <c r="AV163" i="6"/>
  <c r="AV162" i="6"/>
  <c r="J162" i="6"/>
  <c r="K162" i="6" s="1"/>
  <c r="AV161" i="6"/>
  <c r="AV160" i="6"/>
  <c r="J160" i="6"/>
  <c r="K160" i="6" s="1"/>
  <c r="AV159" i="6"/>
  <c r="AV158" i="6"/>
  <c r="I158" i="6" s="1"/>
  <c r="J158" i="6"/>
  <c r="K158" i="6" s="1"/>
  <c r="AV157" i="6"/>
  <c r="AV156" i="6"/>
  <c r="I156" i="6" s="1"/>
  <c r="J156" i="6"/>
  <c r="K156" i="6" s="1"/>
  <c r="AV155" i="6"/>
  <c r="AV154" i="6"/>
  <c r="I154" i="6" s="1"/>
  <c r="J154" i="6"/>
  <c r="K154" i="6" s="1"/>
  <c r="AV153" i="6"/>
  <c r="AV152" i="6"/>
  <c r="I152" i="6" s="1"/>
  <c r="J152" i="6"/>
  <c r="K152" i="6" s="1"/>
  <c r="AV151" i="6"/>
  <c r="AV150" i="6"/>
  <c r="J150" i="6"/>
  <c r="K150" i="6" s="1"/>
  <c r="AV149" i="6"/>
  <c r="AV148" i="6"/>
  <c r="J148" i="6"/>
  <c r="K148" i="6" s="1"/>
  <c r="AV147" i="6"/>
  <c r="AV146" i="6"/>
  <c r="I146" i="6" s="1"/>
  <c r="J146" i="6"/>
  <c r="K146" i="6" s="1"/>
  <c r="AV145" i="6"/>
  <c r="AV144" i="6"/>
  <c r="I144" i="6" s="1"/>
  <c r="J144" i="6"/>
  <c r="K144" i="6" s="1"/>
  <c r="AV143" i="6"/>
  <c r="AV142" i="6"/>
  <c r="I142" i="6" s="1"/>
  <c r="J142" i="6"/>
  <c r="K142" i="6" s="1"/>
  <c r="AV141" i="6"/>
  <c r="AV140" i="6"/>
  <c r="I140" i="6" s="1"/>
  <c r="J140" i="6"/>
  <c r="K140" i="6" s="1"/>
  <c r="AV139" i="6"/>
  <c r="AV138" i="6"/>
  <c r="I138" i="6" s="1"/>
  <c r="J138" i="6"/>
  <c r="K138" i="6" s="1"/>
  <c r="AV137" i="6"/>
  <c r="AV136" i="6"/>
  <c r="I136" i="6" s="1"/>
  <c r="J136" i="6"/>
  <c r="K136" i="6" s="1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F131" i="6"/>
  <c r="F184" i="6" s="1"/>
  <c r="AV130" i="6"/>
  <c r="AV129" i="6"/>
  <c r="I129" i="6" s="1"/>
  <c r="J129" i="6"/>
  <c r="K129" i="6" s="1"/>
  <c r="AV128" i="6"/>
  <c r="AV127" i="6"/>
  <c r="I127" i="6" s="1"/>
  <c r="J127" i="6"/>
  <c r="K127" i="6" s="1"/>
  <c r="AV126" i="6"/>
  <c r="AV125" i="6"/>
  <c r="I125" i="6" s="1"/>
  <c r="J125" i="6"/>
  <c r="K125" i="6" s="1"/>
  <c r="AV124" i="6"/>
  <c r="AV123" i="6"/>
  <c r="I123" i="6" s="1"/>
  <c r="J123" i="6"/>
  <c r="K123" i="6" s="1"/>
  <c r="AV122" i="6"/>
  <c r="AV121" i="6"/>
  <c r="I121" i="6" s="1"/>
  <c r="J121" i="6"/>
  <c r="K121" i="6" s="1"/>
  <c r="AV120" i="6"/>
  <c r="AV119" i="6"/>
  <c r="I119" i="6" s="1"/>
  <c r="J119" i="6"/>
  <c r="K119" i="6" s="1"/>
  <c r="AV118" i="6"/>
  <c r="AV117" i="6"/>
  <c r="I117" i="6" s="1"/>
  <c r="J117" i="6"/>
  <c r="K117" i="6" s="1"/>
  <c r="AV116" i="6"/>
  <c r="AV115" i="6"/>
  <c r="I115" i="6" s="1"/>
  <c r="J115" i="6"/>
  <c r="K115" i="6" s="1"/>
  <c r="AV114" i="6"/>
  <c r="AV113" i="6"/>
  <c r="I113" i="6" s="1"/>
  <c r="J113" i="6"/>
  <c r="H113" i="6"/>
  <c r="H131" i="6" s="1"/>
  <c r="AV112" i="6"/>
  <c r="AV111" i="6"/>
  <c r="I111" i="6" s="1"/>
  <c r="J111" i="6"/>
  <c r="K111" i="6" s="1"/>
  <c r="AV110" i="6"/>
  <c r="AV109" i="6"/>
  <c r="J109" i="6"/>
  <c r="K109" i="6" s="1"/>
  <c r="AV108" i="6"/>
  <c r="AV107" i="6"/>
  <c r="I107" i="6" s="1"/>
  <c r="J107" i="6"/>
  <c r="K107" i="6" s="1"/>
  <c r="AV106" i="6"/>
  <c r="AV105" i="6"/>
  <c r="I105" i="6" s="1"/>
  <c r="J105" i="6"/>
  <c r="K105" i="6" s="1"/>
  <c r="AV104" i="6"/>
  <c r="AV103" i="6"/>
  <c r="I103" i="6" s="1"/>
  <c r="J103" i="6"/>
  <c r="K103" i="6" s="1"/>
  <c r="AV102" i="6"/>
  <c r="AV101" i="6"/>
  <c r="I101" i="6" s="1"/>
  <c r="J101" i="6"/>
  <c r="K101" i="6" s="1"/>
  <c r="AV100" i="6"/>
  <c r="AV99" i="6"/>
  <c r="I99" i="6" s="1"/>
  <c r="J99" i="6"/>
  <c r="K99" i="6" s="1"/>
  <c r="AV98" i="6"/>
  <c r="AV97" i="6"/>
  <c r="J97" i="6"/>
  <c r="K97" i="6" s="1"/>
  <c r="AV96" i="6"/>
  <c r="AV95" i="6"/>
  <c r="J95" i="6"/>
  <c r="K95" i="6" s="1"/>
  <c r="AV94" i="6"/>
  <c r="AV93" i="6"/>
  <c r="I93" i="6" s="1"/>
  <c r="J93" i="6"/>
  <c r="K93" i="6" s="1"/>
  <c r="AV92" i="6"/>
  <c r="AV91" i="6"/>
  <c r="I91" i="6" s="1"/>
  <c r="J91" i="6"/>
  <c r="K91" i="6" s="1"/>
  <c r="AV90" i="6"/>
  <c r="AV89" i="6"/>
  <c r="I89" i="6" s="1"/>
  <c r="J89" i="6"/>
  <c r="K89" i="6" s="1"/>
  <c r="AV88" i="6"/>
  <c r="AV87" i="6"/>
  <c r="I87" i="6" s="1"/>
  <c r="J87" i="6"/>
  <c r="K87" i="6" s="1"/>
  <c r="AV86" i="6"/>
  <c r="AV85" i="6"/>
  <c r="I85" i="6" s="1"/>
  <c r="J85" i="6"/>
  <c r="K85" i="6" s="1"/>
  <c r="AV84" i="6"/>
  <c r="AV83" i="6"/>
  <c r="J83" i="6"/>
  <c r="K83" i="6" s="1"/>
  <c r="AV82" i="6"/>
  <c r="AV81" i="6"/>
  <c r="J81" i="6"/>
  <c r="K81" i="6" s="1"/>
  <c r="AV80" i="6"/>
  <c r="AV79" i="6"/>
  <c r="I79" i="6" s="1"/>
  <c r="J79" i="6"/>
  <c r="K79" i="6" s="1"/>
  <c r="AV78" i="6"/>
  <c r="AV77" i="6"/>
  <c r="I77" i="6" s="1"/>
  <c r="J77" i="6"/>
  <c r="K77" i="6" s="1"/>
  <c r="AV76" i="6"/>
  <c r="AV75" i="6"/>
  <c r="I75" i="6" s="1"/>
  <c r="J75" i="6"/>
  <c r="K75" i="6" s="1"/>
  <c r="AV74" i="6"/>
  <c r="AV73" i="6"/>
  <c r="I73" i="6" s="1"/>
  <c r="J73" i="6"/>
  <c r="K73" i="6" s="1"/>
  <c r="AV72" i="6"/>
  <c r="AV71" i="6"/>
  <c r="I71" i="6" s="1"/>
  <c r="J71" i="6"/>
  <c r="K71" i="6" s="1"/>
  <c r="AV70" i="6"/>
  <c r="AV69" i="6"/>
  <c r="I69" i="6" s="1"/>
  <c r="J69" i="6"/>
  <c r="K69" i="6" s="1"/>
  <c r="AV68" i="6"/>
  <c r="AV67" i="6"/>
  <c r="I67" i="6" s="1"/>
  <c r="J67" i="6"/>
  <c r="K67" i="6" s="1"/>
  <c r="AV66" i="6"/>
  <c r="AV65" i="6"/>
  <c r="I65" i="6" s="1"/>
  <c r="J65" i="6"/>
  <c r="K65" i="6" s="1"/>
  <c r="AV64" i="6"/>
  <c r="AV63" i="6"/>
  <c r="I63" i="6" s="1"/>
  <c r="J63" i="6"/>
  <c r="K63" i="6" s="1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F61" i="6"/>
  <c r="AV60" i="6"/>
  <c r="AV59" i="6"/>
  <c r="AV58" i="6"/>
  <c r="AV57" i="6"/>
  <c r="AV56" i="6"/>
  <c r="AV55" i="6"/>
  <c r="AV54" i="6"/>
  <c r="AV53" i="6"/>
  <c r="AV52" i="6"/>
  <c r="AV51" i="6"/>
  <c r="I51" i="6" s="1"/>
  <c r="J51" i="6"/>
  <c r="K51" i="6" s="1"/>
  <c r="AV50" i="6"/>
  <c r="AV49" i="6"/>
  <c r="I49" i="6" s="1"/>
  <c r="J49" i="6"/>
  <c r="K49" i="6" s="1"/>
  <c r="AV48" i="6"/>
  <c r="AV47" i="6"/>
  <c r="I47" i="6" s="1"/>
  <c r="J47" i="6"/>
  <c r="K47" i="6" s="1"/>
  <c r="AV46" i="6"/>
  <c r="AV45" i="6"/>
  <c r="I45" i="6" s="1"/>
  <c r="J45" i="6"/>
  <c r="H45" i="6"/>
  <c r="H61" i="6" s="1"/>
  <c r="AV44" i="6"/>
  <c r="AV43" i="6"/>
  <c r="I43" i="6" s="1"/>
  <c r="J43" i="6"/>
  <c r="F19" i="6"/>
  <c r="AV18" i="6"/>
  <c r="AV16" i="6"/>
  <c r="H16" i="6"/>
  <c r="H19" i="6" s="1"/>
  <c r="AV15" i="6"/>
  <c r="AV13" i="6"/>
  <c r="AV12" i="6"/>
  <c r="AV10" i="6"/>
  <c r="J10" i="6"/>
  <c r="S343" i="6" l="1"/>
  <c r="AA343" i="6"/>
  <c r="AV185" i="6"/>
  <c r="P344" i="6"/>
  <c r="V343" i="6"/>
  <c r="S344" i="6"/>
  <c r="K341" i="6"/>
  <c r="AV132" i="6"/>
  <c r="I341" i="6"/>
  <c r="AV266" i="6"/>
  <c r="AV301" i="6"/>
  <c r="K301" i="6"/>
  <c r="I301" i="6"/>
  <c r="AV341" i="6"/>
  <c r="AV184" i="6"/>
  <c r="AV302" i="6"/>
  <c r="J331" i="6"/>
  <c r="L331" i="6" s="1"/>
  <c r="J61" i="6"/>
  <c r="K61" i="6" s="1"/>
  <c r="AV265" i="6"/>
  <c r="AV342" i="6"/>
  <c r="I331" i="6"/>
  <c r="I184" i="6"/>
  <c r="AV131" i="6"/>
  <c r="J301" i="6"/>
  <c r="L301" i="6" s="1"/>
  <c r="AV332" i="6"/>
  <c r="I61" i="6"/>
  <c r="AV62" i="6"/>
  <c r="O343" i="6"/>
  <c r="AM343" i="6"/>
  <c r="J184" i="6"/>
  <c r="L184" i="6" s="1"/>
  <c r="J265" i="6"/>
  <c r="L265" i="6" s="1"/>
  <c r="R343" i="6"/>
  <c r="AH343" i="6"/>
  <c r="K113" i="6"/>
  <c r="K131" i="6" s="1"/>
  <c r="K184" i="6"/>
  <c r="K45" i="6"/>
  <c r="K303" i="6"/>
  <c r="K313" i="6"/>
  <c r="AV331" i="6"/>
  <c r="K265" i="6"/>
  <c r="I265" i="6"/>
  <c r="K43" i="6"/>
  <c r="T343" i="6"/>
  <c r="AJ343" i="6"/>
  <c r="AJ344" i="6"/>
  <c r="W343" i="6"/>
  <c r="AE343" i="6"/>
  <c r="T344" i="6"/>
  <c r="AB344" i="6"/>
  <c r="AD343" i="6"/>
  <c r="AL343" i="6"/>
  <c r="AK344" i="6"/>
  <c r="N344" i="6"/>
  <c r="V344" i="6"/>
  <c r="X343" i="6"/>
  <c r="AN343" i="6"/>
  <c r="O344" i="6"/>
  <c r="W344" i="6"/>
  <c r="AM344" i="6"/>
  <c r="Q343" i="6"/>
  <c r="AE344" i="6"/>
  <c r="AF344" i="6"/>
  <c r="AN344" i="6"/>
  <c r="AG343" i="6"/>
  <c r="X344" i="6"/>
  <c r="AL344" i="6"/>
  <c r="Y343" i="6"/>
  <c r="Q344" i="6"/>
  <c r="Y344" i="6"/>
  <c r="AG344" i="6"/>
  <c r="Z343" i="6"/>
  <c r="AD344" i="6"/>
  <c r="AK343" i="6"/>
  <c r="AI343" i="6"/>
  <c r="R344" i="6"/>
  <c r="Z344" i="6"/>
  <c r="AH344" i="6"/>
  <c r="AA344" i="6"/>
  <c r="AI344" i="6"/>
  <c r="AV61" i="6"/>
  <c r="H343" i="6"/>
  <c r="J131" i="6"/>
  <c r="L131" i="6" s="1"/>
  <c r="N343" i="6"/>
  <c r="AB343" i="6"/>
  <c r="U343" i="6"/>
  <c r="AC343" i="6"/>
  <c r="P343" i="6"/>
  <c r="AF343" i="6"/>
  <c r="U344" i="6"/>
  <c r="AC344" i="6"/>
  <c r="I131" i="6"/>
  <c r="K19" i="6"/>
  <c r="I19" i="6"/>
  <c r="J19" i="6"/>
  <c r="L19" i="6" s="1"/>
  <c r="L61" i="6" l="1"/>
  <c r="K331" i="6"/>
  <c r="K343" i="6" s="1"/>
  <c r="J341" i="6"/>
  <c r="L341" i="6" s="1"/>
  <c r="AV344" i="6"/>
  <c r="AV343" i="6"/>
  <c r="I343" i="6"/>
  <c r="J343" i="6"/>
  <c r="L34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Q90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수출</t>
        </r>
      </text>
    </comment>
    <comment ref="H104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>2000</t>
        </r>
      </text>
    </comment>
    <comment ref="H106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>2000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U26" authorId="1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J88" authorId="1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G128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
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무도장품
샘플</t>
        </r>
      </text>
    </comment>
    <comment ref="O208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T258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 xml:space="preserve">G/B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AH306" authorId="2" shapeId="0" xr:uid="{00000000-0006-0000-0100-00000F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100-000011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A35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하순영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강은미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</text>
    </comment>
    <comment ref="V354" authorId="1" shapeId="0" xr:uid="{00000000-0006-0000-0100-000014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AM354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U26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G128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
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무도장품
샘플</t>
        </r>
      </text>
    </comment>
    <comment ref="O208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T258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 xml:space="preserve">G/B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AH306" authorId="2" shapeId="0" xr:uid="{00000000-0006-0000-0200-000011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200-000013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A352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하순영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강은미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</text>
    </comment>
    <comment ref="V354" authorId="1" shapeId="0" xr:uid="{00000000-0006-0000-0200-000016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U26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300-000007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H128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
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무도장품
샘플</t>
        </r>
      </text>
    </comment>
    <comment ref="AT185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O208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3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300-000010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H306" authorId="2" shapeId="0" xr:uid="{00000000-0006-0000-0300-000011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300-000012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300-000013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300-000014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A35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하순영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강은미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</text>
    </comment>
    <comment ref="V354" authorId="1" shapeId="0" xr:uid="{00000000-0006-0000-0300-000016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300-000017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AA24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 xml:space="preserve">EH </t>
        </r>
        <r>
          <rPr>
            <b/>
            <sz val="9"/>
            <color indexed="81"/>
            <rFont val="돋움"/>
            <family val="3"/>
            <charset val="129"/>
          </rPr>
          <t>완제품
시트판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U26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400-000007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4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H128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
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무도장품
샘플</t>
        </r>
      </text>
    </comment>
    <comment ref="AT185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S186" authorId="0" shapeId="0" xr:uid="{00000000-0006-0000-0400-00000B000000}">
      <text>
        <r>
          <rPr>
            <b/>
            <sz val="9"/>
            <color indexed="81"/>
            <rFont val="돋움"/>
            <family val="3"/>
            <charset val="129"/>
          </rPr>
          <t>출하검사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수리양품
실적관계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必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제조팀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제품관리</t>
        </r>
      </text>
    </comment>
    <comment ref="O208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4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400-000010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400-000011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400-000012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H306" authorId="2" shapeId="0" xr:uid="{00000000-0006-0000-0400-000013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400-000014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400-000015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400-000016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V354" authorId="1" shapeId="0" xr:uid="{00000000-0006-0000-0400-000017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400-000018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AA24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EH </t>
        </r>
        <r>
          <rPr>
            <b/>
            <sz val="9"/>
            <color indexed="81"/>
            <rFont val="돋움"/>
            <family val="3"/>
            <charset val="129"/>
          </rPr>
          <t>완제품
시트판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U26" authorId="1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500-000007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5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H128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
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무도장품
샘플</t>
        </r>
      </text>
    </comment>
    <comment ref="AT185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S186" authorId="0" shapeId="0" xr:uid="{00000000-0006-0000-0500-00000B000000}">
      <text>
        <r>
          <rPr>
            <b/>
            <sz val="9"/>
            <color indexed="81"/>
            <rFont val="돋움"/>
            <family val="3"/>
            <charset val="129"/>
          </rPr>
          <t>출하검사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수리양품
실적관계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必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제조팀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제품관리</t>
        </r>
      </text>
    </comment>
    <comment ref="O208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B254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B256" authorId="1" shapeId="0" xr:uid="{00000000-0006-0000-0500-000014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H306" authorId="2" shapeId="0" xr:uid="{00000000-0006-0000-0500-000015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500-000016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500-000017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500-000018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V354" authorId="1" shapeId="0" xr:uid="{00000000-0006-0000-0500-000019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500-00001A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AA24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EH </t>
        </r>
        <r>
          <rPr>
            <b/>
            <sz val="9"/>
            <color indexed="81"/>
            <rFont val="돋움"/>
            <family val="3"/>
            <charset val="129"/>
          </rPr>
          <t>완제품
시트판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U26" authorId="1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H128" authorId="1" shapeId="0" xr:uid="{00000000-0006-0000-0600-000009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대
케이스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무도장품
샘플</t>
        </r>
      </text>
    </comment>
    <comment ref="Z180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미달성</t>
        </r>
        <r>
          <rPr>
            <b/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85" authorId="1" shapeId="0" xr:uid="{00000000-0006-0000-0600-00000B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S186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출하검사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수리양품
실적관계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必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제조팀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제품관리</t>
        </r>
      </text>
    </comment>
    <comment ref="O208" authorId="1" shapeId="0" xr:uid="{00000000-0006-0000-06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6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6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600-000010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600-000011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600-000012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600-000013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B254" authorId="1" shapeId="0" xr:uid="{00000000-0006-0000-0600-000014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B256" authorId="1" shapeId="0" xr:uid="{00000000-0006-0000-0600-000015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H306" authorId="2" shapeId="0" xr:uid="{00000000-0006-0000-0600-000016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600-000017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600-000018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600-000019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V354" authorId="1" shapeId="0" xr:uid="{00000000-0006-0000-0600-00001A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600-00001B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600-00001E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AA24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 xml:space="preserve">EH </t>
        </r>
        <r>
          <rPr>
            <b/>
            <sz val="9"/>
            <color indexed="81"/>
            <rFont val="돋움"/>
            <family val="3"/>
            <charset val="129"/>
          </rPr>
          <t>완제품
시트판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U26" authorId="1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7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T128" authorId="1" shapeId="0" xr:uid="{00000000-0006-0000-0700-000009000000}">
      <text>
        <r>
          <rPr>
            <b/>
            <sz val="9"/>
            <color indexed="81"/>
            <rFont val="돋움"/>
            <family val="3"/>
            <charset val="129"/>
          </rPr>
          <t xml:space="preserve">마그넷수급
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월중순</t>
        </r>
      </text>
    </comment>
    <comment ref="Z180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미달성</t>
        </r>
        <r>
          <rPr>
            <b/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85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S186" authorId="0" shapeId="0" xr:uid="{00000000-0006-0000-0700-00000C000000}">
      <text>
        <r>
          <rPr>
            <b/>
            <sz val="9"/>
            <color indexed="81"/>
            <rFont val="돋움"/>
            <family val="3"/>
            <charset val="129"/>
          </rPr>
          <t>출하검사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수리양품
실적관계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必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제조팀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제품관리</t>
        </r>
      </text>
    </comment>
    <comment ref="O208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7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700-000010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700-000011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700-000012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700-000013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B254" authorId="1" shapeId="0" xr:uid="{00000000-0006-0000-0700-000014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B256" authorId="1" shapeId="0" xr:uid="{00000000-0006-0000-0700-000015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H306" authorId="2" shapeId="0" xr:uid="{00000000-0006-0000-0700-000016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700-000017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700-000018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700-000019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V354" authorId="1" shapeId="0" xr:uid="{00000000-0006-0000-0700-00001A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700-00001B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700-00001C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700-00001D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700-00001E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108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AA24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EH </t>
        </r>
        <r>
          <rPr>
            <b/>
            <sz val="9"/>
            <color indexed="81"/>
            <rFont val="돋움"/>
            <family val="3"/>
            <charset val="129"/>
          </rPr>
          <t>완제품
시트판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U26" authorId="1" shapeId="0" xr:uid="{00000000-0006-0000-08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800-000005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800-000007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8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T128" authorId="1" shapeId="0" xr:uid="{00000000-0006-0000-0800-000009000000}">
      <text>
        <r>
          <rPr>
            <b/>
            <sz val="9"/>
            <color indexed="81"/>
            <rFont val="돋움"/>
            <family val="3"/>
            <charset val="129"/>
          </rPr>
          <t xml:space="preserve">마그넷수급
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월중순</t>
        </r>
      </text>
    </comment>
    <comment ref="Z180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미달성</t>
        </r>
        <r>
          <rPr>
            <b/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85" authorId="1" shapeId="0" xr:uid="{00000000-0006-0000-0800-00000B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S186" authorId="0" shapeId="0" xr:uid="{00000000-0006-0000-0800-00000C000000}">
      <text>
        <r>
          <rPr>
            <b/>
            <sz val="9"/>
            <color indexed="81"/>
            <rFont val="돋움"/>
            <family val="3"/>
            <charset val="129"/>
          </rPr>
          <t>출하검사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수리양품
실적관계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必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제조팀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제품관리</t>
        </r>
      </text>
    </comment>
    <comment ref="O208" authorId="1" shapeId="0" xr:uid="{00000000-0006-0000-0800-00000D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800-00000E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8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800-000010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800-000011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800-000012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800-000013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B254" authorId="1" shapeId="0" xr:uid="{00000000-0006-0000-0800-000014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B256" authorId="1" shapeId="0" xr:uid="{00000000-0006-0000-0800-000015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H306" authorId="2" shapeId="0" xr:uid="{00000000-0006-0000-0800-000016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800-000017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800-000018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800-000019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V354" authorId="1" shapeId="0" xr:uid="{00000000-0006-0000-0800-00001A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AM354" authorId="1" shapeId="0" xr:uid="{00000000-0006-0000-0800-00001B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O362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  <author>lmj</author>
  </authors>
  <commentList>
    <comment ref="AD14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출력축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끝단</t>
        </r>
        <r>
          <rPr>
            <b/>
            <sz val="9"/>
            <color indexed="81"/>
            <rFont val="Tahoma"/>
            <family val="2"/>
          </rPr>
          <t xml:space="preserve"> C
</t>
        </r>
        <r>
          <rPr>
            <b/>
            <sz val="9"/>
            <color indexed="81"/>
            <rFont val="돋움"/>
            <family val="3"/>
            <charset val="129"/>
          </rPr>
          <t>설변전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 xml:space="preserve">개
</t>
        </r>
        <r>
          <rPr>
            <b/>
            <sz val="9"/>
            <color indexed="81"/>
            <rFont val="Tahoma"/>
            <family val="2"/>
          </rPr>
          <t xml:space="preserve">LOT NO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20" authorId="1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완제품재고</t>
        </r>
        <r>
          <rPr>
            <b/>
            <sz val="9"/>
            <color indexed="81"/>
            <rFont val="Tahoma"/>
            <family val="2"/>
          </rPr>
          <t xml:space="preserve"> EH </t>
        </r>
        <r>
          <rPr>
            <b/>
            <sz val="9"/>
            <color indexed="81"/>
            <rFont val="돋움"/>
            <family val="3"/>
            <charset val="129"/>
          </rPr>
          <t>사용
시트판만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</text>
    </comment>
    <comment ref="AA24" authorId="1" shapeId="0" xr:uid="{00000000-0006-0000-0A00-000003000000}">
      <text>
        <r>
          <rPr>
            <b/>
            <sz val="9"/>
            <color indexed="81"/>
            <rFont val="Tahoma"/>
            <family val="2"/>
          </rPr>
          <t xml:space="preserve">EH </t>
        </r>
        <r>
          <rPr>
            <b/>
            <sz val="9"/>
            <color indexed="81"/>
            <rFont val="돋움"/>
            <family val="3"/>
            <charset val="129"/>
          </rPr>
          <t>완제품
시트판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U26" authorId="1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</text>
    </comment>
    <comment ref="U38" authorId="1" shapeId="0" xr:uid="{00000000-0006-0000-0A00-000005000000}">
      <text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4000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A52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조준남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대동작업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54" authorId="1" shapeId="0" xr:uid="{00000000-0006-0000-0A00-000007000000}">
      <text>
        <r>
          <rPr>
            <b/>
            <sz val="9"/>
            <color indexed="81"/>
            <rFont val="돋움"/>
            <family val="3"/>
            <charset val="129"/>
          </rPr>
          <t>승인샘플</t>
        </r>
      </text>
    </comment>
    <comment ref="AJ88" authorId="1" shapeId="0" xr:uid="{00000000-0006-0000-0A00-000008000000}">
      <text>
        <r>
          <rPr>
            <b/>
            <sz val="9"/>
            <color indexed="81"/>
            <rFont val="돋움"/>
            <family val="3"/>
            <charset val="129"/>
          </rPr>
          <t xml:space="preserve">모터아울렛판매용
</t>
        </r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T128" authorId="1" shapeId="0" xr:uid="{00000000-0006-0000-0A00-000009000000}">
      <text>
        <r>
          <rPr>
            <b/>
            <sz val="9"/>
            <color indexed="81"/>
            <rFont val="돋움"/>
            <family val="3"/>
            <charset val="129"/>
          </rPr>
          <t xml:space="preserve">마그넷수급
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월중순</t>
        </r>
      </text>
    </comment>
    <comment ref="AT167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</text>
    </comment>
    <comment ref="AT169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</text>
    </comment>
    <comment ref="Z180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미달성</t>
        </r>
        <r>
          <rPr>
            <b/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85" authorId="1" shapeId="0" xr:uid="{00000000-0006-0000-0A00-00000D000000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</text>
    </comment>
    <comment ref="S186" authorId="0" shapeId="0" xr:uid="{00000000-0006-0000-0A00-00000E000000}">
      <text>
        <r>
          <rPr>
            <b/>
            <sz val="9"/>
            <color indexed="81"/>
            <rFont val="돋움"/>
            <family val="3"/>
            <charset val="129"/>
          </rPr>
          <t>출하검사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수리양품
실적관계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必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제조팀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제품관리</t>
        </r>
      </text>
    </comment>
    <comment ref="O208" authorId="1" shapeId="0" xr:uid="{00000000-0006-0000-0A00-00000F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P208" authorId="1" shapeId="0" xr:uid="{00000000-0006-0000-0A00-000010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208" authorId="1" shapeId="0" xr:uid="{00000000-0006-0000-0A00-000011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Z208" authorId="1" shapeId="0" xr:uid="{00000000-0006-0000-0A00-000012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D208" authorId="1" shapeId="0" xr:uid="{00000000-0006-0000-0A00-000013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G208" authorId="1" shapeId="0" xr:uid="{00000000-0006-0000-0A00-000014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AT208" authorId="1" shapeId="0" xr:uid="{00000000-0006-0000-0A00-000015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AB254" authorId="1" shapeId="0" xr:uid="{00000000-0006-0000-0A00-000016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B256" authorId="1" shapeId="0" xr:uid="{00000000-0006-0000-0A00-000017000000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AH306" authorId="2" shapeId="0" xr:uid="{00000000-0006-0000-0A00-000018000000}">
      <text>
        <r>
          <rPr>
            <b/>
            <sz val="9"/>
            <color indexed="81"/>
            <rFont val="돋움"/>
            <family val="3"/>
            <charset val="129"/>
          </rPr>
          <t>마그넷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P326" authorId="1" shapeId="0" xr:uid="{00000000-0006-0000-0A00-000019000000}">
      <text>
        <r>
          <rPr>
            <b/>
            <sz val="9"/>
            <color indexed="81"/>
            <rFont val="Tahoma"/>
            <family val="2"/>
          </rPr>
          <t>SQ</t>
        </r>
        <r>
          <rPr>
            <b/>
            <sz val="9"/>
            <color indexed="81"/>
            <rFont val="돋움"/>
            <family val="3"/>
            <charset val="129"/>
          </rPr>
          <t>대응용
생산일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</text>
    </comment>
    <comment ref="F340" authorId="2" shapeId="0" xr:uid="{00000000-0006-0000-0A00-00001A000000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AM346" authorId="1" shapeId="0" xr:uid="{00000000-0006-0000-0A00-00001B000000}">
      <text>
        <r>
          <rPr>
            <b/>
            <sz val="9"/>
            <color indexed="81"/>
            <rFont val="Tahoma"/>
            <family val="2"/>
          </rPr>
          <t>5/4</t>
        </r>
      </text>
    </comment>
    <comment ref="V354" authorId="1" shapeId="0" xr:uid="{00000000-0006-0000-0A00-00001C000000}">
      <text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 150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희토류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프리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-</t>
        </r>
        <r>
          <rPr>
            <b/>
            <sz val="9"/>
            <color indexed="81"/>
            <rFont val="돋움"/>
            <family val="3"/>
            <charset val="129"/>
          </rPr>
          <t>고객발송</t>
        </r>
      </text>
    </comment>
    <comment ref="O362" authorId="0" shapeId="0" xr:uid="{00000000-0006-0000-0A00-00001D000000}">
      <text>
        <r>
          <rPr>
            <b/>
            <sz val="9"/>
            <color indexed="81"/>
            <rFont val="Tahoma"/>
            <family val="2"/>
          </rPr>
          <t>*3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미납입분</t>
        </r>
      </text>
    </comment>
    <comment ref="R378" authorId="0" shapeId="0" xr:uid="{00000000-0006-0000-0A00-00001E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권선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0" authorId="0" shapeId="0" xr:uid="{00000000-0006-0000-0A00-00001F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연우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잔업종료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중요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  <author>cha</author>
  </authors>
  <commentList>
    <comment ref="P2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315</t>
        </r>
      </text>
    </comment>
    <comment ref="Q24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160</t>
        </r>
      </text>
    </comment>
    <comment ref="T24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150</t>
        </r>
      </text>
    </comment>
    <comment ref="X24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AB24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W26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</t>
        </r>
        <r>
          <rPr>
            <b/>
            <sz val="9"/>
            <color indexed="81"/>
            <rFont val="Tahoma"/>
            <family val="2"/>
          </rPr>
          <t xml:space="preserve"> 308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
1540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AC26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1540</t>
        </r>
      </text>
    </comment>
    <comment ref="H36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 xml:space="preserve">358ea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</text>
    </comment>
    <comment ref="P36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465</t>
        </r>
      </text>
    </comment>
    <comment ref="Q36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V36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 xml:space="preserve">250
</t>
        </r>
      </text>
    </comment>
    <comment ref="Z36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 xml:space="preserve">250
</t>
        </r>
      </text>
    </comment>
    <comment ref="H38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 xml:space="preserve">649ea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8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3025</t>
        </r>
      </text>
    </comment>
    <comment ref="AC38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3025</t>
        </r>
      </text>
    </comment>
    <comment ref="AI38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3025</t>
        </r>
      </text>
    </comment>
    <comment ref="H42" authorId="1" shapeId="0" xr:uid="{00000000-0006-0000-0B00-000011000000}">
      <text>
        <r>
          <rPr>
            <b/>
            <sz val="9"/>
            <color indexed="81"/>
            <rFont val="Tahoma"/>
            <family val="2"/>
          </rPr>
          <t>180EA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</text>
    </comment>
    <comment ref="O42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R42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U42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AA42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H44" authorId="1" shapeId="0" xr:uid="{00000000-0006-0000-0B00-000016000000}">
      <text>
        <r>
          <rPr>
            <b/>
            <sz val="9"/>
            <color indexed="81"/>
            <rFont val="Tahoma"/>
            <family val="2"/>
          </rPr>
          <t xml:space="preserve">210EA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</text>
    </comment>
    <comment ref="U44" authorId="0" shapeId="0" xr:uid="{00000000-0006-0000-0B00-00001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AA44" authorId="0" shapeId="0" xr:uid="{00000000-0006-0000-0B00-000018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E80" authorId="0" shapeId="0" xr:uid="{00000000-0006-0000-0B00-000019000000}">
      <text>
        <r>
          <rPr>
            <b/>
            <sz val="9"/>
            <color indexed="81"/>
            <rFont val="돋움"/>
            <family val="3"/>
            <charset val="129"/>
          </rPr>
          <t xml:space="preserve">기존타입
</t>
        </r>
      </text>
    </comment>
    <comment ref="E86" authorId="0" shapeId="0" xr:uid="{00000000-0006-0000-0B00-00001A000000}">
      <text>
        <r>
          <rPr>
            <b/>
            <sz val="9"/>
            <color indexed="81"/>
            <rFont val="돋움"/>
            <family val="3"/>
            <charset val="129"/>
          </rPr>
          <t>VE 확정</t>
        </r>
      </text>
    </comment>
    <comment ref="AA92" authorId="0" shapeId="0" xr:uid="{00000000-0006-0000-0B00-00001B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98" authorId="0" shapeId="0" xr:uid="{00000000-0006-0000-0B00-00001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H169" authorId="0" shapeId="0" xr:uid="{00000000-0006-0000-0B00-00001D000000}">
      <text>
        <r>
          <rPr>
            <b/>
            <sz val="9"/>
            <color indexed="81"/>
            <rFont val="돋움"/>
            <family val="3"/>
            <charset val="129"/>
          </rPr>
          <t xml:space="preserve">필드클레임대체
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6" authorId="0" shapeId="0" xr:uid="{00000000-0006-0000-0B00-00001E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
선생산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</authors>
  <commentList>
    <comment ref="P14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노트
</t>
        </r>
        <r>
          <rPr>
            <b/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감안
</t>
        </r>
        <r>
          <rPr>
            <b/>
            <sz val="9"/>
            <color indexed="81"/>
            <rFont val="Tahoma"/>
            <family val="2"/>
          </rPr>
          <t xml:space="preserve">-&gt;8/4 </t>
        </r>
        <r>
          <rPr>
            <b/>
            <sz val="9"/>
            <color indexed="81"/>
            <rFont val="돋움"/>
            <family val="3"/>
            <charset val="129"/>
          </rPr>
          <t xml:space="preserve">작업분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재공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 xml:space="preserve">8/7 </t>
        </r>
        <r>
          <rPr>
            <b/>
            <sz val="9"/>
            <color indexed="81"/>
            <rFont val="돋움"/>
            <family val="3"/>
            <charset val="129"/>
          </rPr>
          <t xml:space="preserve">작업분
</t>
        </r>
        <r>
          <rPr>
            <b/>
            <sz val="9"/>
            <color indexed="81"/>
            <rFont val="Tahoma"/>
            <family val="2"/>
          </rPr>
          <t>-&gt;17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재공</t>
        </r>
      </text>
    </comment>
    <comment ref="U24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- V4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0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 xml:space="preserve">8/11-8/14 </t>
        </r>
        <r>
          <rPr>
            <b/>
            <sz val="9"/>
            <color indexed="81"/>
            <rFont val="돋움"/>
            <family val="3"/>
            <charset val="129"/>
          </rPr>
          <t>작업분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3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빅정순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3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  <r>
          <rPr>
            <sz val="9"/>
            <color indexed="81"/>
            <rFont val="Tahoma"/>
            <family val="2"/>
          </rPr>
          <t xml:space="preserve">
-&gt;</t>
        </r>
        <r>
          <rPr>
            <sz val="9"/>
            <color indexed="81"/>
            <rFont val="돋움"/>
            <family val="3"/>
            <charset val="129"/>
          </rPr>
          <t>조립이후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자동문지원</t>
        </r>
      </text>
    </comment>
    <comment ref="S43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U43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5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as 310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5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7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1.2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고정작업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김선아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출근전</t>
        </r>
        <r>
          <rPr>
            <sz val="9"/>
            <color indexed="81"/>
            <rFont val="Tahoma"/>
            <family val="2"/>
          </rPr>
          <t xml:space="preserve">
-&gt;</t>
        </r>
        <r>
          <rPr>
            <sz val="9"/>
            <color indexed="81"/>
            <rFont val="돋움"/>
            <family val="3"/>
            <charset val="129"/>
          </rPr>
          <t>재고조사감안</t>
        </r>
      </text>
    </comment>
    <comment ref="Q47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1.2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</text>
    </comment>
    <comment ref="S47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조은장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유진화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김선아</t>
        </r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67" authorId="0" shapeId="0" xr:uid="{00000000-0006-0000-0C00-00000F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안희선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이수정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>)
-&gt;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감안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태성감속기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준비감안</t>
        </r>
      </text>
    </comment>
    <comment ref="Q67" authorId="0" shapeId="0" xr:uid="{00000000-0006-0000-0C00-000010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
-&gt;</t>
        </r>
        <r>
          <rPr>
            <b/>
            <sz val="9"/>
            <color indexed="81"/>
            <rFont val="돋움"/>
            <family val="3"/>
            <charset val="129"/>
          </rPr>
          <t>태성</t>
        </r>
        <r>
          <rPr>
            <b/>
            <sz val="9"/>
            <color indexed="81"/>
            <rFont val="Tahoma"/>
            <family val="2"/>
          </rPr>
          <t xml:space="preserve"> 225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계획지시</t>
        </r>
      </text>
    </comment>
    <comment ref="Q113" authorId="1" shapeId="0" xr:uid="{00000000-0006-0000-0C00-000011000000}">
      <text>
        <r>
          <rPr>
            <b/>
            <sz val="9"/>
            <color indexed="81"/>
            <rFont val="Tahoma"/>
            <family val="2"/>
          </rPr>
          <t>6*14 300
-&gt;</t>
        </r>
        <r>
          <rPr>
            <b/>
            <sz val="9"/>
            <color indexed="81"/>
            <rFont val="돋움"/>
            <family val="3"/>
            <charset val="129"/>
          </rPr>
          <t>안희선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이수정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인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태양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태성</t>
        </r>
        <r>
          <rPr>
            <b/>
            <sz val="9"/>
            <color indexed="81"/>
            <rFont val="Tahoma"/>
            <family val="2"/>
          </rPr>
          <t>75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H127" authorId="1" shapeId="0" xr:uid="{00000000-0006-0000-0C00-000012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</text>
    </comment>
    <comment ref="Q152" authorId="0" shapeId="0" xr:uid="{00000000-0006-0000-0C00-000013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김언영</t>
        </r>
        <r>
          <rPr>
            <b/>
            <sz val="9"/>
            <color indexed="81"/>
            <rFont val="Tahoma"/>
            <family val="2"/>
          </rPr>
          <t xml:space="preserve"> (1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23" authorId="0" shapeId="0" xr:uid="{00000000-0006-0000-0C00-000014000000}">
      <text>
        <r>
          <rPr>
            <sz val="9"/>
            <color indexed="81"/>
            <rFont val="돋움"/>
            <family val="3"/>
            <charset val="129"/>
          </rPr>
          <t>원계획</t>
        </r>
        <r>
          <rPr>
            <sz val="9"/>
            <color indexed="81"/>
            <rFont val="Tahoma"/>
            <family val="2"/>
          </rPr>
          <t xml:space="preserve"> 8/3 200
          8/4 300
 # </t>
        </r>
        <r>
          <rPr>
            <sz val="9"/>
            <color indexed="81"/>
            <rFont val="돋움"/>
            <family val="3"/>
            <charset val="129"/>
          </rPr>
          <t>자재수급문제로</t>
        </r>
        <r>
          <rPr>
            <sz val="9"/>
            <color indexed="81"/>
            <rFont val="Tahoma"/>
            <family val="2"/>
          </rPr>
          <t xml:space="preserve"> 
    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Q231" authorId="0" shapeId="0" xr:uid="{00000000-0006-0000-0C00-000015000000}">
      <text>
        <r>
          <rPr>
            <sz val="9"/>
            <color indexed="81"/>
            <rFont val="돋움"/>
            <family val="3"/>
            <charset val="129"/>
          </rPr>
          <t>제조관리자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인작업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3" authorId="0" shapeId="0" xr:uid="{00000000-0006-0000-0C00-000016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5" authorId="0" shapeId="0" xr:uid="{00000000-0006-0000-0C00-000017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황금숙</t>
        </r>
        <r>
          <rPr>
            <b/>
            <sz val="9"/>
            <color indexed="81"/>
            <rFont val="Tahoma"/>
            <family val="2"/>
          </rPr>
          <t xml:space="preserve"> ( 1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시간감안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15" authorId="0" shapeId="0" xr:uid="{00000000-0006-0000-0C00-000018000000}">
      <text>
        <r>
          <rPr>
            <b/>
            <sz val="9"/>
            <color indexed="81"/>
            <rFont val="돋움"/>
            <family val="3"/>
            <charset val="129"/>
          </rPr>
          <t>황금숙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</text>
    </comment>
  </commentList>
</comments>
</file>

<file path=xl/sharedStrings.xml><?xml version="1.0" encoding="utf-8"?>
<sst xmlns="http://schemas.openxmlformats.org/spreadsheetml/2006/main" count="16356" uniqueCount="1141">
  <si>
    <r>
      <rPr>
        <b/>
        <sz val="12"/>
        <color indexed="18"/>
        <rFont val="맑은 고딕"/>
        <family val="3"/>
        <charset val="129"/>
      </rPr>
      <t>★</t>
    </r>
    <r>
      <rPr>
        <b/>
        <sz val="11"/>
        <color indexed="18"/>
        <rFont val="맑은 고딕"/>
        <family val="3"/>
        <charset val="129"/>
      </rPr>
      <t>도번 CODE 리비젼 有 필히확인</t>
    </r>
    <phoneticPr fontId="19" type="noConversion"/>
  </si>
  <si>
    <r>
      <rPr>
        <b/>
        <sz val="11"/>
        <color indexed="10"/>
        <rFont val="굴림"/>
        <family val="3"/>
        <charset val="129"/>
      </rPr>
      <t>★</t>
    </r>
    <r>
      <rPr>
        <b/>
        <sz val="11"/>
        <color indexed="10"/>
        <rFont val="맑은 고딕"/>
        <family val="3"/>
        <charset val="129"/>
      </rPr>
      <t>메모 필히 확인(셀 찍어서볼것)</t>
    </r>
    <phoneticPr fontId="19" type="noConversion"/>
  </si>
  <si>
    <r>
      <rPr>
        <b/>
        <sz val="12"/>
        <color indexed="10"/>
        <rFont val="굴림"/>
        <family val="3"/>
        <charset val="129"/>
      </rPr>
      <t>★</t>
    </r>
    <r>
      <rPr>
        <b/>
        <sz val="12"/>
        <color indexed="10"/>
        <rFont val="맑은 고딕"/>
        <family val="3"/>
        <charset val="129"/>
      </rPr>
      <t>메모 필히 확인(셀 찍어서볼것)</t>
    </r>
    <phoneticPr fontId="19" type="noConversion"/>
  </si>
  <si>
    <t>이월포함</t>
    <phoneticPr fontId="19" type="noConversion"/>
  </si>
  <si>
    <t>계획 변경</t>
    <phoneticPr fontId="19" type="noConversion"/>
  </si>
  <si>
    <t>납기검토</t>
    <phoneticPr fontId="19" type="noConversion"/>
  </si>
  <si>
    <t>출고일정</t>
    <phoneticPr fontId="19" type="noConversion"/>
  </si>
  <si>
    <t>분류</t>
    <phoneticPr fontId="19" type="noConversion"/>
  </si>
  <si>
    <t>제품
구분</t>
    <phoneticPr fontId="19" type="noConversion"/>
  </si>
  <si>
    <t>라인</t>
    <phoneticPr fontId="19" type="noConversion"/>
  </si>
  <si>
    <t>업체명</t>
    <phoneticPr fontId="19" type="noConversion"/>
  </si>
  <si>
    <t>CODE</t>
    <phoneticPr fontId="19" type="noConversion"/>
  </si>
  <si>
    <t>전월
재고</t>
    <phoneticPr fontId="19" type="noConversion"/>
  </si>
  <si>
    <t>변경
사항</t>
    <phoneticPr fontId="19" type="noConversion"/>
  </si>
  <si>
    <t>요구
계획</t>
    <phoneticPr fontId="19" type="noConversion"/>
  </si>
  <si>
    <t>생산
계획</t>
    <phoneticPr fontId="19" type="noConversion"/>
  </si>
  <si>
    <t>생산
실적</t>
    <phoneticPr fontId="19" type="noConversion"/>
  </si>
  <si>
    <t>생산
잔량</t>
    <phoneticPr fontId="19" type="noConversion"/>
  </si>
  <si>
    <t>달성율
(%)</t>
    <phoneticPr fontId="19" type="noConversion"/>
  </si>
  <si>
    <r>
      <rPr>
        <sz val="11"/>
        <color indexed="8"/>
        <rFont val="맑은 고딕"/>
        <family val="3"/>
        <charset val="129"/>
      </rPr>
      <t>구분</t>
    </r>
    <phoneticPr fontId="19" type="noConversion"/>
  </si>
  <si>
    <t>월</t>
    <phoneticPr fontId="13" type="noConversion"/>
  </si>
  <si>
    <t>화</t>
    <phoneticPr fontId="13" type="noConversion"/>
  </si>
  <si>
    <t>수</t>
    <phoneticPr fontId="13" type="noConversion"/>
  </si>
  <si>
    <t>목</t>
    <phoneticPr fontId="13" type="noConversion"/>
  </si>
  <si>
    <t>금</t>
    <phoneticPr fontId="13" type="noConversion"/>
  </si>
  <si>
    <t>토</t>
    <phoneticPr fontId="13" type="noConversion"/>
  </si>
  <si>
    <t>Total</t>
    <phoneticPr fontId="19" type="noConversion"/>
  </si>
  <si>
    <t>DC</t>
    <phoneticPr fontId="19" type="noConversion"/>
  </si>
  <si>
    <t>DC
의료기</t>
    <phoneticPr fontId="19" type="noConversion"/>
  </si>
  <si>
    <t>3~4</t>
    <phoneticPr fontId="19" type="noConversion"/>
  </si>
  <si>
    <t>계획</t>
    <phoneticPr fontId="19" type="noConversion"/>
  </si>
  <si>
    <t>실적</t>
    <phoneticPr fontId="19" type="noConversion"/>
  </si>
  <si>
    <t>3~5</t>
  </si>
  <si>
    <t>누가의료기</t>
    <phoneticPr fontId="13" type="noConversion"/>
  </si>
  <si>
    <t>㈜세라젬</t>
    <phoneticPr fontId="19" type="noConversion"/>
  </si>
  <si>
    <t>HGM6-0213A-S030-008 EH</t>
    <phoneticPr fontId="19" type="noConversion"/>
  </si>
  <si>
    <t>HGM6-0213A-S030-011 V4</t>
    <phoneticPr fontId="19" type="noConversion"/>
  </si>
  <si>
    <t>중국세라젬</t>
    <phoneticPr fontId="19" type="noConversion"/>
  </si>
  <si>
    <t>의료기 소계</t>
    <phoneticPr fontId="19" type="noConversion"/>
  </si>
  <si>
    <r>
      <rPr>
        <sz val="10"/>
        <color indexed="8"/>
        <rFont val="맑은 고딕"/>
        <family val="3"/>
        <charset val="129"/>
      </rPr>
      <t>계획</t>
    </r>
    <phoneticPr fontId="19" type="noConversion"/>
  </si>
  <si>
    <r>
      <rPr>
        <sz val="10"/>
        <color indexed="8"/>
        <rFont val="맑은 고딕"/>
        <family val="3"/>
        <charset val="129"/>
      </rPr>
      <t>실적</t>
    </r>
    <phoneticPr fontId="19" type="noConversion"/>
  </si>
  <si>
    <t>BLDC</t>
    <phoneticPr fontId="19" type="noConversion"/>
  </si>
  <si>
    <t>의료기</t>
    <phoneticPr fontId="19" type="noConversion"/>
  </si>
  <si>
    <t>5</t>
    <phoneticPr fontId="19" type="noConversion"/>
  </si>
  <si>
    <t>HBGM4-2524A-S029(V3수직)</t>
    <phoneticPr fontId="19" type="noConversion"/>
  </si>
  <si>
    <t>HBGM4-2524A-S102(V6수직)</t>
    <phoneticPr fontId="19" type="noConversion"/>
  </si>
  <si>
    <t>HBGM4-2524A-S103(V6수평)</t>
    <phoneticPr fontId="19" type="noConversion"/>
  </si>
  <si>
    <t>한빛나노</t>
    <phoneticPr fontId="19" type="noConversion"/>
  </si>
  <si>
    <t>A0122002002</t>
    <phoneticPr fontId="19" type="noConversion"/>
  </si>
  <si>
    <t>HBGM6-6024A-S246</t>
    <phoneticPr fontId="19" type="noConversion"/>
  </si>
  <si>
    <t>의료기 BLDC 소계</t>
    <phoneticPr fontId="19" type="noConversion"/>
  </si>
  <si>
    <t>자동문</t>
    <phoneticPr fontId="19" type="noConversion"/>
  </si>
  <si>
    <t>1-2</t>
    <phoneticPr fontId="19" type="noConversion"/>
  </si>
  <si>
    <t>태성자동문</t>
  </si>
  <si>
    <t>HGM6-6024A-S216 (4줄)</t>
    <phoneticPr fontId="19" type="noConversion"/>
  </si>
  <si>
    <t>HGM6-9024A-S167</t>
    <phoneticPr fontId="19" type="noConversion"/>
  </si>
  <si>
    <t>1~2</t>
    <phoneticPr fontId="19" type="noConversion"/>
  </si>
  <si>
    <t>계획</t>
  </si>
  <si>
    <t>실적</t>
  </si>
  <si>
    <t>건일자동문</t>
    <phoneticPr fontId="19" type="noConversion"/>
  </si>
  <si>
    <t>A0119001700</t>
    <phoneticPr fontId="19" type="noConversion"/>
  </si>
  <si>
    <t>HGM4-2024A-S274</t>
    <phoneticPr fontId="19" type="noConversion"/>
  </si>
  <si>
    <t>동명테크</t>
    <phoneticPr fontId="19" type="noConversion"/>
  </si>
  <si>
    <t>코르텍</t>
    <phoneticPr fontId="13" type="noConversion"/>
  </si>
  <si>
    <t>모터플랫폼</t>
    <phoneticPr fontId="19" type="noConversion"/>
  </si>
  <si>
    <t>펜타포스</t>
    <phoneticPr fontId="19" type="noConversion"/>
  </si>
  <si>
    <t>HGM6-6024C-S232(MC)</t>
    <phoneticPr fontId="19" type="noConversion"/>
  </si>
  <si>
    <t>베스트코리아</t>
    <phoneticPr fontId="19" type="noConversion"/>
  </si>
  <si>
    <t>A0110018706</t>
    <phoneticPr fontId="19" type="noConversion"/>
  </si>
  <si>
    <t>HGM6-6024A-S142</t>
    <phoneticPr fontId="19" type="noConversion"/>
  </si>
  <si>
    <t>태양자동문</t>
    <phoneticPr fontId="19" type="noConversion"/>
  </si>
  <si>
    <t>A0110023003</t>
    <phoneticPr fontId="19" type="noConversion"/>
  </si>
  <si>
    <t>HGM6-6024A-S223(L/W반대)</t>
    <phoneticPr fontId="19" type="noConversion"/>
  </si>
  <si>
    <t>HGM6-6024B-TYAD</t>
    <phoneticPr fontId="19" type="noConversion"/>
  </si>
  <si>
    <t>A0112000108</t>
    <phoneticPr fontId="19" type="noConversion"/>
  </si>
  <si>
    <t>HGM8-6024A-TYAD(구형BKT)</t>
    <phoneticPr fontId="19" type="noConversion"/>
  </si>
  <si>
    <t>A0110007110</t>
    <phoneticPr fontId="13" type="noConversion"/>
  </si>
  <si>
    <t>HGM6-6024C-TYAD(방화)</t>
    <phoneticPr fontId="19" type="noConversion"/>
  </si>
  <si>
    <t>A0110023005</t>
    <phoneticPr fontId="19" type="noConversion"/>
  </si>
  <si>
    <t>HGM6-6024A-S223(와이어반대)</t>
    <phoneticPr fontId="19" type="noConversion"/>
  </si>
  <si>
    <t>HGM6-6024A-S153 (신형)</t>
    <phoneticPr fontId="19" type="noConversion"/>
  </si>
  <si>
    <t>현대자동문</t>
    <phoneticPr fontId="19" type="noConversion"/>
  </si>
  <si>
    <t>HGM6-6024A-S194</t>
    <phoneticPr fontId="19" type="noConversion"/>
  </si>
  <si>
    <t>1~3</t>
  </si>
  <si>
    <t>A0110021602</t>
    <phoneticPr fontId="13" type="noConversion"/>
  </si>
  <si>
    <t>HGM6-6024A-S197</t>
    <phoneticPr fontId="19" type="noConversion"/>
  </si>
  <si>
    <t>H&amp;T자동문</t>
    <phoneticPr fontId="19" type="noConversion"/>
  </si>
  <si>
    <t>HGM6-6024A-S261</t>
    <phoneticPr fontId="19" type="noConversion"/>
  </si>
  <si>
    <t>신일자동문</t>
    <phoneticPr fontId="19" type="noConversion"/>
  </si>
  <si>
    <t>자동문 소계</t>
    <phoneticPr fontId="19" type="noConversion"/>
  </si>
  <si>
    <r>
      <rPr>
        <b/>
        <sz val="11"/>
        <color indexed="8"/>
        <rFont val="맑은 고딕"/>
        <family val="3"/>
        <charset val="129"/>
      </rPr>
      <t>순</t>
    </r>
    <phoneticPr fontId="19" type="noConversion"/>
  </si>
  <si>
    <t>구분</t>
    <phoneticPr fontId="19" type="noConversion"/>
  </si>
  <si>
    <t>요구
계획</t>
  </si>
  <si>
    <t>자동차</t>
    <phoneticPr fontId="19" type="noConversion"/>
  </si>
  <si>
    <t>GSC</t>
    <phoneticPr fontId="19" type="noConversion"/>
  </si>
  <si>
    <t>디와이</t>
    <phoneticPr fontId="19" type="noConversion"/>
  </si>
  <si>
    <t>A0112000811</t>
    <phoneticPr fontId="19" type="noConversion"/>
  </si>
  <si>
    <t>HGM8-13048A-S047</t>
  </si>
  <si>
    <t>클러치</t>
    <phoneticPr fontId="19" type="noConversion"/>
  </si>
  <si>
    <t>모터</t>
    <phoneticPr fontId="19" type="noConversion"/>
  </si>
  <si>
    <t>다온</t>
    <phoneticPr fontId="19" type="noConversion"/>
  </si>
  <si>
    <t>A0110018803</t>
    <phoneticPr fontId="19" type="noConversion"/>
  </si>
  <si>
    <t>HGM6-4012A-S144</t>
    <phoneticPr fontId="19" type="noConversion"/>
  </si>
  <si>
    <t>네틱스</t>
    <phoneticPr fontId="19" type="noConversion"/>
  </si>
  <si>
    <t>A0110016805</t>
    <phoneticPr fontId="19" type="noConversion"/>
  </si>
  <si>
    <t>HGM6-4012A-S110(RH)</t>
    <phoneticPr fontId="19" type="noConversion"/>
  </si>
  <si>
    <t>A0110016905</t>
    <phoneticPr fontId="19" type="noConversion"/>
  </si>
  <si>
    <t>HGM6-4012A-S111(LH)</t>
    <phoneticPr fontId="19" type="noConversion"/>
  </si>
  <si>
    <t>GSC JX1</t>
    <phoneticPr fontId="19" type="noConversion"/>
  </si>
  <si>
    <t>HGM6-4012A-S158(RH)</t>
    <phoneticPr fontId="19" type="noConversion"/>
  </si>
  <si>
    <t>HGM6-4012A-S159(LH)</t>
    <phoneticPr fontId="19" type="noConversion"/>
  </si>
  <si>
    <t>태경오토</t>
    <phoneticPr fontId="19" type="noConversion"/>
  </si>
  <si>
    <t>HGM6-3512A-S063 (A 2PIN)</t>
    <phoneticPr fontId="19" type="noConversion"/>
  </si>
  <si>
    <t>HGM6-3512A-S064 (B 2PIN)</t>
    <phoneticPr fontId="19" type="noConversion"/>
  </si>
  <si>
    <t>TONELUCK</t>
    <phoneticPr fontId="19" type="noConversion"/>
  </si>
  <si>
    <t>A0110015302</t>
    <phoneticPr fontId="19" type="noConversion"/>
  </si>
  <si>
    <t>HGM6-4012A-S093(RH)</t>
    <phoneticPr fontId="19" type="noConversion"/>
  </si>
  <si>
    <t>A0110015402</t>
    <phoneticPr fontId="19" type="noConversion"/>
  </si>
  <si>
    <t>HGM6-4012A-S094(LH)</t>
    <phoneticPr fontId="19" type="noConversion"/>
  </si>
  <si>
    <t>동아특수</t>
    <phoneticPr fontId="19" type="noConversion"/>
  </si>
  <si>
    <t>HGM26-2024A-S112</t>
    <phoneticPr fontId="19" type="noConversion"/>
  </si>
  <si>
    <t>서진산업</t>
    <phoneticPr fontId="19" type="noConversion"/>
  </si>
  <si>
    <t>HGM42-1524A-S204(RH)</t>
    <phoneticPr fontId="19" type="noConversion"/>
  </si>
  <si>
    <t>HGM42-1512A-S279 (LH)</t>
    <phoneticPr fontId="19" type="noConversion"/>
  </si>
  <si>
    <t>윤테크</t>
    <phoneticPr fontId="19" type="noConversion"/>
  </si>
  <si>
    <t>B0212002604</t>
    <phoneticPr fontId="19" type="noConversion"/>
  </si>
  <si>
    <t>HM8-6024A-S240</t>
    <phoneticPr fontId="19" type="noConversion"/>
  </si>
  <si>
    <t>B0212002704</t>
    <phoneticPr fontId="19" type="noConversion"/>
  </si>
  <si>
    <t>HM8-6012A-S241</t>
  </si>
  <si>
    <t>우리테크</t>
    <phoneticPr fontId="19" type="noConversion"/>
  </si>
  <si>
    <t>A0110018306</t>
    <phoneticPr fontId="19" type="noConversion"/>
  </si>
  <si>
    <t>HGM6-4012A-S131</t>
    <phoneticPr fontId="19" type="noConversion"/>
  </si>
  <si>
    <t>동아특수</t>
    <phoneticPr fontId="13" type="noConversion"/>
  </si>
  <si>
    <t>A0119000304</t>
    <phoneticPr fontId="13" type="noConversion"/>
  </si>
  <si>
    <t>HGM6-5012A-M035</t>
    <phoneticPr fontId="13" type="noConversion"/>
  </si>
  <si>
    <t>자동차 소계</t>
    <phoneticPr fontId="19" type="noConversion"/>
  </si>
  <si>
    <t>DC
산업용</t>
    <phoneticPr fontId="19" type="noConversion"/>
  </si>
  <si>
    <t>MBM
(방열기용)</t>
    <phoneticPr fontId="13" type="noConversion"/>
  </si>
  <si>
    <t>B0210011000</t>
    <phoneticPr fontId="13" type="noConversion"/>
  </si>
  <si>
    <t>HM59-8026A-M033</t>
    <phoneticPr fontId="13" type="noConversion"/>
  </si>
  <si>
    <t>DHCOREA</t>
    <phoneticPr fontId="19" type="noConversion"/>
  </si>
  <si>
    <t>JCL월드</t>
    <phoneticPr fontId="19" type="noConversion"/>
  </si>
  <si>
    <t>A0110009409</t>
    <phoneticPr fontId="19" type="noConversion"/>
  </si>
  <si>
    <t>HM37-1264A-M013</t>
    <phoneticPr fontId="19" type="noConversion"/>
  </si>
  <si>
    <t>A0110026300</t>
    <phoneticPr fontId="19" type="noConversion"/>
  </si>
  <si>
    <t>HM37-1232A-S272</t>
    <phoneticPr fontId="19" type="noConversion"/>
  </si>
  <si>
    <t>MPS KOREA</t>
    <phoneticPr fontId="19" type="noConversion"/>
  </si>
  <si>
    <t>HGM6-4012A-S231</t>
    <phoneticPr fontId="19" type="noConversion"/>
  </si>
  <si>
    <t>HSW6-5024A-S025 (블루칩스)</t>
    <phoneticPr fontId="19" type="noConversion"/>
  </si>
  <si>
    <t>HSW6-2024A-S033(부민)</t>
    <phoneticPr fontId="19" type="noConversion"/>
  </si>
  <si>
    <t>모터플렛폼</t>
    <phoneticPr fontId="19" type="noConversion"/>
  </si>
  <si>
    <t>HSW6-3024A-S098</t>
    <phoneticPr fontId="19" type="noConversion"/>
  </si>
  <si>
    <t>A0110007813</t>
    <phoneticPr fontId="13" type="noConversion"/>
  </si>
  <si>
    <t>HM37-1264A-S184</t>
    <phoneticPr fontId="19" type="noConversion"/>
  </si>
  <si>
    <t>코스텔</t>
    <phoneticPr fontId="19" type="noConversion"/>
  </si>
  <si>
    <t>A0110006603</t>
    <phoneticPr fontId="13" type="noConversion"/>
  </si>
  <si>
    <t>HSW6-6024A-S011</t>
    <phoneticPr fontId="19" type="noConversion"/>
  </si>
  <si>
    <t>플래그시스</t>
    <phoneticPr fontId="19" type="noConversion"/>
  </si>
  <si>
    <t>HGM6-2524A-S021(FL03)</t>
    <phoneticPr fontId="19" type="noConversion"/>
  </si>
  <si>
    <t>대화모터</t>
    <phoneticPr fontId="19" type="noConversion"/>
  </si>
  <si>
    <t>A0110010601</t>
    <phoneticPr fontId="19" type="noConversion"/>
  </si>
  <si>
    <t>HGM6-9090A-PS2</t>
    <phoneticPr fontId="19" type="noConversion"/>
  </si>
  <si>
    <t>포레</t>
    <phoneticPr fontId="19" type="noConversion"/>
  </si>
  <si>
    <t>HM37-2425A-S265</t>
    <phoneticPr fontId="19" type="noConversion"/>
  </si>
  <si>
    <t>A0110014002</t>
    <phoneticPr fontId="19" type="noConversion"/>
  </si>
  <si>
    <t>HSW6-4024A-S076</t>
    <phoneticPr fontId="19" type="noConversion"/>
  </si>
  <si>
    <t>더케어</t>
    <phoneticPr fontId="19" type="noConversion"/>
  </si>
  <si>
    <t>A0110020809</t>
    <phoneticPr fontId="19" type="noConversion"/>
  </si>
  <si>
    <t>HM37-2425A-S180</t>
    <phoneticPr fontId="19" type="noConversion"/>
  </si>
  <si>
    <t>모터114</t>
    <phoneticPr fontId="19" type="noConversion"/>
  </si>
  <si>
    <t>A0110021702</t>
    <phoneticPr fontId="19" type="noConversion"/>
  </si>
  <si>
    <t>HGM6-2524A-S198</t>
    <phoneticPr fontId="19" type="noConversion"/>
  </si>
  <si>
    <t>A0110022204</t>
    <phoneticPr fontId="19" type="noConversion"/>
  </si>
  <si>
    <t>HM37-2464A-S215</t>
    <phoneticPr fontId="19" type="noConversion"/>
  </si>
  <si>
    <t>A0115001000</t>
    <phoneticPr fontId="19" type="noConversion"/>
  </si>
  <si>
    <t>HGKM11-40012A-040K</t>
    <phoneticPr fontId="19" type="noConversion"/>
  </si>
  <si>
    <t>원웰</t>
    <phoneticPr fontId="19" type="noConversion"/>
  </si>
  <si>
    <t>A0110004106</t>
    <phoneticPr fontId="19" type="noConversion"/>
  </si>
  <si>
    <t>HM37-SA1232A-SAET</t>
    <phoneticPr fontId="19" type="noConversion"/>
  </si>
  <si>
    <t>메가엠코리아</t>
    <phoneticPr fontId="19" type="noConversion"/>
  </si>
  <si>
    <t>A0115000800</t>
    <phoneticPr fontId="19" type="noConversion"/>
  </si>
  <si>
    <t>HGKM11-30012A-S139</t>
    <phoneticPr fontId="19" type="noConversion"/>
  </si>
  <si>
    <t>A0110003005</t>
    <phoneticPr fontId="19" type="noConversion"/>
  </si>
  <si>
    <t>A0115000303</t>
    <phoneticPr fontId="19" type="noConversion"/>
  </si>
  <si>
    <t>HGKM11-70024A-S046</t>
    <phoneticPr fontId="19" type="noConversion"/>
  </si>
  <si>
    <t>근우테크</t>
    <phoneticPr fontId="19" type="noConversion"/>
  </si>
  <si>
    <t>A0115000900</t>
    <phoneticPr fontId="19" type="noConversion"/>
  </si>
  <si>
    <t>HM11-80024A-S141</t>
    <phoneticPr fontId="19" type="noConversion"/>
  </si>
  <si>
    <t>성신오토메이션</t>
    <phoneticPr fontId="13" type="noConversion"/>
  </si>
  <si>
    <t>A0112001203</t>
    <phoneticPr fontId="13" type="noConversion"/>
  </si>
  <si>
    <t>HGM8-6024A-S214</t>
    <phoneticPr fontId="13" type="noConversion"/>
  </si>
  <si>
    <t>산업용 DC 소계</t>
    <phoneticPr fontId="19" type="noConversion"/>
  </si>
  <si>
    <t>BLDC
산업</t>
    <phoneticPr fontId="19" type="noConversion"/>
  </si>
  <si>
    <t>A0123000211</t>
    <phoneticPr fontId="19" type="noConversion"/>
  </si>
  <si>
    <t>HBGM8-100155A-S031(수출)</t>
    <phoneticPr fontId="19" type="noConversion"/>
  </si>
  <si>
    <t>HBGM8-100310A-S031</t>
    <phoneticPr fontId="19" type="noConversion"/>
  </si>
  <si>
    <t>LG</t>
    <phoneticPr fontId="19" type="noConversion"/>
  </si>
  <si>
    <t>멈스</t>
    <phoneticPr fontId="19" type="noConversion"/>
  </si>
  <si>
    <t>A0120003104</t>
    <phoneticPr fontId="19" type="noConversion"/>
  </si>
  <si>
    <t>HBGM4-2524A-S257</t>
    <phoneticPr fontId="19" type="noConversion"/>
  </si>
  <si>
    <t>메타트랜드</t>
    <phoneticPr fontId="19" type="noConversion"/>
  </si>
  <si>
    <t>B0224001500</t>
    <phoneticPr fontId="19" type="noConversion"/>
  </si>
  <si>
    <t>HBM9-30024A-M097</t>
    <phoneticPr fontId="19" type="noConversion"/>
  </si>
  <si>
    <t>메가엠코리아</t>
    <phoneticPr fontId="13" type="noConversion"/>
  </si>
  <si>
    <t>B0223001500</t>
    <phoneticPr fontId="13" type="noConversion"/>
  </si>
  <si>
    <t>HBM8-200310A-M109</t>
    <phoneticPr fontId="13" type="noConversion"/>
  </si>
  <si>
    <t>다온오토테크</t>
    <phoneticPr fontId="19" type="noConversion"/>
  </si>
  <si>
    <t>A0125000105</t>
    <phoneticPr fontId="19" type="noConversion"/>
  </si>
  <si>
    <t>HBGM7-9024A-S150</t>
    <phoneticPr fontId="19" type="noConversion"/>
  </si>
  <si>
    <t>오직메이커</t>
    <phoneticPr fontId="19" type="noConversion"/>
  </si>
  <si>
    <t>A0124001101</t>
    <phoneticPr fontId="19" type="noConversion"/>
  </si>
  <si>
    <t>HBGM9-20024A-S270</t>
    <phoneticPr fontId="19" type="noConversion"/>
  </si>
  <si>
    <t>청도마그넷트</t>
  </si>
  <si>
    <t>A0124000505</t>
    <phoneticPr fontId="19" type="noConversion"/>
  </si>
  <si>
    <t>HBGM9-10024A-S169(1/30)</t>
    <phoneticPr fontId="19" type="noConversion"/>
  </si>
  <si>
    <t>A0124000307</t>
    <phoneticPr fontId="19" type="noConversion"/>
  </si>
  <si>
    <t>HBGM9-20024A-S121(SUS)</t>
    <phoneticPr fontId="19" type="noConversion"/>
  </si>
  <si>
    <t>B0224000907</t>
    <phoneticPr fontId="19" type="noConversion"/>
  </si>
  <si>
    <t>HBM9-10024A-M081</t>
    <phoneticPr fontId="19" type="noConversion"/>
  </si>
  <si>
    <t>나인벨</t>
    <phoneticPr fontId="13" type="noConversion"/>
  </si>
  <si>
    <t>A0120002501</t>
    <phoneticPr fontId="13" type="noConversion"/>
  </si>
  <si>
    <t>HBGM4-2524A-S170</t>
    <phoneticPr fontId="13" type="noConversion"/>
  </si>
  <si>
    <t>산업용 BLDC 소계</t>
    <phoneticPr fontId="19" type="noConversion"/>
  </si>
  <si>
    <t>감속기
/
모터</t>
    <phoneticPr fontId="19" type="noConversion"/>
  </si>
  <si>
    <t>효성전기</t>
    <phoneticPr fontId="19" type="noConversion"/>
  </si>
  <si>
    <t>HM6-AD24-024</t>
    <phoneticPr fontId="19" type="noConversion"/>
  </si>
  <si>
    <t>서흥이엔지</t>
    <phoneticPr fontId="19" type="noConversion"/>
  </si>
  <si>
    <t>B0210004803</t>
    <phoneticPr fontId="13" type="noConversion"/>
  </si>
  <si>
    <t>HM37-ECS-90(SN) 삼능</t>
    <phoneticPr fontId="19" type="noConversion"/>
  </si>
  <si>
    <t>동아특수정밀</t>
    <phoneticPr fontId="19" type="noConversion"/>
  </si>
  <si>
    <t>B0211000106</t>
    <phoneticPr fontId="19" type="noConversion"/>
  </si>
  <si>
    <t>HM7-13024A-50DS</t>
    <phoneticPr fontId="19" type="noConversion"/>
  </si>
  <si>
    <t>동신전자
(메가엠)</t>
    <phoneticPr fontId="19" type="noConversion"/>
  </si>
  <si>
    <t>GB</t>
    <phoneticPr fontId="19" type="noConversion"/>
  </si>
  <si>
    <t>B0280006102</t>
    <phoneticPr fontId="19" type="noConversion"/>
  </si>
  <si>
    <t>HSW6-110-S062</t>
    <phoneticPr fontId="19" type="noConversion"/>
  </si>
  <si>
    <t>카네비
(스핀들)</t>
    <phoneticPr fontId="13" type="noConversion"/>
  </si>
  <si>
    <t>B0226000100</t>
    <phoneticPr fontId="13" type="noConversion"/>
  </si>
  <si>
    <t>HBM32-0209M-M106 (R2)</t>
    <phoneticPr fontId="13" type="noConversion"/>
  </si>
  <si>
    <t>B0226000200</t>
    <phoneticPr fontId="13" type="noConversion"/>
  </si>
  <si>
    <t>HBM32-0209M-M107 (R4)</t>
    <phoneticPr fontId="13" type="noConversion"/>
  </si>
  <si>
    <t>B0210004401</t>
    <phoneticPr fontId="19" type="noConversion"/>
  </si>
  <si>
    <t>37ECH-0624A-MOIT</t>
    <phoneticPr fontId="19" type="noConversion"/>
  </si>
  <si>
    <t>HGK9-040-S087(P)</t>
    <phoneticPr fontId="19" type="noConversion"/>
  </si>
  <si>
    <t>감속기/ 모터 소계</t>
    <phoneticPr fontId="19" type="noConversion"/>
  </si>
  <si>
    <t>총 합 계</t>
    <phoneticPr fontId="19" type="noConversion"/>
  </si>
  <si>
    <t>상품 및 자재 판매</t>
    <phoneticPr fontId="13" type="noConversion"/>
  </si>
  <si>
    <t>납기
일자</t>
    <phoneticPr fontId="19" type="noConversion"/>
  </si>
  <si>
    <t>상품
및
자재
판매</t>
    <phoneticPr fontId="13" type="noConversion"/>
  </si>
  <si>
    <t>디와이</t>
    <phoneticPr fontId="79" type="noConversion"/>
  </si>
  <si>
    <t>J0420011700</t>
    <phoneticPr fontId="79" type="noConversion"/>
  </si>
  <si>
    <t>INTERM SHAFT(AUTO)</t>
    <phoneticPr fontId="79" type="noConversion"/>
  </si>
  <si>
    <t>J0420011800</t>
    <phoneticPr fontId="79" type="noConversion"/>
  </si>
  <si>
    <t>INTERM SHAFT(MANUAL)</t>
    <phoneticPr fontId="79" type="noConversion"/>
  </si>
  <si>
    <t>J0421035800</t>
    <phoneticPr fontId="79" type="noConversion"/>
  </si>
  <si>
    <t>WHEEL GEAR</t>
    <phoneticPr fontId="79" type="noConversion"/>
  </si>
  <si>
    <t>에코모터</t>
    <phoneticPr fontId="79" type="noConversion"/>
  </si>
  <si>
    <t>J0411008402</t>
    <phoneticPr fontId="13" type="noConversion"/>
  </si>
  <si>
    <t>SHAFT 14.85*L78.8</t>
  </si>
  <si>
    <t>J0413001200</t>
  </si>
  <si>
    <t>MOTOR CASE D/C</t>
    <phoneticPr fontId="13" type="noConversion"/>
  </si>
  <si>
    <t>J0414004600</t>
  </si>
  <si>
    <t>REAR COVER D/C</t>
  </si>
  <si>
    <t>J0414004700</t>
  </si>
  <si>
    <t>PCB COVER D/C</t>
  </si>
  <si>
    <t>세라젬</t>
    <phoneticPr fontId="79" type="noConversion"/>
  </si>
  <si>
    <t>J0426000900</t>
    <phoneticPr fontId="79" type="noConversion"/>
  </si>
  <si>
    <t>CHAIN SPROCKET(KEY)</t>
    <phoneticPr fontId="79" type="noConversion"/>
  </si>
  <si>
    <t>J0426001100</t>
    <phoneticPr fontId="79" type="noConversion"/>
  </si>
  <si>
    <t>CHAIN SPROCKET(D-CUT)</t>
    <phoneticPr fontId="79" type="noConversion"/>
  </si>
  <si>
    <t>C0381016000</t>
    <phoneticPr fontId="79" type="noConversion"/>
  </si>
  <si>
    <t>OUTSIDE GEAR(외접기어)수출향</t>
    <phoneticPr fontId="79" type="noConversion"/>
  </si>
  <si>
    <t>J0426000600</t>
    <phoneticPr fontId="79" type="noConversion"/>
  </si>
  <si>
    <t>OUTSIDE GEAR(외접기어)국내향</t>
    <phoneticPr fontId="79" type="noConversion"/>
  </si>
  <si>
    <t>J0426003001</t>
    <phoneticPr fontId="79" type="noConversion"/>
  </si>
  <si>
    <t>OUTSIDE GEAR(V6)</t>
    <phoneticPr fontId="79" type="noConversion"/>
  </si>
  <si>
    <t>B0240000205</t>
  </si>
  <si>
    <t>DRIVE ASS`Y</t>
    <phoneticPr fontId="79" type="noConversion"/>
  </si>
  <si>
    <t>C0388000100</t>
    <phoneticPr fontId="79" type="noConversion"/>
  </si>
  <si>
    <t>IDLE SPROCKET ASS`Y</t>
    <phoneticPr fontId="79" type="noConversion"/>
  </si>
  <si>
    <t>C0388000400</t>
    <phoneticPr fontId="79" type="noConversion"/>
  </si>
  <si>
    <t>GUIDE ROLLER ASS`Y</t>
    <phoneticPr fontId="79" type="noConversion"/>
  </si>
  <si>
    <t>에스에스엔지니어링</t>
    <phoneticPr fontId="79" type="noConversion"/>
  </si>
  <si>
    <t>J0525000300</t>
    <phoneticPr fontId="79" type="noConversion"/>
  </si>
  <si>
    <t>BRUSH ASS`Y</t>
    <phoneticPr fontId="79" type="noConversion"/>
  </si>
  <si>
    <t>SOFTING ITALIA</t>
    <phoneticPr fontId="79" type="noConversion"/>
  </si>
  <si>
    <t>B0240000400</t>
    <phoneticPr fontId="79" type="noConversion"/>
  </si>
  <si>
    <t>진명</t>
    <phoneticPr fontId="79" type="noConversion"/>
  </si>
  <si>
    <t>B0240000700</t>
    <phoneticPr fontId="79" type="noConversion"/>
  </si>
  <si>
    <t>코르텍</t>
    <phoneticPr fontId="79" type="noConversion"/>
  </si>
  <si>
    <t>C0389000500</t>
    <phoneticPr fontId="79" type="noConversion"/>
  </si>
  <si>
    <t>TIMING PULLEY(종동)</t>
    <phoneticPr fontId="79" type="noConversion"/>
  </si>
  <si>
    <t>엔젤로보틱스</t>
    <phoneticPr fontId="79" type="noConversion"/>
  </si>
  <si>
    <t>B0290000800</t>
    <phoneticPr fontId="79" type="noConversion"/>
  </si>
  <si>
    <t>GEAR SET</t>
    <phoneticPr fontId="79" type="noConversion"/>
  </si>
  <si>
    <t>우리테크</t>
    <phoneticPr fontId="79" type="noConversion"/>
  </si>
  <si>
    <t>C0381029102</t>
    <phoneticPr fontId="79" type="noConversion"/>
  </si>
  <si>
    <t>WROM WHEEL</t>
    <phoneticPr fontId="79" type="noConversion"/>
  </si>
  <si>
    <t>허머</t>
    <phoneticPr fontId="79" type="noConversion"/>
  </si>
  <si>
    <t>C0318009501</t>
    <phoneticPr fontId="79" type="noConversion"/>
  </si>
  <si>
    <t>LEAD WIRE ASS`Y</t>
    <phoneticPr fontId="79" type="noConversion"/>
  </si>
  <si>
    <t>태성자동문</t>
    <phoneticPr fontId="79" type="noConversion"/>
  </si>
  <si>
    <t>J0433000901</t>
    <phoneticPr fontId="79" type="noConversion"/>
  </si>
  <si>
    <t>반자동문 릴</t>
    <phoneticPr fontId="79" type="noConversion"/>
  </si>
  <si>
    <t>J0433000200</t>
    <phoneticPr fontId="79" type="noConversion"/>
  </si>
  <si>
    <t>벨트클립</t>
    <phoneticPr fontId="79" type="noConversion"/>
  </si>
  <si>
    <t>J0428005100</t>
    <phoneticPr fontId="79" type="noConversion"/>
  </si>
  <si>
    <t>PULLEY (BUSH)</t>
    <phoneticPr fontId="79" type="noConversion"/>
  </si>
  <si>
    <t>PULLEY (BUSH) - 특주</t>
    <phoneticPr fontId="79" type="noConversion"/>
  </si>
  <si>
    <t>상품및 자재판매 소계</t>
    <phoneticPr fontId="19" type="noConversion"/>
  </si>
  <si>
    <t>A0110022806</t>
    <phoneticPr fontId="19" type="noConversion"/>
  </si>
  <si>
    <t>B0272001202</t>
    <phoneticPr fontId="19" type="noConversion"/>
  </si>
  <si>
    <t>A0110003007</t>
    <phoneticPr fontId="19" type="noConversion"/>
  </si>
  <si>
    <t>A0110020310</t>
    <phoneticPr fontId="19" type="noConversion"/>
  </si>
  <si>
    <t>HGM6-6024A-S220신형백바</t>
    <phoneticPr fontId="19" type="noConversion"/>
  </si>
  <si>
    <t>A0110012907</t>
    <phoneticPr fontId="19" type="noConversion"/>
  </si>
  <si>
    <t>대동</t>
    <phoneticPr fontId="19" type="noConversion"/>
  </si>
  <si>
    <t>HGM8-6024A-TYAD(80각)</t>
    <phoneticPr fontId="13" type="noConversion"/>
  </si>
  <si>
    <t>A0112000108- 브라켓 장착</t>
    <phoneticPr fontId="13" type="noConversion"/>
  </si>
  <si>
    <t>엠비엠텍</t>
    <phoneticPr fontId="13" type="noConversion"/>
  </si>
  <si>
    <t>B0210011001</t>
    <phoneticPr fontId="13" type="noConversion"/>
  </si>
  <si>
    <t>HGM6-0213A-S275-12 (V5)</t>
    <phoneticPr fontId="13" type="noConversion"/>
  </si>
  <si>
    <t>태성자동문</t>
    <phoneticPr fontId="13" type="noConversion"/>
  </si>
  <si>
    <t>A0122001706</t>
    <phoneticPr fontId="13" type="noConversion"/>
  </si>
  <si>
    <t>HBGM6-6024A-S192</t>
    <phoneticPr fontId="13" type="noConversion"/>
  </si>
  <si>
    <t>A0122001808</t>
    <phoneticPr fontId="13" type="noConversion"/>
  </si>
  <si>
    <t>HBGM6-12024A-S193</t>
    <phoneticPr fontId="13" type="noConversion"/>
  </si>
  <si>
    <t>A0110020905</t>
    <phoneticPr fontId="13" type="noConversion"/>
  </si>
  <si>
    <t>HGM6-6024A-S187</t>
    <phoneticPr fontId="13" type="noConversion"/>
  </si>
  <si>
    <t>A0110024001</t>
    <phoneticPr fontId="13" type="noConversion"/>
  </si>
  <si>
    <t>HGM6-6024A-S235(방화문)</t>
    <phoneticPr fontId="13" type="noConversion"/>
  </si>
  <si>
    <t>A0110005804</t>
    <phoneticPr fontId="13" type="noConversion"/>
  </si>
  <si>
    <t>HGM6-6024E-TYAD(구형백바)</t>
    <phoneticPr fontId="19" type="noConversion"/>
  </si>
  <si>
    <t>A0110025903</t>
    <phoneticPr fontId="13" type="noConversion"/>
  </si>
  <si>
    <t>HGM6-6024A-S266</t>
    <phoneticPr fontId="19" type="noConversion"/>
  </si>
  <si>
    <t>HGM6-6024A-S151</t>
    <phoneticPr fontId="13" type="noConversion"/>
  </si>
  <si>
    <t>A0110022001</t>
    <phoneticPr fontId="19" type="noConversion"/>
  </si>
  <si>
    <t>HGM6-6024A-S211</t>
    <phoneticPr fontId="19" type="noConversion"/>
  </si>
  <si>
    <t>A0119000603</t>
    <phoneticPr fontId="19" type="noConversion"/>
  </si>
  <si>
    <t>HGM42-1524A-S208 RH</t>
    <phoneticPr fontId="19" type="noConversion"/>
  </si>
  <si>
    <t>A0110006104</t>
    <phoneticPr fontId="19" type="noConversion"/>
  </si>
  <si>
    <t>HSW6-2524A-S036</t>
    <phoneticPr fontId="19" type="noConversion"/>
  </si>
  <si>
    <t>HGM6-19012A-S297 (오거)</t>
    <phoneticPr fontId="13" type="noConversion"/>
  </si>
  <si>
    <t>HGM6-1284A-S298 (공급)</t>
    <phoneticPr fontId="13" type="noConversion"/>
  </si>
  <si>
    <t>HBGM8-10024A-S183</t>
    <phoneticPr fontId="13" type="noConversion"/>
  </si>
  <si>
    <t>B0272001403</t>
    <phoneticPr fontId="19" type="noConversion"/>
  </si>
  <si>
    <t>HGK9C-030-S162(P)</t>
    <phoneticPr fontId="19" type="noConversion"/>
  </si>
  <si>
    <t>B0223000117</t>
    <phoneticPr fontId="13" type="noConversion"/>
  </si>
  <si>
    <t>B0223000708</t>
    <phoneticPr fontId="19" type="noConversion"/>
  </si>
  <si>
    <t>HBM8-12024A-M075</t>
    <phoneticPr fontId="19" type="noConversion"/>
  </si>
  <si>
    <t>HBM6-8024A-S082</t>
    <phoneticPr fontId="19" type="noConversion"/>
  </si>
  <si>
    <t>HBM8-100310A</t>
    <phoneticPr fontId="13" type="noConversion"/>
  </si>
  <si>
    <t>HGM42-1524A-S209 LH</t>
    <phoneticPr fontId="19" type="noConversion"/>
  </si>
  <si>
    <t>A0110002513</t>
    <phoneticPr fontId="19" type="noConversion"/>
  </si>
  <si>
    <t>A0119001211</t>
    <phoneticPr fontId="19" type="noConversion"/>
  </si>
  <si>
    <t>A0119001311</t>
    <phoneticPr fontId="19" type="noConversion"/>
  </si>
  <si>
    <t>A0110015702</t>
    <phoneticPr fontId="19" type="noConversion"/>
  </si>
  <si>
    <t>A0110019310</t>
    <phoneticPr fontId="13" type="noConversion"/>
  </si>
  <si>
    <t>HBGM4-2524A-S034 (RHV)</t>
    <phoneticPr fontId="19" type="noConversion"/>
  </si>
  <si>
    <t>A0123000506</t>
    <phoneticPr fontId="13" type="noConversion"/>
  </si>
  <si>
    <t>B0270015905</t>
    <phoneticPr fontId="13" type="noConversion"/>
  </si>
  <si>
    <t>HG6-003-HD</t>
    <phoneticPr fontId="13" type="noConversion"/>
  </si>
  <si>
    <t>A0110015206</t>
    <phoneticPr fontId="19" type="noConversion"/>
  </si>
  <si>
    <t>HGM6-4012A-S091(RH)</t>
    <phoneticPr fontId="19" type="noConversion"/>
  </si>
  <si>
    <t>HGM6-4012A-S092(LH)</t>
    <phoneticPr fontId="19" type="noConversion"/>
  </si>
  <si>
    <t>A0110023200</t>
    <phoneticPr fontId="13" type="noConversion"/>
  </si>
  <si>
    <t>씨넷</t>
    <phoneticPr fontId="13" type="noConversion"/>
  </si>
  <si>
    <t>HGM6-12024A-S225</t>
    <phoneticPr fontId="13" type="noConversion"/>
  </si>
  <si>
    <t>HBGM6-8024A-S082</t>
    <phoneticPr fontId="19" type="noConversion"/>
  </si>
  <si>
    <t>HBGM8-12024A-S119</t>
    <phoneticPr fontId="19" type="noConversion"/>
  </si>
  <si>
    <t>근무일수  : 평일 20일</t>
    <phoneticPr fontId="19" type="noConversion"/>
  </si>
  <si>
    <t>RT</t>
    <phoneticPr fontId="19" type="noConversion"/>
  </si>
  <si>
    <t>R/T
ASS'Y</t>
    <phoneticPr fontId="13" type="noConversion"/>
  </si>
  <si>
    <t>A0110003507</t>
    <phoneticPr fontId="19" type="noConversion"/>
  </si>
  <si>
    <t>A0110025804</t>
    <phoneticPr fontId="19" type="noConversion"/>
  </si>
  <si>
    <t>HGM6-0824A-S250</t>
    <phoneticPr fontId="13" type="noConversion"/>
  </si>
  <si>
    <t>A0123000120</t>
    <phoneticPr fontId="19" type="noConversion"/>
  </si>
  <si>
    <t>HGM6-6024A-S138</t>
    <phoneticPr fontId="13" type="noConversion"/>
  </si>
  <si>
    <t>동명테크</t>
    <phoneticPr fontId="13" type="noConversion"/>
  </si>
  <si>
    <t>HGM4-2024A-S226</t>
    <phoneticPr fontId="13" type="noConversion"/>
  </si>
  <si>
    <t>A0119001108</t>
    <phoneticPr fontId="13" type="noConversion"/>
  </si>
  <si>
    <t>A0110018606</t>
    <phoneticPr fontId="13" type="noConversion"/>
  </si>
  <si>
    <t>신진베어링</t>
    <phoneticPr fontId="13" type="noConversion"/>
  </si>
  <si>
    <t>HSW6-5024A-S269</t>
    <phoneticPr fontId="13" type="noConversion"/>
  </si>
  <si>
    <t>A0110026201</t>
    <phoneticPr fontId="13" type="noConversion"/>
  </si>
  <si>
    <t>A0110019106</t>
    <phoneticPr fontId="19" type="noConversion"/>
  </si>
  <si>
    <t>A0110003823</t>
    <phoneticPr fontId="19" type="noConversion"/>
  </si>
  <si>
    <t>A0110026500</t>
    <phoneticPr fontId="13" type="noConversion"/>
  </si>
  <si>
    <t>A0120000437</t>
    <phoneticPr fontId="19" type="noConversion"/>
  </si>
  <si>
    <t>A0120000536</t>
    <phoneticPr fontId="19" type="noConversion"/>
  </si>
  <si>
    <t>A0120001518</t>
    <phoneticPr fontId="19" type="noConversion"/>
  </si>
  <si>
    <t>A0120001619</t>
    <phoneticPr fontId="19" type="noConversion"/>
  </si>
  <si>
    <t>A0110022309</t>
    <phoneticPr fontId="19" type="noConversion"/>
  </si>
  <si>
    <t>A0110023801</t>
    <phoneticPr fontId="19" type="noConversion"/>
  </si>
  <si>
    <t>A0110019710</t>
    <phoneticPr fontId="19" type="noConversion"/>
  </si>
  <si>
    <t>A0110015106</t>
    <phoneticPr fontId="13" type="noConversion"/>
  </si>
  <si>
    <t>A0119000813</t>
    <phoneticPr fontId="19" type="noConversion"/>
  </si>
  <si>
    <t>A0119001800</t>
    <phoneticPr fontId="19" type="noConversion"/>
  </si>
  <si>
    <t>A0119002200</t>
    <phoneticPr fontId="13" type="noConversion"/>
  </si>
  <si>
    <t>B0210018700</t>
    <phoneticPr fontId="19" type="noConversion"/>
  </si>
  <si>
    <t>B0222000707</t>
    <phoneticPr fontId="19" type="noConversion"/>
  </si>
  <si>
    <t>C0311024200</t>
    <phoneticPr fontId="13" type="noConversion"/>
  </si>
  <si>
    <t>MEB4 PREMIUM R/T</t>
    <phoneticPr fontId="13" type="noConversion"/>
  </si>
  <si>
    <t>MEB4 PLUS R/T</t>
    <phoneticPr fontId="13" type="noConversion"/>
  </si>
  <si>
    <t>C0311024100</t>
    <phoneticPr fontId="13" type="noConversion"/>
  </si>
  <si>
    <t>A0122000511</t>
    <phoneticPr fontId="19" type="noConversion"/>
  </si>
  <si>
    <t>A0123000412</t>
    <phoneticPr fontId="19" type="noConversion"/>
  </si>
  <si>
    <t>A0119002301</t>
    <phoneticPr fontId="13" type="noConversion"/>
  </si>
  <si>
    <t>A0110021402</t>
    <phoneticPr fontId="13" type="noConversion"/>
  </si>
  <si>
    <t>A0110012203</t>
    <phoneticPr fontId="19" type="noConversion"/>
  </si>
  <si>
    <t>윤테크</t>
    <phoneticPr fontId="13" type="noConversion"/>
  </si>
  <si>
    <t>HGM6-9024A-S229</t>
    <phoneticPr fontId="19" type="noConversion"/>
  </si>
  <si>
    <t>A0110023501</t>
    <phoneticPr fontId="19" type="noConversion"/>
  </si>
  <si>
    <t>A0110019901</t>
    <phoneticPr fontId="13" type="noConversion"/>
  </si>
  <si>
    <t>A0110020001</t>
    <phoneticPr fontId="13" type="noConversion"/>
  </si>
  <si>
    <t>A0110018206</t>
    <phoneticPr fontId="19" type="noConversion"/>
  </si>
  <si>
    <t>HGM6-6024D-TKAD(MC)</t>
    <phoneticPr fontId="19" type="noConversion"/>
  </si>
  <si>
    <t>A0110013402</t>
    <phoneticPr fontId="19" type="noConversion"/>
  </si>
  <si>
    <t>HSW6-5024A-050D</t>
    <phoneticPr fontId="19" type="noConversion"/>
  </si>
  <si>
    <t>A0110027100</t>
    <phoneticPr fontId="13" type="noConversion"/>
  </si>
  <si>
    <t>HSW6-6012A-S300</t>
    <phoneticPr fontId="13" type="noConversion"/>
  </si>
  <si>
    <t>B0223001402</t>
    <phoneticPr fontId="19" type="noConversion"/>
  </si>
  <si>
    <t>HBM8-200310A-M105</t>
    <phoneticPr fontId="19" type="noConversion"/>
  </si>
  <si>
    <t>A0110025501</t>
    <phoneticPr fontId="19" type="noConversion"/>
  </si>
  <si>
    <t>A0110012103</t>
    <phoneticPr fontId="19" type="noConversion"/>
  </si>
  <si>
    <t>A0110023702</t>
    <phoneticPr fontId="19" type="noConversion"/>
  </si>
  <si>
    <t>생산
계획</t>
    <phoneticPr fontId="19" type="noConversion"/>
  </si>
  <si>
    <t>uph</t>
    <phoneticPr fontId="19" type="noConversion"/>
  </si>
  <si>
    <t>필요
시간</t>
    <phoneticPr fontId="19" type="noConversion"/>
  </si>
  <si>
    <t>현재
인원</t>
    <phoneticPr fontId="19" type="noConversion"/>
  </si>
  <si>
    <t>부족
인원</t>
    <phoneticPr fontId="19" type="noConversion"/>
  </si>
  <si>
    <t>근무
구분</t>
    <phoneticPr fontId="19" type="noConversion"/>
  </si>
  <si>
    <t>8월 생산 라인별 워크 스케줄 현황 -Rev.0</t>
    <phoneticPr fontId="13" type="noConversion"/>
  </si>
  <si>
    <t xml:space="preserve">작성자:  이 종 현 </t>
    <phoneticPr fontId="19" type="noConversion"/>
  </si>
  <si>
    <t>작성일자: 2023년 07월28일</t>
    <phoneticPr fontId="19" type="noConversion"/>
  </si>
  <si>
    <t>라인
구분</t>
    <phoneticPr fontId="19" type="noConversion"/>
  </si>
  <si>
    <t>감속기
1라인</t>
    <phoneticPr fontId="13" type="noConversion"/>
  </si>
  <si>
    <t>조립
3라인</t>
    <phoneticPr fontId="13" type="noConversion"/>
  </si>
  <si>
    <t>A,C</t>
    <phoneticPr fontId="13" type="noConversion"/>
  </si>
  <si>
    <t>A:하순영
B:강은미
C:박영랑</t>
    <phoneticPr fontId="13" type="noConversion"/>
  </si>
  <si>
    <t>A,B</t>
  </si>
  <si>
    <t>A,B</t>
    <phoneticPr fontId="13" type="noConversion"/>
  </si>
  <si>
    <t>A:강은이
B:양순실</t>
    <phoneticPr fontId="13" type="noConversion"/>
  </si>
  <si>
    <t>계획</t>
    <phoneticPr fontId="19" type="noConversion"/>
  </si>
  <si>
    <t>인원</t>
    <phoneticPr fontId="13" type="noConversion"/>
  </si>
  <si>
    <t>시간</t>
    <phoneticPr fontId="19" type="noConversion"/>
  </si>
  <si>
    <t>2주차</t>
    <phoneticPr fontId="13" type="noConversion"/>
  </si>
  <si>
    <t>1주차</t>
    <phoneticPr fontId="13" type="noConversion"/>
  </si>
  <si>
    <t>A0110026400</t>
    <phoneticPr fontId="19" type="noConversion"/>
  </si>
  <si>
    <t>HSW6-5024A-S273</t>
    <phoneticPr fontId="19" type="noConversion"/>
  </si>
  <si>
    <t>로봇마트</t>
    <phoneticPr fontId="19" type="noConversion"/>
  </si>
  <si>
    <t>포레(북미향)</t>
    <phoneticPr fontId="19" type="noConversion"/>
  </si>
  <si>
    <t>A0110027000</t>
    <phoneticPr fontId="19" type="noConversion"/>
  </si>
  <si>
    <t>HM37-2425A-S265-1</t>
    <phoneticPr fontId="19" type="noConversion"/>
  </si>
  <si>
    <t>모터아울렛</t>
    <phoneticPr fontId="13" type="noConversion"/>
  </si>
  <si>
    <t>소프팅이탈리아</t>
    <phoneticPr fontId="13" type="noConversion"/>
  </si>
  <si>
    <t>HGM42-1524A-S295(RH)</t>
    <phoneticPr fontId="19" type="noConversion"/>
  </si>
  <si>
    <t>HGM8-13048A-S047</t>
    <phoneticPr fontId="13" type="noConversion"/>
  </si>
  <si>
    <t>A0110000706</t>
    <phoneticPr fontId="13" type="noConversion"/>
  </si>
  <si>
    <t>HGM6-1524A-145HK-N2(RGI)</t>
    <phoneticPr fontId="13" type="noConversion"/>
  </si>
  <si>
    <t>HGM6-1524A-S115 (N5)</t>
    <phoneticPr fontId="19" type="noConversion"/>
  </si>
  <si>
    <t>중문</t>
    <phoneticPr fontId="13" type="noConversion"/>
  </si>
  <si>
    <t>DC 자동문 소계</t>
    <phoneticPr fontId="13" type="noConversion"/>
  </si>
  <si>
    <t>중문 소계</t>
    <phoneticPr fontId="13" type="noConversion"/>
  </si>
  <si>
    <t>자동문 합계</t>
    <phoneticPr fontId="19" type="noConversion"/>
  </si>
  <si>
    <t>출고계획</t>
    <phoneticPr fontId="19" type="noConversion"/>
  </si>
  <si>
    <t>출고실적</t>
    <phoneticPr fontId="19" type="noConversion"/>
  </si>
  <si>
    <t>AS</t>
    <phoneticPr fontId="13" type="noConversion"/>
  </si>
  <si>
    <t>모터114</t>
    <phoneticPr fontId="13" type="noConversion"/>
  </si>
  <si>
    <t>펜타포스</t>
    <phoneticPr fontId="13" type="noConversion"/>
  </si>
  <si>
    <t>HBOM6-8012A-M095</t>
    <phoneticPr fontId="13" type="noConversion"/>
  </si>
  <si>
    <t>A0110021501</t>
    <phoneticPr fontId="13" type="noConversion"/>
  </si>
  <si>
    <t>HGM6-9024A-S196</t>
    <phoneticPr fontId="19" type="noConversion"/>
  </si>
  <si>
    <t>A0110019311</t>
    <phoneticPr fontId="13" type="noConversion"/>
  </si>
  <si>
    <t>A0110022407</t>
    <phoneticPr fontId="13" type="noConversion"/>
  </si>
  <si>
    <t>HGM6-6024A-S217</t>
    <phoneticPr fontId="19" type="noConversion"/>
  </si>
  <si>
    <t>A0119000815</t>
    <phoneticPr fontId="19" type="noConversion"/>
  </si>
  <si>
    <t>이월필요</t>
  </si>
  <si>
    <t>계획변경</t>
  </si>
  <si>
    <t>확인필요</t>
  </si>
  <si>
    <t>참고</t>
    <phoneticPr fontId="13" type="noConversion"/>
  </si>
  <si>
    <t>출고일정</t>
    <phoneticPr fontId="13" type="noConversion"/>
  </si>
  <si>
    <t>★</t>
    <phoneticPr fontId="13" type="noConversion"/>
  </si>
  <si>
    <t>A0110002514</t>
    <phoneticPr fontId="19" type="noConversion"/>
  </si>
  <si>
    <t>참고
사항</t>
    <phoneticPr fontId="19" type="noConversion"/>
  </si>
  <si>
    <t>선적일정</t>
    <phoneticPr fontId="13" type="noConversion"/>
  </si>
  <si>
    <t>최종일정</t>
    <phoneticPr fontId="13" type="noConversion"/>
  </si>
  <si>
    <t>2 0 2 4 년 생 산 계 획</t>
    <phoneticPr fontId="13" type="noConversion"/>
  </si>
  <si>
    <t>HGM6-4012A-S292(RH)</t>
    <phoneticPr fontId="19" type="noConversion"/>
  </si>
  <si>
    <t>HGM6-4012A-S293(LH)</t>
    <phoneticPr fontId="19" type="noConversion"/>
  </si>
  <si>
    <t>HGKM11-40012A-040K (1/40)명진</t>
    <phoneticPr fontId="13" type="noConversion"/>
  </si>
  <si>
    <t>A0119001801</t>
    <phoneticPr fontId="19" type="noConversion"/>
  </si>
  <si>
    <t>B0210011001 (방열기)</t>
    <phoneticPr fontId="13" type="noConversion"/>
  </si>
  <si>
    <t>HGM6-9024A- S188</t>
    <phoneticPr fontId="19" type="noConversion"/>
  </si>
  <si>
    <t>A0110021004</t>
    <phoneticPr fontId="13" type="noConversion"/>
  </si>
  <si>
    <t xml:space="preserve">SHAFT </t>
    <phoneticPr fontId="13" type="noConversion"/>
  </si>
  <si>
    <t>J0413001200</t>
    <phoneticPr fontId="13" type="noConversion"/>
  </si>
  <si>
    <t>J0414004600</t>
    <phoneticPr fontId="13" type="noConversion"/>
  </si>
  <si>
    <t>J0414004700</t>
    <phoneticPr fontId="13" type="noConversion"/>
  </si>
  <si>
    <t>J0411020800</t>
    <phoneticPr fontId="13" type="noConversion"/>
  </si>
  <si>
    <t>HGM6-6024A- S187</t>
    <phoneticPr fontId="19" type="noConversion"/>
  </si>
  <si>
    <t>모터플렛폼</t>
    <phoneticPr fontId="13" type="noConversion"/>
  </si>
  <si>
    <t>B0210004401</t>
    <phoneticPr fontId="13" type="noConversion"/>
  </si>
  <si>
    <t>HM37-ECH0624A-MOIT</t>
    <phoneticPr fontId="13" type="noConversion"/>
  </si>
  <si>
    <t>이노핸즈</t>
    <phoneticPr fontId="13" type="noConversion"/>
  </si>
  <si>
    <t>BLDC</t>
    <phoneticPr fontId="13" type="noConversion"/>
  </si>
  <si>
    <t>A0120003700</t>
    <phoneticPr fontId="13" type="noConversion"/>
  </si>
  <si>
    <t>HBGM4-2524A-S302</t>
    <phoneticPr fontId="19" type="noConversion"/>
  </si>
  <si>
    <t>DRIVE ASS`Y 구형</t>
    <phoneticPr fontId="79" type="noConversion"/>
  </si>
  <si>
    <t>A0110027300</t>
    <phoneticPr fontId="13" type="noConversion"/>
  </si>
  <si>
    <t>HGM6-6024A-S309</t>
    <phoneticPr fontId="13" type="noConversion"/>
  </si>
  <si>
    <t>A0110007814</t>
    <phoneticPr fontId="13" type="noConversion"/>
  </si>
  <si>
    <t>A0110022310</t>
    <phoneticPr fontId="19" type="noConversion"/>
  </si>
  <si>
    <t>중국세라젬
리워크</t>
    <phoneticPr fontId="19" type="noConversion"/>
  </si>
  <si>
    <t>3H 리워크</t>
    <phoneticPr fontId="13" type="noConversion"/>
  </si>
  <si>
    <t>대동</t>
    <phoneticPr fontId="13" type="noConversion"/>
  </si>
  <si>
    <t>A0110026700</t>
    <phoneticPr fontId="13" type="noConversion"/>
  </si>
  <si>
    <t>A0110026800</t>
    <phoneticPr fontId="13" type="noConversion"/>
  </si>
  <si>
    <t>A0115001000</t>
    <phoneticPr fontId="13" type="noConversion"/>
  </si>
  <si>
    <t>HGK9C-040-S087(P)</t>
    <phoneticPr fontId="13" type="noConversion"/>
  </si>
  <si>
    <t>A0110026602</t>
    <phoneticPr fontId="13" type="noConversion"/>
  </si>
  <si>
    <t>HGM6-1524A-S276</t>
    <phoneticPr fontId="13" type="noConversion"/>
  </si>
  <si>
    <t>HGM6-9024A-S224</t>
    <phoneticPr fontId="13" type="noConversion"/>
  </si>
  <si>
    <t>A0110021703</t>
    <phoneticPr fontId="13" type="noConversion"/>
  </si>
  <si>
    <t>A0110023106</t>
    <phoneticPr fontId="13" type="noConversion"/>
  </si>
  <si>
    <t>B0240001000</t>
    <phoneticPr fontId="13" type="noConversion"/>
  </si>
  <si>
    <t>HBGM4-2524A-S200</t>
    <phoneticPr fontId="13" type="noConversion"/>
  </si>
  <si>
    <t>키다리</t>
    <phoneticPr fontId="13" type="noConversion"/>
  </si>
  <si>
    <t>A0120002804</t>
    <phoneticPr fontId="13" type="noConversion"/>
  </si>
  <si>
    <t>A0110013502</t>
    <phoneticPr fontId="13" type="noConversion"/>
  </si>
  <si>
    <t>HSW6-5012A-110K</t>
    <phoneticPr fontId="19" type="noConversion"/>
  </si>
  <si>
    <t>HGM6-19012A-S297 오거</t>
    <phoneticPr fontId="13" type="noConversion"/>
  </si>
  <si>
    <t>A0119000605</t>
    <phoneticPr fontId="19" type="noConversion"/>
  </si>
  <si>
    <t>HBGM4-2524A-S307 V9스핀</t>
    <phoneticPr fontId="13" type="noConversion"/>
  </si>
  <si>
    <t>A0112001005</t>
    <phoneticPr fontId="13" type="noConversion"/>
  </si>
  <si>
    <t>HGM8-3090A-S137 (잠언)</t>
    <phoneticPr fontId="13" type="noConversion"/>
  </si>
  <si>
    <t>B0223000709(S119 모터만)</t>
    <phoneticPr fontId="13" type="noConversion"/>
  </si>
  <si>
    <t>HBM8-12024A-M075</t>
    <phoneticPr fontId="13" type="noConversion"/>
  </si>
  <si>
    <t>THRUST NEELDE R/ASS'Y</t>
    <phoneticPr fontId="79" type="noConversion"/>
  </si>
  <si>
    <t>HSW6-5024A-S193</t>
    <phoneticPr fontId="19" type="noConversion"/>
  </si>
  <si>
    <t>A0110021302</t>
    <phoneticPr fontId="19" type="noConversion"/>
  </si>
  <si>
    <t>A0110020811</t>
    <phoneticPr fontId="19" type="noConversion"/>
  </si>
  <si>
    <t>C0389001000</t>
    <phoneticPr fontId="13" type="noConversion"/>
  </si>
  <si>
    <t>C0389001200</t>
    <phoneticPr fontId="13" type="noConversion"/>
  </si>
  <si>
    <t>조립8</t>
    <phoneticPr fontId="13" type="noConversion"/>
  </si>
  <si>
    <t>조립7</t>
    <phoneticPr fontId="13" type="noConversion"/>
  </si>
  <si>
    <t>A0110026304</t>
    <phoneticPr fontId="13" type="noConversion"/>
  </si>
  <si>
    <t>HM37-1232A-S272</t>
    <phoneticPr fontId="13" type="noConversion"/>
  </si>
  <si>
    <t>C0389001100</t>
    <phoneticPr fontId="13" type="noConversion"/>
  </si>
  <si>
    <t>OUTSIDE GEAR V9용 B</t>
    <phoneticPr fontId="79" type="noConversion"/>
  </si>
  <si>
    <t>OUTSIDE GEAR V9용 A</t>
    <phoneticPr fontId="79" type="noConversion"/>
  </si>
  <si>
    <t>A0110003825</t>
    <phoneticPr fontId="19" type="noConversion"/>
  </si>
  <si>
    <t>A0110019108</t>
    <phoneticPr fontId="19" type="noConversion"/>
  </si>
  <si>
    <t>성신테크</t>
    <phoneticPr fontId="13" type="noConversion"/>
  </si>
  <si>
    <t>HGM6-6024A-S168</t>
    <phoneticPr fontId="19" type="noConversion"/>
  </si>
  <si>
    <t>A0110020404</t>
    <phoneticPr fontId="13" type="noConversion"/>
  </si>
  <si>
    <t>카네비
(할로우)</t>
    <phoneticPr fontId="13" type="noConversion"/>
  </si>
  <si>
    <t>HBOM32-0209M-M106 (R2)</t>
    <phoneticPr fontId="13" type="noConversion"/>
  </si>
  <si>
    <t>B2700018404</t>
    <phoneticPr fontId="13" type="noConversion"/>
  </si>
  <si>
    <t>HGK6-030M (S082감속기)</t>
    <phoneticPr fontId="13" type="noConversion"/>
  </si>
  <si>
    <t>합 계</t>
    <phoneticPr fontId="13" type="noConversion"/>
  </si>
  <si>
    <t>구분</t>
    <phoneticPr fontId="13" type="noConversion"/>
  </si>
  <si>
    <t>프리미엄</t>
    <phoneticPr fontId="13" type="noConversion"/>
  </si>
  <si>
    <t>플러스</t>
    <phoneticPr fontId="13" type="noConversion"/>
  </si>
  <si>
    <t>대동 와이퍼</t>
    <phoneticPr fontId="13" type="noConversion"/>
  </si>
  <si>
    <t>대동 공급깊이</t>
    <phoneticPr fontId="13" type="noConversion"/>
  </si>
  <si>
    <t>대동 오거</t>
    <phoneticPr fontId="13" type="noConversion"/>
  </si>
  <si>
    <t>dy 클러치</t>
    <phoneticPr fontId="13" type="noConversion"/>
  </si>
  <si>
    <t>50 DS</t>
    <phoneticPr fontId="13" type="noConversion"/>
  </si>
  <si>
    <t>싱글
권선
실적</t>
    <phoneticPr fontId="13" type="noConversion"/>
  </si>
  <si>
    <t>B0226000101</t>
    <phoneticPr fontId="13" type="noConversion"/>
  </si>
  <si>
    <t>HBOM43-0309A-M111</t>
    <phoneticPr fontId="13" type="noConversion"/>
  </si>
  <si>
    <t>B0226000300</t>
    <phoneticPr fontId="13" type="noConversion"/>
  </si>
  <si>
    <t>A0110020312</t>
    <phoneticPr fontId="19" type="noConversion"/>
  </si>
  <si>
    <t>E-DOOR</t>
    <phoneticPr fontId="13" type="noConversion"/>
  </si>
  <si>
    <t>건강한사람들
(미건라이프)</t>
    <phoneticPr fontId="13" type="noConversion"/>
  </si>
  <si>
    <t>HGM6-6024A-S308</t>
    <phoneticPr fontId="19" type="noConversion"/>
  </si>
  <si>
    <t>A0110027203 (백바MC방화)</t>
    <phoneticPr fontId="13" type="noConversion"/>
  </si>
  <si>
    <t>에코모터</t>
    <phoneticPr fontId="13" type="noConversion"/>
  </si>
  <si>
    <t>B0290000405</t>
    <phoneticPr fontId="13" type="noConversion"/>
  </si>
  <si>
    <t>HPG4-020-S065</t>
    <phoneticPr fontId="13" type="noConversion"/>
  </si>
  <si>
    <t>A0120001622</t>
    <phoneticPr fontId="19" type="noConversion"/>
  </si>
  <si>
    <t>A0120001521</t>
    <phoneticPr fontId="19" type="noConversion"/>
  </si>
  <si>
    <t>HSW6-110-S062</t>
    <phoneticPr fontId="13" type="noConversion"/>
  </si>
  <si>
    <t>A0110017109</t>
    <phoneticPr fontId="13" type="noConversion"/>
  </si>
  <si>
    <t>A0110026502</t>
    <phoneticPr fontId="13" type="noConversion"/>
  </si>
  <si>
    <t>A0110019714</t>
    <phoneticPr fontId="19" type="noConversion"/>
  </si>
  <si>
    <t>B0280006103</t>
    <phoneticPr fontId="13" type="noConversion"/>
  </si>
  <si>
    <t>HGM6-11012A-S301와이퍼</t>
    <phoneticPr fontId="13" type="noConversion"/>
  </si>
  <si>
    <t>A0110027500</t>
    <phoneticPr fontId="19" type="noConversion"/>
  </si>
  <si>
    <t>HGM6-6024A-S153 (6*14)</t>
    <phoneticPr fontId="19" type="noConversion"/>
  </si>
  <si>
    <t>HGM6-6024A-S153</t>
    <phoneticPr fontId="19" type="noConversion"/>
  </si>
  <si>
    <t>HGK9C-030-S162</t>
    <phoneticPr fontId="13" type="noConversion"/>
  </si>
  <si>
    <t>B0272001404</t>
    <phoneticPr fontId="13" type="noConversion"/>
  </si>
  <si>
    <t>HBM6-8024A-S082 (리워크)</t>
    <phoneticPr fontId="19" type="noConversion"/>
  </si>
  <si>
    <t>동신전자</t>
    <phoneticPr fontId="19" type="noConversion"/>
  </si>
  <si>
    <t>A0119002101</t>
    <phoneticPr fontId="13" type="noConversion"/>
  </si>
  <si>
    <t>ERP</t>
    <phoneticPr fontId="13" type="noConversion"/>
  </si>
  <si>
    <t>총</t>
    <phoneticPr fontId="13" type="noConversion"/>
  </si>
  <si>
    <t>허머</t>
    <phoneticPr fontId="13" type="noConversion"/>
  </si>
  <si>
    <t>HBM8-400310A-HUMA</t>
    <phoneticPr fontId="13" type="noConversion"/>
  </si>
  <si>
    <t>HGM4-2024A-S274</t>
    <phoneticPr fontId="13" type="noConversion"/>
  </si>
  <si>
    <t>건일</t>
    <phoneticPr fontId="13" type="noConversion"/>
  </si>
  <si>
    <t>A0119001701</t>
    <phoneticPr fontId="13" type="noConversion"/>
  </si>
  <si>
    <t>A0110022810</t>
    <phoneticPr fontId="19" type="noConversion"/>
  </si>
  <si>
    <t>A0110018607</t>
    <phoneticPr fontId="13" type="noConversion"/>
  </si>
  <si>
    <t>A0110021404</t>
    <phoneticPr fontId="13" type="noConversion"/>
  </si>
  <si>
    <t>A0120003903</t>
    <phoneticPr fontId="19" type="noConversion"/>
  </si>
  <si>
    <t>HBGM4-2524A-S305 V9수평</t>
    <phoneticPr fontId="13" type="noConversion"/>
  </si>
  <si>
    <t>A0120004004</t>
    <phoneticPr fontId="19" type="noConversion"/>
  </si>
  <si>
    <t>A0120004104</t>
    <phoneticPr fontId="19" type="noConversion"/>
  </si>
  <si>
    <t>HBGM4-2524A-S306 V9수직</t>
    <phoneticPr fontId="13" type="noConversion"/>
  </si>
  <si>
    <t>A0110025806 (리워크)</t>
    <phoneticPr fontId="19" type="noConversion"/>
  </si>
  <si>
    <t>B0223000407</t>
    <phoneticPr fontId="13" type="noConversion"/>
  </si>
  <si>
    <t>HSW6-5024A-110K</t>
    <phoneticPr fontId="19" type="noConversion"/>
  </si>
  <si>
    <t>A0110013102</t>
    <phoneticPr fontId="13" type="noConversion"/>
  </si>
  <si>
    <t>A0110027400</t>
    <phoneticPr fontId="13" type="noConversion"/>
  </si>
  <si>
    <t>HGM6-12024A-S311 (B/K)</t>
    <phoneticPr fontId="13" type="noConversion"/>
  </si>
  <si>
    <t>OUTSIDE GEAR(외접기어)수출</t>
    <phoneticPr fontId="79" type="noConversion"/>
  </si>
  <si>
    <t>A0120000538</t>
    <phoneticPr fontId="19" type="noConversion"/>
  </si>
  <si>
    <t>HGM6-0824A-S250 리워크</t>
    <phoneticPr fontId="13" type="noConversion"/>
  </si>
  <si>
    <t>3H</t>
    <phoneticPr fontId="13" type="noConversion"/>
  </si>
  <si>
    <t>A0110024506 (브라켓없음)</t>
    <phoneticPr fontId="13" type="noConversion"/>
  </si>
  <si>
    <t>A0110024506 (그리스주입)</t>
    <phoneticPr fontId="13" type="noConversion"/>
  </si>
  <si>
    <t>A0123000413</t>
    <phoneticPr fontId="19" type="noConversion"/>
  </si>
  <si>
    <t>A0123000121</t>
    <phoneticPr fontId="19" type="noConversion"/>
  </si>
  <si>
    <t>A0119002206</t>
    <phoneticPr fontId="13" type="noConversion"/>
  </si>
  <si>
    <t>A0119002304</t>
    <phoneticPr fontId="13" type="noConversion"/>
  </si>
  <si>
    <t>A0119002406</t>
    <phoneticPr fontId="13" type="noConversion"/>
  </si>
  <si>
    <t>HGM6-6024A-S216</t>
    <phoneticPr fontId="19" type="noConversion"/>
  </si>
  <si>
    <t>작성일자: 24-06-</t>
    <phoneticPr fontId="19" type="noConversion"/>
  </si>
  <si>
    <t xml:space="preserve">작성자: </t>
    <phoneticPr fontId="19" type="noConversion"/>
  </si>
  <si>
    <t>A0110024507</t>
    <phoneticPr fontId="13" type="noConversion"/>
  </si>
  <si>
    <t>A0120000441</t>
    <phoneticPr fontId="19" type="noConversion"/>
  </si>
  <si>
    <t>A0110025807</t>
    <phoneticPr fontId="19" type="noConversion"/>
  </si>
  <si>
    <t>B0222001307</t>
    <phoneticPr fontId="13" type="noConversion"/>
  </si>
  <si>
    <t>7/9</t>
    <phoneticPr fontId="13" type="noConversion"/>
  </si>
  <si>
    <t>1주차</t>
    <phoneticPr fontId="13" type="noConversion"/>
  </si>
  <si>
    <t>7/4</t>
    <phoneticPr fontId="13" type="noConversion"/>
  </si>
  <si>
    <t>A0110026901</t>
    <phoneticPr fontId="13" type="noConversion"/>
  </si>
  <si>
    <t>HGM6-12024A-S299</t>
    <phoneticPr fontId="13" type="noConversion"/>
  </si>
  <si>
    <t>HGM6-6024A-S211</t>
    <phoneticPr fontId="19" type="noConversion"/>
  </si>
  <si>
    <t>HGM6-9024A-S267</t>
    <phoneticPr fontId="19" type="noConversion"/>
  </si>
  <si>
    <t>A0110026004</t>
    <phoneticPr fontId="13" type="noConversion"/>
  </si>
  <si>
    <t>A0110025903</t>
    <phoneticPr fontId="13" type="noConversion"/>
  </si>
  <si>
    <t>우진써보시스템(HYCO)</t>
    <phoneticPr fontId="13" type="noConversion"/>
  </si>
  <si>
    <t>B0220001203</t>
    <phoneticPr fontId="13" type="noConversion"/>
  </si>
  <si>
    <t>HBOM45-6024-M061</t>
    <phoneticPr fontId="13" type="noConversion"/>
  </si>
  <si>
    <t>B0272001202</t>
    <phoneticPr fontId="13" type="noConversion"/>
  </si>
  <si>
    <t>1,2주
1500씩</t>
    <phoneticPr fontId="13" type="noConversion"/>
  </si>
  <si>
    <t>7월2일</t>
    <phoneticPr fontId="13" type="noConversion"/>
  </si>
  <si>
    <t>1,2주
6000씩</t>
    <phoneticPr fontId="13" type="noConversion"/>
  </si>
  <si>
    <t>7/2</t>
    <phoneticPr fontId="13" type="noConversion"/>
  </si>
  <si>
    <t>J0433000200</t>
    <phoneticPr fontId="79" type="noConversion"/>
  </si>
  <si>
    <t>A0110023502</t>
    <phoneticPr fontId="19" type="noConversion"/>
  </si>
  <si>
    <t>A0110022001</t>
    <phoneticPr fontId="19" type="noConversion"/>
  </si>
  <si>
    <t>HGM6-9024A-S229</t>
    <phoneticPr fontId="19" type="noConversion"/>
  </si>
  <si>
    <t xml:space="preserve">                  7월 생산 요구 계획-0624</t>
    <phoneticPr fontId="13" type="noConversion"/>
  </si>
  <si>
    <t>HGM6-6024A-S314 (신형)</t>
    <phoneticPr fontId="19" type="noConversion"/>
  </si>
  <si>
    <t>건강한사람들
(웰토피아)</t>
    <phoneticPr fontId="13" type="noConversion"/>
  </si>
  <si>
    <t>조립3</t>
    <phoneticPr fontId="13" type="noConversion"/>
  </si>
  <si>
    <t>조립9</t>
    <phoneticPr fontId="13" type="noConversion"/>
  </si>
  <si>
    <t>B0270018404</t>
    <phoneticPr fontId="13" type="noConversion"/>
  </si>
  <si>
    <t>DHCOREA</t>
  </si>
  <si>
    <t>A0110020812</t>
    <phoneticPr fontId="19" type="noConversion"/>
  </si>
  <si>
    <t>GB</t>
    <phoneticPr fontId="13" type="noConversion"/>
  </si>
  <si>
    <t>A0110027700</t>
    <phoneticPr fontId="13" type="noConversion"/>
  </si>
  <si>
    <t>HGM6-6024A-S315</t>
    <phoneticPr fontId="19" type="noConversion"/>
  </si>
  <si>
    <t>OUTSIDE GEAR(외접기어</t>
    <phoneticPr fontId="79" type="noConversion"/>
  </si>
  <si>
    <t>B0222001308</t>
    <phoneticPr fontId="13" type="noConversion"/>
  </si>
  <si>
    <t>A0110022811</t>
    <phoneticPr fontId="19" type="noConversion"/>
  </si>
  <si>
    <t>모터플렛폼</t>
  </si>
  <si>
    <t>HGM8-3090A-S137 (잠언)</t>
  </si>
  <si>
    <t>HG8-S137 잠언 감속기</t>
  </si>
  <si>
    <t>A0112001007</t>
    <phoneticPr fontId="13" type="noConversion"/>
  </si>
  <si>
    <t>B0271004605</t>
    <phoneticPr fontId="13" type="noConversion"/>
  </si>
  <si>
    <t>HGM4-2024A-S318</t>
    <phoneticPr fontId="13" type="noConversion"/>
  </si>
  <si>
    <t>A0110024508</t>
    <phoneticPr fontId="13" type="noConversion"/>
  </si>
  <si>
    <t>B0213001200</t>
    <phoneticPr fontId="13" type="noConversion"/>
  </si>
  <si>
    <t>HM9-9036A-M074</t>
    <phoneticPr fontId="13" type="noConversion"/>
  </si>
  <si>
    <t>HGM6-9090A-PS</t>
    <phoneticPr fontId="13" type="noConversion"/>
  </si>
  <si>
    <t>A0110010602</t>
    <phoneticPr fontId="13" type="noConversion"/>
  </si>
  <si>
    <t>대화모터
(현대모터스)</t>
    <phoneticPr fontId="13" type="noConversion"/>
  </si>
  <si>
    <t>A0119002207</t>
    <phoneticPr fontId="13" type="noConversion"/>
  </si>
  <si>
    <t>A0119002305</t>
    <phoneticPr fontId="13" type="noConversion"/>
  </si>
  <si>
    <t>A0120003703</t>
    <phoneticPr fontId="13" type="noConversion"/>
  </si>
  <si>
    <t>B0226000204</t>
    <phoneticPr fontId="13" type="noConversion"/>
  </si>
  <si>
    <t>HBOM32-0209M-M107 (R4)</t>
    <phoneticPr fontId="13" type="noConversion"/>
  </si>
  <si>
    <t>근무일수  : 평일 21일</t>
    <phoneticPr fontId="19" type="noConversion"/>
  </si>
  <si>
    <t>A0110027502</t>
    <phoneticPr fontId="19" type="noConversion"/>
  </si>
  <si>
    <t>A0110023012</t>
    <phoneticPr fontId="19" type="noConversion"/>
  </si>
  <si>
    <t>펜타</t>
    <phoneticPr fontId="13" type="noConversion"/>
  </si>
  <si>
    <t>B0272001203</t>
    <phoneticPr fontId="13" type="noConversion"/>
  </si>
  <si>
    <t>A0120000541</t>
    <phoneticPr fontId="19" type="noConversion"/>
  </si>
  <si>
    <t>HGM4-2024A-S304</t>
    <phoneticPr fontId="13" type="noConversion"/>
  </si>
  <si>
    <t>해피랩</t>
    <phoneticPr fontId="13" type="noConversion"/>
  </si>
  <si>
    <t>작성자: 김종진 GJ</t>
    <phoneticPr fontId="19" type="noConversion"/>
  </si>
  <si>
    <t>A0110008613</t>
    <phoneticPr fontId="13" type="noConversion"/>
  </si>
  <si>
    <t>HGM6-15024A-TYAD</t>
    <phoneticPr fontId="19" type="noConversion"/>
  </si>
  <si>
    <t>A0122000207</t>
    <phoneticPr fontId="19" type="noConversion"/>
  </si>
  <si>
    <t>HBGM6-6024A-S023</t>
    <phoneticPr fontId="19" type="noConversion"/>
  </si>
  <si>
    <t>A0110026201</t>
    <phoneticPr fontId="19" type="noConversion"/>
  </si>
  <si>
    <t>HSW6-5024A-S269</t>
    <phoneticPr fontId="19" type="noConversion"/>
  </si>
  <si>
    <t>A0119002601</t>
    <phoneticPr fontId="19" type="noConversion"/>
  </si>
  <si>
    <t>A0110012909</t>
    <phoneticPr fontId="19" type="noConversion"/>
  </si>
  <si>
    <t>MEB PLUS</t>
    <phoneticPr fontId="13" type="noConversion"/>
  </si>
  <si>
    <t>대동(와이퍼)</t>
    <phoneticPr fontId="13" type="noConversion"/>
  </si>
  <si>
    <t>윈스터</t>
    <phoneticPr fontId="13" type="noConversion"/>
  </si>
  <si>
    <t>A0119002002</t>
    <phoneticPr fontId="13" type="noConversion"/>
  </si>
  <si>
    <t>HGM4-2024A-S291</t>
    <phoneticPr fontId="13" type="noConversion"/>
  </si>
  <si>
    <t>A0120000443</t>
    <phoneticPr fontId="19" type="noConversion"/>
  </si>
  <si>
    <t>A0120001524</t>
    <phoneticPr fontId="19" type="noConversion"/>
  </si>
  <si>
    <t>A0120001625</t>
    <phoneticPr fontId="19" type="noConversion"/>
  </si>
  <si>
    <t>A0120003905</t>
    <phoneticPr fontId="19" type="noConversion"/>
  </si>
  <si>
    <t>A0120004007</t>
    <phoneticPr fontId="19" type="noConversion"/>
  </si>
  <si>
    <t>A01100276</t>
    <phoneticPr fontId="13" type="noConversion"/>
  </si>
  <si>
    <t>A0110019716</t>
    <phoneticPr fontId="19" type="noConversion"/>
  </si>
  <si>
    <t>A0110025502</t>
    <phoneticPr fontId="19" type="noConversion"/>
  </si>
  <si>
    <t>A0119000817</t>
    <phoneticPr fontId="19" type="noConversion"/>
  </si>
  <si>
    <t>A0119001802</t>
    <phoneticPr fontId="19" type="noConversion"/>
  </si>
  <si>
    <t>A0110025809</t>
    <phoneticPr fontId="19" type="noConversion"/>
  </si>
  <si>
    <t>A0120004108</t>
    <phoneticPr fontId="19" type="noConversion"/>
  </si>
  <si>
    <t>HGM6-6024A-S308(방화)</t>
    <phoneticPr fontId="19" type="noConversion"/>
  </si>
  <si>
    <t>A0110027203</t>
    <phoneticPr fontId="19" type="noConversion"/>
  </si>
  <si>
    <t>1주 10000
2주 10000</t>
    <phoneticPr fontId="13" type="noConversion"/>
  </si>
  <si>
    <t>A0119002501</t>
    <phoneticPr fontId="13" type="noConversion"/>
  </si>
  <si>
    <t>한빛나노의료기</t>
    <phoneticPr fontId="13" type="noConversion"/>
  </si>
  <si>
    <t>A0110024306</t>
    <phoneticPr fontId="13" type="noConversion"/>
  </si>
  <si>
    <t>HGM6-0213A-S244</t>
    <phoneticPr fontId="19" type="noConversion"/>
  </si>
  <si>
    <t>HGM6-6024A-S325(1/6.5)</t>
    <phoneticPr fontId="19" type="noConversion"/>
  </si>
  <si>
    <t>HSW6-2512A-S324</t>
    <phoneticPr fontId="19" type="noConversion"/>
  </si>
  <si>
    <t>B0222001700</t>
    <phoneticPr fontId="13" type="noConversion"/>
  </si>
  <si>
    <t>EPS0010300 (EPS모터)</t>
    <phoneticPr fontId="13" type="noConversion"/>
  </si>
  <si>
    <t>HBGM6-6024A-S263</t>
    <phoneticPr fontId="19" type="noConversion"/>
  </si>
  <si>
    <t>리츠앤
(표준형)</t>
    <phoneticPr fontId="19" type="noConversion"/>
  </si>
  <si>
    <t>A0122002104</t>
    <phoneticPr fontId="19" type="noConversion"/>
  </si>
  <si>
    <t>A0110028100</t>
    <phoneticPr fontId="13" type="noConversion"/>
  </si>
  <si>
    <t>A0110028000</t>
    <phoneticPr fontId="19" type="noConversion"/>
  </si>
  <si>
    <t>A0110028200</t>
    <phoneticPr fontId="13" type="noConversion"/>
  </si>
  <si>
    <t>HGM6-6024A-S326 (5줄)</t>
    <phoneticPr fontId="19" type="noConversion"/>
  </si>
  <si>
    <t>A0119001213</t>
    <phoneticPr fontId="19" type="noConversion"/>
  </si>
  <si>
    <t>A0119001313</t>
    <phoneticPr fontId="19" type="noConversion"/>
  </si>
  <si>
    <t>1주 2000
2주 2000</t>
    <phoneticPr fontId="13" type="noConversion"/>
  </si>
  <si>
    <t>A0110018608</t>
    <phoneticPr fontId="13" type="noConversion"/>
  </si>
  <si>
    <t>1주</t>
    <phoneticPr fontId="13" type="noConversion"/>
  </si>
  <si>
    <t>B0226000302</t>
    <phoneticPr fontId="13" type="noConversion"/>
  </si>
  <si>
    <t>12/6</t>
    <phoneticPr fontId="13" type="noConversion"/>
  </si>
  <si>
    <t xml:space="preserve">                12월 생산 계획 및 실적현황  - 241209</t>
    <phoneticPr fontId="13" type="noConversion"/>
  </si>
  <si>
    <t>작성일자:2024-12-09</t>
    <phoneticPr fontId="19" type="noConversion"/>
  </si>
  <si>
    <t>HGM6-6024B-TYAD(황동)</t>
    <phoneticPr fontId="19" type="noConversion"/>
  </si>
  <si>
    <t>DC
의료기</t>
    <phoneticPr fontId="13" type="noConversion"/>
  </si>
  <si>
    <t>신규발주</t>
    <phoneticPr fontId="13" type="noConversion"/>
  </si>
  <si>
    <t>자재발주계획</t>
    <phoneticPr fontId="19" type="noConversion"/>
  </si>
  <si>
    <t>범례</t>
    <phoneticPr fontId="13" type="noConversion"/>
  </si>
  <si>
    <t>N</t>
    <phoneticPr fontId="13" type="noConversion"/>
  </si>
  <si>
    <t>범례
식별</t>
    <phoneticPr fontId="13" type="noConversion"/>
  </si>
  <si>
    <t>라인명</t>
    <phoneticPr fontId="13" type="noConversion"/>
  </si>
  <si>
    <t>조립8</t>
  </si>
  <si>
    <t>조립1</t>
  </si>
  <si>
    <t>조립1</t>
    <phoneticPr fontId="13" type="noConversion"/>
  </si>
  <si>
    <t>조립2</t>
  </si>
  <si>
    <t>조립2</t>
    <phoneticPr fontId="13" type="noConversion"/>
  </si>
  <si>
    <t>조립3</t>
  </si>
  <si>
    <t>조립4</t>
  </si>
  <si>
    <t>조립5</t>
  </si>
  <si>
    <t>조립7</t>
  </si>
  <si>
    <t>조립7</t>
    <phoneticPr fontId="13" type="noConversion"/>
  </si>
  <si>
    <t>조립9</t>
  </si>
  <si>
    <t>★라인명 "선택창"열어서 조립해당 라인 입력할것</t>
    <phoneticPr fontId="19" type="noConversion"/>
  </si>
  <si>
    <t>BLDC
의료기</t>
    <phoneticPr fontId="19" type="noConversion"/>
  </si>
  <si>
    <t>N</t>
    <phoneticPr fontId="13" type="noConversion"/>
  </si>
  <si>
    <t>수</t>
  </si>
  <si>
    <t>목</t>
  </si>
  <si>
    <t>금</t>
  </si>
  <si>
    <t xml:space="preserve">로타 출고품 </t>
    <phoneticPr fontId="13" type="noConversion"/>
  </si>
  <si>
    <t>감속기1</t>
    <phoneticPr fontId="13" type="noConversion"/>
  </si>
  <si>
    <t>감속기2</t>
    <phoneticPr fontId="13" type="noConversion"/>
  </si>
  <si>
    <t>감속기3</t>
    <phoneticPr fontId="13" type="noConversion"/>
  </si>
  <si>
    <t>감속기4</t>
    <phoneticPr fontId="13" type="noConversion"/>
  </si>
  <si>
    <t>㈜세라젬</t>
  </si>
  <si>
    <t>HGM6-0213A-S030-008 EH</t>
  </si>
  <si>
    <t>중국세라젬</t>
  </si>
  <si>
    <t>HGM6-0213A-S275-12 (V5)</t>
  </si>
  <si>
    <t>씨넷</t>
  </si>
  <si>
    <r>
      <rPr>
        <sz val="10"/>
        <color indexed="8"/>
        <rFont val="맑은 고딕"/>
        <family val="3"/>
        <charset val="129"/>
      </rPr>
      <t>계획</t>
    </r>
  </si>
  <si>
    <r>
      <rPr>
        <sz val="10"/>
        <color indexed="8"/>
        <rFont val="맑은 고딕"/>
        <family val="3"/>
        <charset val="129"/>
      </rPr>
      <t>실적</t>
    </r>
  </si>
  <si>
    <t>효성전기</t>
  </si>
  <si>
    <t>HM6-AD24-024</t>
  </si>
  <si>
    <t>동아특수정밀</t>
  </si>
  <si>
    <t>HM7-13024A-50DS</t>
  </si>
  <si>
    <t>감속기1</t>
  </si>
  <si>
    <t>A0110009413</t>
    <phoneticPr fontId="19" type="noConversion"/>
  </si>
  <si>
    <t>A0110007817</t>
    <phoneticPr fontId="13" type="noConversion"/>
  </si>
  <si>
    <t>한일모텍</t>
    <phoneticPr fontId="13" type="noConversion"/>
  </si>
  <si>
    <t>HBGM6-4024A-S189</t>
    <phoneticPr fontId="13" type="noConversion"/>
  </si>
  <si>
    <t>모터아울렛</t>
    <phoneticPr fontId="19" type="noConversion"/>
  </si>
  <si>
    <t>A0110028700</t>
    <phoneticPr fontId="19" type="noConversion"/>
  </si>
  <si>
    <t>HM37-2425A-S332</t>
    <phoneticPr fontId="19" type="noConversion"/>
  </si>
  <si>
    <t>HGM6-0213A-S030-011 V4</t>
    <phoneticPr fontId="13" type="noConversion"/>
  </si>
  <si>
    <t>A0122001604</t>
    <phoneticPr fontId="13" type="noConversion"/>
  </si>
  <si>
    <t>HGM6-6024A-S314</t>
    <phoneticPr fontId="19" type="noConversion"/>
  </si>
  <si>
    <t>A0110022209</t>
    <phoneticPr fontId="19" type="noConversion"/>
  </si>
  <si>
    <t>A0110003825</t>
    <phoneticPr fontId="13" type="noConversion"/>
  </si>
  <si>
    <t>A0110029000</t>
    <phoneticPr fontId="13" type="noConversion"/>
  </si>
  <si>
    <t>HGM6-1524A-S335</t>
    <phoneticPr fontId="13" type="noConversion"/>
  </si>
  <si>
    <t>조양의료기
GHL</t>
    <phoneticPr fontId="13" type="noConversion"/>
  </si>
  <si>
    <t>A0119000100</t>
    <phoneticPr fontId="13" type="noConversion"/>
  </si>
  <si>
    <t>클러치 모터</t>
    <phoneticPr fontId="19" type="noConversion"/>
  </si>
  <si>
    <t>80각 모터</t>
    <phoneticPr fontId="19" type="noConversion"/>
  </si>
  <si>
    <t>HBM9-30024A-M097</t>
    <phoneticPr fontId="13" type="noConversion"/>
  </si>
  <si>
    <t>오직메이크
(메타트랜드)</t>
    <phoneticPr fontId="13" type="noConversion"/>
  </si>
  <si>
    <t>HM37-1232A-S272</t>
  </si>
  <si>
    <t>누가의료기</t>
  </si>
  <si>
    <t>A0110017207</t>
  </si>
  <si>
    <t>HGM6-1524A-S116-N4</t>
  </si>
  <si>
    <t>A0110026202</t>
    <phoneticPr fontId="13" type="noConversion"/>
  </si>
  <si>
    <t>B0226000208</t>
    <phoneticPr fontId="13" type="noConversion"/>
  </si>
  <si>
    <t>HGM6-6024E-TYAD</t>
    <phoneticPr fontId="19" type="noConversion"/>
  </si>
  <si>
    <t>A0110012910 (백바황동)</t>
    <phoneticPr fontId="19" type="noConversion"/>
  </si>
  <si>
    <t>지엑스텍
(태경오토)</t>
  </si>
  <si>
    <t>싱글
권선</t>
    <phoneticPr fontId="13" type="noConversion"/>
  </si>
  <si>
    <t>대륭자동문
(동명)</t>
    <phoneticPr fontId="13" type="noConversion"/>
  </si>
  <si>
    <t>HGM6-9024A-S268</t>
    <phoneticPr fontId="13" type="noConversion"/>
  </si>
  <si>
    <t>B0224001503</t>
    <phoneticPr fontId="13" type="noConversion"/>
  </si>
  <si>
    <t>가전용</t>
    <phoneticPr fontId="13" type="noConversion"/>
  </si>
  <si>
    <t>가전용 DC 소계</t>
    <phoneticPr fontId="19" type="noConversion"/>
  </si>
  <si>
    <t>A0110021705</t>
    <phoneticPr fontId="19" type="noConversion"/>
  </si>
  <si>
    <t>A01100269XX</t>
    <phoneticPr fontId="13" type="noConversion"/>
  </si>
  <si>
    <t>A01100274XX</t>
    <phoneticPr fontId="13" type="noConversion"/>
  </si>
  <si>
    <t>HGM6-12024A-S311-BRAKE</t>
    <phoneticPr fontId="13" type="noConversion"/>
  </si>
  <si>
    <t>설변점검</t>
    <phoneticPr fontId="13" type="noConversion"/>
  </si>
  <si>
    <t>A0110026105</t>
    <phoneticPr fontId="13" type="noConversion"/>
  </si>
  <si>
    <t>HBM6-5048A-M112</t>
    <phoneticPr fontId="13" type="noConversion"/>
  </si>
  <si>
    <t>케이유디</t>
    <phoneticPr fontId="13" type="noConversion"/>
  </si>
  <si>
    <t>HGM4-2024-S304</t>
    <phoneticPr fontId="13" type="noConversion"/>
  </si>
  <si>
    <t>HGM6-4012A-S144 (마노step)</t>
    <phoneticPr fontId="19" type="noConversion"/>
  </si>
  <si>
    <t>A0110003012</t>
    <phoneticPr fontId="19" type="noConversion"/>
  </si>
  <si>
    <t>HGM6-6024A-S340- B/K</t>
    <phoneticPr fontId="13" type="noConversion"/>
  </si>
  <si>
    <t>A0110029300 (1/6.5)</t>
    <phoneticPr fontId="13" type="noConversion"/>
  </si>
  <si>
    <t>NO</t>
  </si>
  <si>
    <t>입력일자</t>
  </si>
  <si>
    <t>구  분</t>
  </si>
  <si>
    <t>변경사항(내용)</t>
  </si>
  <si>
    <t>근거문서</t>
  </si>
  <si>
    <t>협의일자
(자생판)</t>
  </si>
  <si>
    <t>작성일자</t>
  </si>
  <si>
    <t>작성자</t>
  </si>
  <si>
    <t>배포일자</t>
  </si>
  <si>
    <t>비 고</t>
  </si>
  <si>
    <t>부품</t>
  </si>
  <si>
    <t>공정</t>
  </si>
  <si>
    <t>제품</t>
  </si>
  <si>
    <t>설변</t>
  </si>
  <si>
    <t>고객</t>
  </si>
  <si>
    <t>양 711-01</t>
  </si>
  <si>
    <t>㈜에이치에스지</t>
  </si>
  <si>
    <t xml:space="preserve">작성 </t>
  </si>
  <si>
    <t>검토</t>
  </si>
  <si>
    <t>승인</t>
  </si>
  <si>
    <t>A0110026802</t>
    <phoneticPr fontId="13" type="noConversion"/>
  </si>
  <si>
    <t>태경오토
(지엑스텍)</t>
    <phoneticPr fontId="19" type="noConversion"/>
  </si>
  <si>
    <t>HGM6-6024A-S329- B/K</t>
    <phoneticPr fontId="13" type="noConversion"/>
  </si>
  <si>
    <t>A0110028502</t>
    <phoneticPr fontId="13" type="noConversion"/>
  </si>
  <si>
    <t>HGM6-9024A-S330- B/K</t>
    <phoneticPr fontId="13" type="noConversion"/>
  </si>
  <si>
    <t>HBGM4-2524A-S336 수평</t>
    <phoneticPr fontId="13" type="noConversion"/>
  </si>
  <si>
    <r>
      <t xml:space="preserve">A0120004900 - </t>
    </r>
    <r>
      <rPr>
        <sz val="10"/>
        <color rgb="FF3333FF"/>
        <rFont val="맑은 고딕"/>
        <family val="3"/>
        <charset val="129"/>
      </rPr>
      <t>세라코어</t>
    </r>
    <phoneticPr fontId="19" type="noConversion"/>
  </si>
  <si>
    <t xml:space="preserve">HM37-2425A-S265-1 </t>
    <phoneticPr fontId="19" type="noConversion"/>
  </si>
  <si>
    <t>A0110027009 (미주향)</t>
    <phoneticPr fontId="19" type="noConversion"/>
  </si>
  <si>
    <t>HBGM4-2524A-S312 수직</t>
    <phoneticPr fontId="13" type="noConversion"/>
  </si>
  <si>
    <r>
      <t>A0120004200 -</t>
    </r>
    <r>
      <rPr>
        <sz val="10"/>
        <color rgb="FF3333FF"/>
        <rFont val="맑은 고딕"/>
        <family val="3"/>
        <charset val="129"/>
      </rPr>
      <t xml:space="preserve"> 세라코어</t>
    </r>
    <phoneticPr fontId="19" type="noConversion"/>
  </si>
  <si>
    <t>HGM6-6024A-S331</t>
    <phoneticPr fontId="13" type="noConversion"/>
  </si>
  <si>
    <t>A0110028402</t>
    <phoneticPr fontId="13" type="noConversion"/>
  </si>
  <si>
    <t>밀레도어</t>
  </si>
  <si>
    <t>HGM4-2524A-S327 (1/7)</t>
  </si>
  <si>
    <t>A0110028601</t>
    <phoneticPr fontId="13" type="noConversion"/>
  </si>
  <si>
    <t>대동
신명하이텍</t>
    <phoneticPr fontId="13" type="noConversion"/>
  </si>
  <si>
    <r>
      <t>HGM6-11012A-S301</t>
    </r>
    <r>
      <rPr>
        <sz val="9"/>
        <rFont val="맑은 고딕"/>
        <family val="3"/>
        <charset val="129"/>
      </rPr>
      <t>와이퍼</t>
    </r>
    <phoneticPr fontId="13" type="noConversion"/>
  </si>
  <si>
    <t>A0110014003</t>
    <phoneticPr fontId="19" type="noConversion"/>
  </si>
  <si>
    <t>A0120000544</t>
    <phoneticPr fontId="19" type="noConversion"/>
  </si>
  <si>
    <t>HGM6-4012A-S077 (A 2PIN)</t>
    <phoneticPr fontId="13" type="noConversion"/>
  </si>
  <si>
    <t>지엑스텍
(태경오토)</t>
    <phoneticPr fontId="13" type="noConversion"/>
  </si>
  <si>
    <t>HGM6-4012A-S078 (B 2PIN)</t>
    <phoneticPr fontId="13" type="noConversion"/>
  </si>
  <si>
    <t>A0110014409   (40W 사양)</t>
    <phoneticPr fontId="13" type="noConversion"/>
  </si>
  <si>
    <t>구분</t>
  </si>
  <si>
    <t>합 계</t>
  </si>
  <si>
    <t>MEB4 PLUS</t>
  </si>
  <si>
    <t>MEB4 PRE</t>
  </si>
  <si>
    <t>50DS</t>
  </si>
  <si>
    <t>대동
(와이퍼)</t>
  </si>
  <si>
    <t>대동(오거)</t>
  </si>
  <si>
    <t>계 획 합 계</t>
  </si>
  <si>
    <t>실 적 합 계</t>
  </si>
  <si>
    <t>클러치</t>
    <phoneticPr fontId="13" type="noConversion"/>
  </si>
  <si>
    <t>싱글
권선
계획
&amp;
실적</t>
    <phoneticPr fontId="13" type="noConversion"/>
  </si>
  <si>
    <t>A0110013012</t>
  </si>
  <si>
    <t>HM37-SA2464-M040</t>
  </si>
  <si>
    <t xml:space="preserve">비 고 사 항 </t>
    <phoneticPr fontId="13" type="noConversion"/>
  </si>
  <si>
    <t>BLDC 자동문 소계</t>
    <phoneticPr fontId="13" type="noConversion"/>
  </si>
  <si>
    <t>BLDC
자동문</t>
    <phoneticPr fontId="13" type="noConversion"/>
  </si>
  <si>
    <t>EPS 모터</t>
    <phoneticPr fontId="13" type="noConversion"/>
  </si>
  <si>
    <t>EPS 인버터</t>
    <phoneticPr fontId="13" type="noConversion"/>
  </si>
  <si>
    <t>A0110027204</t>
    <phoneticPr fontId="19" type="noConversion"/>
  </si>
  <si>
    <t>INTERM SHAFT(AUTO)</t>
  </si>
  <si>
    <t>J0411020801</t>
    <phoneticPr fontId="13" type="noConversion"/>
  </si>
  <si>
    <t>J0414004700</t>
    <phoneticPr fontId="13" type="noConversion"/>
  </si>
  <si>
    <t>OUTSIDE GEAR V9용 A</t>
  </si>
  <si>
    <t>OUTSIDE GEAR V9용 B</t>
  </si>
  <si>
    <t>OUTSIDE GEAR(외접기어</t>
  </si>
  <si>
    <t>OUTSIDE GEAR(V6)</t>
  </si>
  <si>
    <t>V9 스핀용 NEELDE 베어링</t>
  </si>
  <si>
    <t>V9용 스핀용 1T와샤</t>
  </si>
  <si>
    <t>V9용 스핀용 2T와샤</t>
  </si>
  <si>
    <t>B0240000206</t>
    <phoneticPr fontId="79" type="noConversion"/>
  </si>
  <si>
    <t>B0240001000</t>
    <phoneticPr fontId="79" type="noConversion"/>
  </si>
  <si>
    <t>J0426000900</t>
    <phoneticPr fontId="13" type="noConversion"/>
  </si>
  <si>
    <t>CHAIN SPROCKET</t>
    <phoneticPr fontId="13" type="noConversion"/>
  </si>
  <si>
    <t>중국세라젬</t>
    <phoneticPr fontId="13" type="noConversion"/>
  </si>
  <si>
    <t>C0381017206 (A/S용)</t>
    <phoneticPr fontId="13" type="noConversion"/>
  </si>
  <si>
    <t>RHV 1ST GEAR ASS'Y</t>
    <phoneticPr fontId="13" type="noConversion"/>
  </si>
  <si>
    <t>J0428005102</t>
    <phoneticPr fontId="79" type="noConversion"/>
  </si>
  <si>
    <t>고객사</t>
    <phoneticPr fontId="13" type="noConversion"/>
  </si>
  <si>
    <t>상품</t>
    <phoneticPr fontId="13" type="noConversion"/>
  </si>
  <si>
    <t>품명</t>
    <phoneticPr fontId="13" type="noConversion"/>
  </si>
  <si>
    <t>요구수량</t>
    <phoneticPr fontId="13" type="noConversion"/>
  </si>
  <si>
    <t>입고일</t>
    <phoneticPr fontId="13" type="noConversion"/>
  </si>
  <si>
    <t>식별</t>
    <phoneticPr fontId="13" type="noConversion"/>
  </si>
  <si>
    <t>분류</t>
    <phoneticPr fontId="13" type="noConversion"/>
  </si>
  <si>
    <t>A0110019718</t>
    <phoneticPr fontId="19" type="noConversion"/>
  </si>
  <si>
    <t>신일(스위코)</t>
    <phoneticPr fontId="19" type="noConversion"/>
  </si>
  <si>
    <t>A0120004802</t>
    <phoneticPr fontId="13" type="noConversion"/>
  </si>
  <si>
    <t>A0112001304</t>
    <phoneticPr fontId="13" type="noConversion"/>
  </si>
  <si>
    <t>대광메디칼</t>
    <phoneticPr fontId="13" type="noConversion"/>
  </si>
  <si>
    <t>HGM6-6024D-TKAD</t>
    <phoneticPr fontId="19" type="noConversion"/>
  </si>
  <si>
    <t>A0110003508</t>
    <phoneticPr fontId="19" type="noConversion"/>
  </si>
  <si>
    <t>A0119000306</t>
    <phoneticPr fontId="13" type="noConversion"/>
  </si>
  <si>
    <t>V3 D/PCB 구형 (국내향)</t>
    <phoneticPr fontId="79" type="noConversion"/>
  </si>
  <si>
    <t>HGM6-0213A-S244</t>
    <phoneticPr fontId="13" type="noConversion"/>
  </si>
  <si>
    <t>평온FA</t>
    <phoneticPr fontId="13" type="noConversion"/>
  </si>
  <si>
    <t>HGM8-40120A-S310</t>
    <phoneticPr fontId="13" type="noConversion"/>
  </si>
  <si>
    <t>A0110000708</t>
    <phoneticPr fontId="13" type="noConversion"/>
  </si>
  <si>
    <t>HGM8-6024A-TYAD</t>
    <phoneticPr fontId="19" type="noConversion"/>
  </si>
  <si>
    <t>V3 D/PCB 신형 (국내)</t>
    <phoneticPr fontId="79" type="noConversion"/>
  </si>
  <si>
    <t>V3 D/PCB (중국향)</t>
    <phoneticPr fontId="79" type="noConversion"/>
  </si>
  <si>
    <t>B0240001300</t>
    <phoneticPr fontId="79" type="noConversion"/>
  </si>
  <si>
    <t>HGM6-12024D-TKAD</t>
    <phoneticPr fontId="19" type="noConversion"/>
  </si>
  <si>
    <t>A01100202XX (리드선설변)</t>
    <phoneticPr fontId="19" type="noConversion"/>
  </si>
  <si>
    <t>MPS코리아</t>
    <phoneticPr fontId="19" type="noConversion"/>
  </si>
  <si>
    <t>A0110017111</t>
    <phoneticPr fontId="13" type="noConversion"/>
  </si>
  <si>
    <t>제품
구분</t>
    <phoneticPr fontId="13" type="noConversion"/>
  </si>
  <si>
    <t>업체명</t>
    <phoneticPr fontId="13" type="noConversion"/>
  </si>
  <si>
    <t>품목규격</t>
    <phoneticPr fontId="13" type="noConversion"/>
  </si>
  <si>
    <t>권선계획</t>
    <phoneticPr fontId="13" type="noConversion"/>
  </si>
  <si>
    <t>출고계획</t>
    <phoneticPr fontId="13" type="noConversion"/>
  </si>
  <si>
    <t>출고
실적</t>
    <phoneticPr fontId="13" type="noConversion"/>
  </si>
  <si>
    <t>출고잔량</t>
    <phoneticPr fontId="13" type="noConversion"/>
  </si>
  <si>
    <t>A0110021406</t>
    <phoneticPr fontId="13" type="noConversion"/>
  </si>
  <si>
    <t>A0123000414</t>
    <phoneticPr fontId="19" type="noConversion"/>
  </si>
  <si>
    <t xml:space="preserve">HBGM9-20024A-S270 </t>
    <phoneticPr fontId="13" type="noConversion"/>
  </si>
  <si>
    <t>HGM4-2024-S281</t>
    <phoneticPr fontId="13" type="noConversion"/>
  </si>
  <si>
    <t>B0290000507</t>
    <phoneticPr fontId="13" type="noConversion"/>
  </si>
  <si>
    <t>HPG4-035-S066</t>
    <phoneticPr fontId="13" type="noConversion"/>
  </si>
  <si>
    <t>A0123000122</t>
    <phoneticPr fontId="19" type="noConversion"/>
  </si>
  <si>
    <t>A0120004601</t>
    <phoneticPr fontId="19" type="noConversion"/>
  </si>
  <si>
    <t>A0120004701</t>
    <phoneticPr fontId="19" type="noConversion"/>
  </si>
  <si>
    <t>B0222001701</t>
    <phoneticPr fontId="13" type="noConversion"/>
  </si>
  <si>
    <t>B0240001100</t>
    <phoneticPr fontId="13" type="noConversion"/>
  </si>
  <si>
    <t>B0222001309</t>
    <phoneticPr fontId="13" type="noConversion"/>
  </si>
  <si>
    <t>A0119002004</t>
    <phoneticPr fontId="13" type="noConversion"/>
  </si>
  <si>
    <t>A0119002103</t>
    <phoneticPr fontId="13" type="noConversion"/>
  </si>
  <si>
    <t>A0110023703</t>
    <phoneticPr fontId="19" type="noConversion"/>
  </si>
  <si>
    <r>
      <t>앳홈</t>
    </r>
    <r>
      <rPr>
        <sz val="8"/>
        <color theme="1"/>
        <rFont val="맑은 고딕"/>
        <family val="3"/>
        <charset val="129"/>
      </rPr>
      <t>(포레)</t>
    </r>
    <phoneticPr fontId="19" type="noConversion"/>
  </si>
  <si>
    <t>더케어
(선우)</t>
    <phoneticPr fontId="19" type="noConversion"/>
  </si>
  <si>
    <t>J0426000600</t>
    <phoneticPr fontId="13" type="noConversion"/>
  </si>
  <si>
    <t>J0426003001</t>
    <phoneticPr fontId="13" type="noConversion"/>
  </si>
  <si>
    <t>J0644082100</t>
    <phoneticPr fontId="13" type="noConversion"/>
  </si>
  <si>
    <t>J0645082100</t>
    <phoneticPr fontId="13" type="noConversion"/>
  </si>
  <si>
    <t>J0645082102</t>
    <phoneticPr fontId="13" type="noConversion"/>
  </si>
  <si>
    <t>서흥이엔지</t>
    <phoneticPr fontId="13" type="noConversion"/>
  </si>
  <si>
    <t>HM37-ECH-90(SN)</t>
    <phoneticPr fontId="13" type="noConversion"/>
  </si>
  <si>
    <t>J0420011700</t>
    <phoneticPr fontId="13" type="noConversion"/>
  </si>
  <si>
    <t>조립4</t>
    <phoneticPr fontId="13" type="noConversion"/>
  </si>
  <si>
    <t>CASCA</t>
    <phoneticPr fontId="19" type="noConversion"/>
  </si>
  <si>
    <t>HGM6-6024A-S333</t>
    <phoneticPr fontId="19" type="noConversion"/>
  </si>
  <si>
    <t>A0120000446</t>
    <phoneticPr fontId="19" type="noConversion"/>
  </si>
  <si>
    <t>A0120004014</t>
    <phoneticPr fontId="19" type="noConversion"/>
  </si>
  <si>
    <t>A0120004121</t>
    <phoneticPr fontId="19" type="noConversion"/>
  </si>
  <si>
    <t>A0110002519</t>
    <phoneticPr fontId="19" type="noConversion"/>
  </si>
  <si>
    <t>A0110026702</t>
    <phoneticPr fontId="13" type="noConversion"/>
  </si>
  <si>
    <t>A0110025814</t>
    <phoneticPr fontId="19" type="noConversion"/>
  </si>
  <si>
    <t>A0110015702</t>
    <phoneticPr fontId="19" type="noConversion"/>
  </si>
  <si>
    <t>HM11-65055A-M010</t>
    <phoneticPr fontId="13" type="noConversion"/>
  </si>
  <si>
    <t>A0110026504</t>
    <phoneticPr fontId="13" type="noConversion"/>
  </si>
  <si>
    <t>B0290000406</t>
    <phoneticPr fontId="13" type="noConversion"/>
  </si>
  <si>
    <t>B0215000902</t>
    <phoneticPr fontId="13" type="noConversion"/>
  </si>
  <si>
    <t>A0124001103</t>
    <phoneticPr fontId="13" type="noConversion"/>
  </si>
  <si>
    <t>A0110019110</t>
    <phoneticPr fontId="13" type="noConversion"/>
  </si>
  <si>
    <t>A0110024513</t>
    <phoneticPr fontId="13" type="noConversion"/>
  </si>
  <si>
    <t>A0119000819</t>
    <phoneticPr fontId="19" type="noConversion"/>
  </si>
  <si>
    <t>B0211000107</t>
    <phoneticPr fontId="13" type="noConversion"/>
  </si>
  <si>
    <t>A0119002411</t>
    <phoneticPr fontId="13" type="noConversion"/>
  </si>
  <si>
    <t>A0110023503</t>
    <phoneticPr fontId="19" type="noConversion"/>
  </si>
  <si>
    <t>B0210004402</t>
    <phoneticPr fontId="13" type="noConversion"/>
  </si>
  <si>
    <t>A0119001803</t>
    <phoneticPr fontId="19" type="noConversion"/>
  </si>
  <si>
    <t>4월 생산계획 변경 관리</t>
    <phoneticPr fontId="13" type="noConversion"/>
  </si>
  <si>
    <t>A0110022813 (철브라켓)</t>
    <phoneticPr fontId="19" type="noConversion"/>
  </si>
  <si>
    <t>근무일수  : 22일</t>
    <phoneticPr fontId="19" type="noConversion"/>
  </si>
  <si>
    <t>A0120001531</t>
    <phoneticPr fontId="19" type="noConversion"/>
  </si>
  <si>
    <t>A0120001632</t>
    <phoneticPr fontId="19" type="noConversion"/>
  </si>
  <si>
    <t>A0120003912</t>
    <phoneticPr fontId="19" type="noConversion"/>
  </si>
  <si>
    <t>A0119002208</t>
    <phoneticPr fontId="13" type="noConversion"/>
  </si>
  <si>
    <t>A0119002311</t>
    <phoneticPr fontId="13" type="noConversion"/>
  </si>
  <si>
    <t>B0210018702</t>
    <phoneticPr fontId="13" type="noConversion"/>
  </si>
  <si>
    <t>B0210004805</t>
    <phoneticPr fontId="13" type="noConversion"/>
  </si>
  <si>
    <t>A0110020821</t>
    <phoneticPr fontId="19" type="noConversion"/>
  </si>
  <si>
    <t>DHCOREA</t>
    <phoneticPr fontId="19" type="noConversion"/>
  </si>
  <si>
    <t>HSW6-110-S062</t>
    <phoneticPr fontId="13" type="noConversion"/>
  </si>
  <si>
    <t>A0110014309   (40W 사양)</t>
    <phoneticPr fontId="13" type="noConversion"/>
  </si>
  <si>
    <t>HGM4-2024A-S318</t>
    <phoneticPr fontId="13" type="noConversion"/>
  </si>
  <si>
    <t>A0119002602</t>
    <phoneticPr fontId="13" type="noConversion"/>
  </si>
  <si>
    <t>A0110026308</t>
    <phoneticPr fontId="13" type="noConversion"/>
  </si>
  <si>
    <t>1주</t>
    <phoneticPr fontId="13" type="noConversion"/>
  </si>
  <si>
    <t>매주  800</t>
    <phoneticPr fontId="13" type="noConversion"/>
  </si>
  <si>
    <t>A0110025905</t>
    <phoneticPr fontId="13" type="noConversion"/>
  </si>
  <si>
    <t>A0110027603</t>
    <phoneticPr fontId="13" type="noConversion"/>
  </si>
  <si>
    <t>A0110022814</t>
    <phoneticPr fontId="19" type="noConversion"/>
  </si>
  <si>
    <t>A0110027505</t>
    <phoneticPr fontId="19" type="noConversion"/>
  </si>
  <si>
    <t>A0110028203</t>
    <phoneticPr fontId="13" type="noConversion"/>
  </si>
  <si>
    <t>HGM8-3090A-S137(잠언)</t>
    <phoneticPr fontId="13" type="noConversion"/>
  </si>
  <si>
    <t>메가엠코리아</t>
    <phoneticPr fontId="19" type="noConversion"/>
  </si>
  <si>
    <t>B0270018407</t>
    <phoneticPr fontId="13" type="noConversion"/>
  </si>
  <si>
    <t>HGK6-030M</t>
    <phoneticPr fontId="13" type="noConversion"/>
  </si>
  <si>
    <t>태양자동문</t>
    <phoneticPr fontId="13" type="noConversion"/>
  </si>
  <si>
    <t>HBGM6-6024A-S023</t>
    <phoneticPr fontId="13" type="noConversion"/>
  </si>
  <si>
    <t>A0122000211</t>
    <phoneticPr fontId="13" type="noConversion"/>
  </si>
  <si>
    <t>이월</t>
    <phoneticPr fontId="13" type="noConversion"/>
  </si>
  <si>
    <t>A0110028801</t>
    <phoneticPr fontId="13" type="noConversion"/>
  </si>
  <si>
    <t>B0226000303</t>
    <phoneticPr fontId="13" type="noConversion"/>
  </si>
  <si>
    <t>A0110022003</t>
    <phoneticPr fontId="19" type="noConversion"/>
  </si>
  <si>
    <t>A0112001008</t>
    <phoneticPr fontId="13" type="noConversion"/>
  </si>
  <si>
    <t>A0110021305</t>
    <phoneticPr fontId="19" type="noConversion"/>
  </si>
  <si>
    <t>성신테크</t>
    <phoneticPr fontId="13" type="noConversion"/>
  </si>
  <si>
    <t>HGM6-0824A-S250 (A/S)</t>
    <phoneticPr fontId="13" type="noConversion"/>
  </si>
  <si>
    <t>엠비엠텍</t>
    <phoneticPr fontId="13" type="noConversion"/>
  </si>
  <si>
    <t>HM59-8026A-M033</t>
    <phoneticPr fontId="13" type="noConversion"/>
  </si>
  <si>
    <t>B0210011001</t>
    <phoneticPr fontId="13" type="noConversion"/>
  </si>
  <si>
    <t>이월320</t>
    <phoneticPr fontId="13" type="noConversion"/>
  </si>
  <si>
    <t>A0110018210</t>
    <phoneticPr fontId="19" type="noConversion"/>
  </si>
  <si>
    <t>건일자동문</t>
    <phoneticPr fontId="13" type="noConversion"/>
  </si>
  <si>
    <t>HBGM6-9024A-S337</t>
    <phoneticPr fontId="13" type="noConversion"/>
  </si>
  <si>
    <t>A0122002601</t>
    <phoneticPr fontId="13" type="noConversion"/>
  </si>
  <si>
    <t>A0110020408</t>
    <phoneticPr fontId="13" type="noConversion"/>
  </si>
  <si>
    <t>A0112000816</t>
    <phoneticPr fontId="19" type="noConversion"/>
  </si>
  <si>
    <t>B0280006103</t>
    <phoneticPr fontId="13" type="noConversion"/>
  </si>
  <si>
    <t>B0222001802</t>
    <phoneticPr fontId="13" type="noConversion"/>
  </si>
  <si>
    <t>HGM6-0213A-S030-V3-K</t>
    <phoneticPr fontId="13" type="noConversion"/>
  </si>
  <si>
    <t>A0110019009</t>
    <phoneticPr fontId="13" type="noConversion"/>
  </si>
  <si>
    <t xml:space="preserve"> </t>
    <phoneticPr fontId="19" type="noConversion"/>
  </si>
  <si>
    <t>A0110019315(5줄)</t>
    <phoneticPr fontId="13" type="noConversion"/>
  </si>
  <si>
    <t>4/10</t>
    <phoneticPr fontId="13" type="noConversion"/>
  </si>
  <si>
    <t>A0110005806</t>
    <phoneticPr fontId="13" type="noConversion"/>
  </si>
  <si>
    <t>A0110020315</t>
    <phoneticPr fontId="19" type="noConversion"/>
  </si>
  <si>
    <t>A0110025504</t>
    <phoneticPr fontId="19" type="noConversion"/>
  </si>
  <si>
    <t>이월101</t>
    <phoneticPr fontId="13" type="noConversion"/>
  </si>
  <si>
    <t>이월116</t>
    <phoneticPr fontId="13" type="noConversion"/>
  </si>
  <si>
    <t>이월150</t>
    <phoneticPr fontId="13" type="noConversion"/>
  </si>
  <si>
    <t>A0110029700</t>
    <phoneticPr fontId="13" type="noConversion"/>
  </si>
  <si>
    <t>HGM6-9024A-S345</t>
    <phoneticPr fontId="13" type="noConversion"/>
  </si>
  <si>
    <t>이월100</t>
    <phoneticPr fontId="13" type="noConversion"/>
  </si>
  <si>
    <t>이월268</t>
    <phoneticPr fontId="13" type="noConversion"/>
  </si>
  <si>
    <t>이월38</t>
    <phoneticPr fontId="13" type="noConversion"/>
  </si>
  <si>
    <t>이월96</t>
    <phoneticPr fontId="13" type="noConversion"/>
  </si>
  <si>
    <t>이월178</t>
    <phoneticPr fontId="13" type="noConversion"/>
  </si>
  <si>
    <t>작성자: 이종현 이사</t>
    <phoneticPr fontId="19" type="noConversion"/>
  </si>
  <si>
    <t>작성일자 : 26.04.01</t>
    <phoneticPr fontId="19" type="noConversion"/>
  </si>
  <si>
    <t>일정변경</t>
    <phoneticPr fontId="13" type="noConversion"/>
  </si>
  <si>
    <t>*출력축 끝단 C 설변전후 구분필요 
  - 설변전 : 108개</t>
    <phoneticPr fontId="13" type="noConversion"/>
  </si>
  <si>
    <t>*AS 작업진행 ( 구형 , 신형 구분 ) AS 종결목표</t>
    <phoneticPr fontId="13" type="noConversion"/>
  </si>
  <si>
    <t xml:space="preserve">*엠이비 프리미엄 3월 미납품 260개 
  - CAPA 문제로 인한 싱글권선 잔업 진행 </t>
    <phoneticPr fontId="13" type="noConversion"/>
  </si>
  <si>
    <t>이월</t>
    <phoneticPr fontId="13" type="noConversion"/>
  </si>
  <si>
    <t>변경</t>
    <phoneticPr fontId="13" type="noConversion"/>
  </si>
  <si>
    <t>*임이비 권선작업에 따른 납기 문제 발생 
  싱글권선 작업 연속성(직행율) 우선으로 변경</t>
    <phoneticPr fontId="13" type="noConversion"/>
  </si>
  <si>
    <t>대동
(공급깊이)</t>
    <phoneticPr fontId="13" type="noConversion"/>
  </si>
  <si>
    <t>삭제</t>
    <phoneticPr fontId="13" type="noConversion"/>
  </si>
  <si>
    <t>*싱글권선 2개 가동 (조연미) 권선3라인 계획정지</t>
    <phoneticPr fontId="13" type="noConversion"/>
  </si>
  <si>
    <t xml:space="preserve">*27일 ~ 29일 계획은 5월분 선진행 </t>
    <phoneticPr fontId="13" type="noConversion"/>
  </si>
  <si>
    <t>1500</t>
    <phoneticPr fontId="13" type="noConversion"/>
  </si>
  <si>
    <t>이월150</t>
    <phoneticPr fontId="13" type="noConversion"/>
  </si>
  <si>
    <t>추가10</t>
    <phoneticPr fontId="13" type="noConversion"/>
  </si>
  <si>
    <t>HBGM4-2524A-S312 수직</t>
    <phoneticPr fontId="13" type="noConversion"/>
  </si>
  <si>
    <t>A0120004202 - 세라코어</t>
    <phoneticPr fontId="19" type="noConversion"/>
  </si>
  <si>
    <t>A0120004902 - 세라코어</t>
    <phoneticPr fontId="19" type="noConversion"/>
  </si>
  <si>
    <t>A0110025815</t>
    <phoneticPr fontId="19" type="noConversion"/>
  </si>
  <si>
    <t>A0110020822</t>
    <phoneticPr fontId="19" type="noConversion"/>
  </si>
  <si>
    <t>감소2500</t>
    <phoneticPr fontId="13" type="noConversion"/>
  </si>
  <si>
    <t>추가1500</t>
    <phoneticPr fontId="13" type="noConversion"/>
  </si>
  <si>
    <t>감소50</t>
    <phoneticPr fontId="13" type="noConversion"/>
  </si>
  <si>
    <t>일정변경</t>
    <phoneticPr fontId="13" type="noConversion"/>
  </si>
  <si>
    <t>일정변경</t>
    <phoneticPr fontId="13" type="noConversion"/>
  </si>
  <si>
    <t>추가</t>
    <phoneticPr fontId="13" type="noConversion"/>
  </si>
  <si>
    <t>이월190</t>
    <phoneticPr fontId="13" type="noConversion"/>
  </si>
  <si>
    <t>B0290000406</t>
    <phoneticPr fontId="13" type="noConversion"/>
  </si>
  <si>
    <t xml:space="preserve">          4월 생산 계획 대비 실적현황_R01_260402</t>
    <phoneticPr fontId="13" type="noConversion"/>
  </si>
  <si>
    <t xml:space="preserve">          4월 생산 계획 대비 실적현황_R00_260401</t>
    <phoneticPr fontId="13" type="noConversion"/>
  </si>
  <si>
    <t>작성일자 : 26.04.02</t>
    <phoneticPr fontId="19" type="noConversion"/>
  </si>
  <si>
    <t>●</t>
    <phoneticPr fontId="13" type="noConversion"/>
  </si>
  <si>
    <t>생산요구계획</t>
    <phoneticPr fontId="13" type="noConversion"/>
  </si>
  <si>
    <t>모터플렛폼 일정 변경
세라코어 6SET 추가 (승인샘플)
펜타포스 중문 일정 변경
동아특수S112 50대 감소
엣홈 2,500대 감소
더케어 1,500대 증가
KUD 10대 추가 (희토류 프리 마그넷 샘플)</t>
    <phoneticPr fontId="13" type="noConversion"/>
  </si>
  <si>
    <t>대광메디컬 80각 320대 추가
GSC 240SET 추가 -&gt; 동특S279 200대 이월
DY 일정 변경 (2단 지연) -&gt; 동특S204 변경
HSW S193 일정변경
대동 와이퍼 일정 변경 (인슐지연)</t>
    <phoneticPr fontId="13" type="noConversion"/>
  </si>
  <si>
    <t>이민제</t>
    <phoneticPr fontId="13" type="noConversion"/>
  </si>
  <si>
    <t>작성일자 : 26.04.03</t>
    <phoneticPr fontId="19" type="noConversion"/>
  </si>
  <si>
    <t xml:space="preserve">          4월 생산 계획 대비 실적현황_R02_260403</t>
    <phoneticPr fontId="13" type="noConversion"/>
  </si>
  <si>
    <t xml:space="preserve">          4월 생산 계획 대비 실적현황_R03_260407</t>
    <phoneticPr fontId="13" type="noConversion"/>
  </si>
  <si>
    <t>작성일자 : 26.04.07</t>
    <phoneticPr fontId="19" type="noConversion"/>
  </si>
  <si>
    <t>V4 85대 추가 (EH 완제품 시트판 교체)
V3 수직 200대 추가
V9 600SET 추가
대광메디컬 100대 추가
자동문 CASCA 일정 연기(자재수급)
 -&gt; 대체 : 태양100바
메가엠 S031 70대 일정연기 (자재수급)
동아특수 50DS 30대 감소
엠비엠텍 M033 일정연기 (자재수급)
 -&gt; 대체 : 서흥이엔지 HM37-ECH
카네비 할로우 삭제</t>
    <phoneticPr fontId="13" type="noConversion"/>
  </si>
  <si>
    <t>*AS 작업진행 : S066 38개</t>
    <phoneticPr fontId="13" type="noConversion"/>
  </si>
  <si>
    <t>A0110008617</t>
    <phoneticPr fontId="13" type="noConversion"/>
  </si>
  <si>
    <t xml:space="preserve">          4월 생산 계획 대비 실적현황_R04_260408</t>
    <phoneticPr fontId="13" type="noConversion"/>
  </si>
  <si>
    <t>작성일자 : 26.04.08</t>
    <phoneticPr fontId="19" type="noConversion"/>
  </si>
  <si>
    <t>감소1000</t>
    <phoneticPr fontId="13" type="noConversion"/>
  </si>
  <si>
    <t>태양 150W 추가
모터114 HM37-MOIT 100대 추가
엣홈 1,000대 감소
DHCOREA HM37-S272 일정연기 (자재수급)
대동 오거,공급 출고일 확정으로 일정변경</t>
    <phoneticPr fontId="13" type="noConversion"/>
  </si>
  <si>
    <t>감소1200</t>
    <phoneticPr fontId="13" type="noConversion"/>
  </si>
  <si>
    <t xml:space="preserve">          4월 생산 계획 대비 실적현황_R05_260413</t>
    <phoneticPr fontId="13" type="noConversion"/>
  </si>
  <si>
    <t>작성일자 : 26.04.13</t>
    <phoneticPr fontId="19" type="noConversion"/>
  </si>
  <si>
    <t>누가N5 392대 일정연기 (자재수급)
태양BLDC S023 일정연기 (자재수급)
엣홈 1,200대 감소</t>
    <phoneticPr fontId="13" type="noConversion"/>
  </si>
  <si>
    <t>DHCOREA</t>
    <phoneticPr fontId="13" type="noConversion"/>
  </si>
  <si>
    <t>잠언의료기 일정변경 4/30 (자재수급)
건일BLDC자동문 이월 (자재수급)</t>
    <phoneticPr fontId="13" type="noConversion"/>
  </si>
  <si>
    <t xml:space="preserve">          4월 생산 계획 대비 실적현황_R06_260416</t>
    <phoneticPr fontId="13" type="noConversion"/>
  </si>
  <si>
    <t>작성일자 : 26.04.16</t>
    <phoneticPr fontId="19" type="noConversion"/>
  </si>
  <si>
    <t>J0411020803</t>
    <phoneticPr fontId="13" type="noConversion"/>
  </si>
  <si>
    <t>4/22</t>
    <phoneticPr fontId="13" type="noConversion"/>
  </si>
  <si>
    <t>4/10-1000
4/27-500</t>
    <phoneticPr fontId="13" type="noConversion"/>
  </si>
  <si>
    <t>상품
에코모터 SHAFT 500개 추가
세라젬 V3 D/PCB 구형 500개 추가</t>
    <phoneticPr fontId="13" type="noConversion"/>
  </si>
  <si>
    <t xml:space="preserve">          4월 생산 계획 대비 실적현황_R07_260420</t>
    <phoneticPr fontId="13" type="noConversion"/>
  </si>
  <si>
    <t>작성일자 : 26.04.20</t>
    <phoneticPr fontId="19" type="noConversion"/>
  </si>
  <si>
    <t>80</t>
    <phoneticPr fontId="13" type="noConversion"/>
  </si>
  <si>
    <t xml:space="preserve">          4월 생산 계획 대비 실적현황_R08_260422</t>
    <phoneticPr fontId="13" type="noConversion"/>
  </si>
  <si>
    <t>작성일자 : 26.04.22</t>
    <phoneticPr fontId="19" type="noConversion"/>
  </si>
  <si>
    <t>GSC 80SET 이월
지엑스택 100SET 이월
대동 오거 65대 이월
동아특수 S204(추가), S279 일정 조정
마그넷 수급으로 인한 이월
 L 건일자동문, 오직메이크, KUD</t>
    <phoneticPr fontId="13" type="noConversion"/>
  </si>
  <si>
    <t>*출력축 끝단 C 설변전후 구분필요 
  - 설변전 : 300개 / 설변후 : 197개</t>
    <phoneticPr fontId="13" type="noConversion"/>
  </si>
  <si>
    <t>*내전압,작동불량으로 열압입 부족</t>
    <phoneticPr fontId="13" type="noConversion"/>
  </si>
  <si>
    <t xml:space="preserve">*센서불량 2개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</si>
</sst>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;[Red]#,##0"/>
    <numFmt numFmtId="178" formatCode="_-* #,##0_-;\-* #,##0_-;_-* &quot;-&quot;??_-;_-@_-"/>
    <numFmt numFmtId="179" formatCode="0.0%"/>
    <numFmt numFmtId="180" formatCode="#,##0_ "/>
    <numFmt numFmtId="181" formatCode="0_);[Red]\(0\)"/>
    <numFmt numFmtId="182" formatCode="#,##0.0;[Red]#,##0.0"/>
    <numFmt numFmtId="183" formatCode="yy&quot;/&quot;m&quot;/&quot;d"/>
    <numFmt numFmtId="184" formatCode="yy&quot;-&quot;m&quot;-&quot;d"/>
    <numFmt numFmtId="185" formatCode="#,##0.00;[Red]#,##0.00"/>
  </numFmts>
  <fonts count="13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0099"/>
      <name val="맑은 고딕"/>
      <family val="3"/>
      <charset val="129"/>
      <scheme val="minor"/>
    </font>
    <font>
      <b/>
      <sz val="12"/>
      <color indexed="18"/>
      <name val="맑은 고딕"/>
      <family val="3"/>
      <charset val="129"/>
    </font>
    <font>
      <b/>
      <sz val="11"/>
      <color indexed="1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color indexed="10"/>
      <name val="굴림"/>
      <family val="3"/>
      <charset val="129"/>
    </font>
    <font>
      <b/>
      <sz val="12"/>
      <color theme="0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color indexed="10"/>
      <name val="굴림"/>
      <family val="3"/>
      <charset val="129"/>
    </font>
    <font>
      <sz val="10"/>
      <color theme="1"/>
      <name val="맑은 고딕"/>
      <family val="3"/>
      <charset val="129"/>
    </font>
    <font>
      <b/>
      <sz val="26"/>
      <color indexed="8"/>
      <name val="맑은 고딕"/>
      <family val="3"/>
      <charset val="129"/>
    </font>
    <font>
      <b/>
      <sz val="26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color rgb="FF1F2A3E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1F2A3E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ACC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1F2A3E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0"/>
      <color rgb="FF1F2A3E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rgb="FF000099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sz val="10"/>
      <color rgb="FFCC00CC"/>
      <name val="맑은 고딕"/>
      <family val="3"/>
      <charset val="129"/>
    </font>
    <font>
      <b/>
      <sz val="10"/>
      <color rgb="FFCC00CC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rgb="FF3333FF"/>
      <name val="맑은 고딕"/>
      <family val="3"/>
      <charset val="129"/>
    </font>
    <font>
      <sz val="7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F0591"/>
      <name val="맑은 고딕"/>
      <family val="3"/>
      <charset val="129"/>
    </font>
    <font>
      <b/>
      <sz val="9"/>
      <color rgb="FF0000CC"/>
      <name val="맑은 고딕"/>
      <family val="3"/>
      <charset val="129"/>
    </font>
    <font>
      <b/>
      <sz val="10"/>
      <color rgb="FF000099"/>
      <name val="맑은 고딕"/>
      <family val="3"/>
      <charset val="129"/>
    </font>
    <font>
      <sz val="6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3" tint="-0.249977111117893"/>
      <name val="맑은 고딕"/>
      <family val="3"/>
      <charset val="129"/>
    </font>
    <font>
      <sz val="7"/>
      <color rgb="FF1F2A3E"/>
      <name val="맑은 고딕"/>
      <family val="3"/>
      <charset val="129"/>
    </font>
    <font>
      <b/>
      <sz val="10"/>
      <color rgb="FF0033CC"/>
      <name val="맑은 고딕"/>
      <family val="3"/>
      <charset val="129"/>
    </font>
    <font>
      <b/>
      <sz val="9"/>
      <color rgb="FF0033CC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6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8"/>
      <color theme="1"/>
      <name val="맑은 고딕"/>
      <family val="3"/>
      <charset val="129"/>
    </font>
    <font>
      <b/>
      <sz val="9"/>
      <color rgb="FF1F2A3E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7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7"/>
      <color rgb="FF1F2A3E"/>
      <name val="맑은 고딕"/>
      <family val="3"/>
      <charset val="129"/>
    </font>
    <font>
      <b/>
      <sz val="8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6"/>
      <color rgb="FF0000FF"/>
      <name val="맑은 고딕"/>
      <family val="3"/>
      <charset val="129"/>
    </font>
    <font>
      <b/>
      <sz val="7"/>
      <name val="맑은 고딕"/>
      <family val="3"/>
      <charset val="129"/>
    </font>
    <font>
      <sz val="6"/>
      <color rgb="FF1F2A3E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u/>
      <sz val="12"/>
      <color rgb="FF0000FF"/>
      <name val="맑은 고딕"/>
      <family val="3"/>
      <charset val="129"/>
      <scheme val="minor"/>
    </font>
    <font>
      <b/>
      <sz val="11"/>
      <color rgb="FF3333FF"/>
      <name val="맑은 고딕"/>
      <family val="3"/>
      <charset val="129"/>
    </font>
    <font>
      <b/>
      <sz val="12"/>
      <color rgb="FF3333FF"/>
      <name val="맑은 고딕"/>
      <family val="3"/>
      <charset val="129"/>
    </font>
    <font>
      <b/>
      <sz val="8"/>
      <color rgb="FF1F2A3E"/>
      <name val="맑은 고딕"/>
      <family val="3"/>
      <charset val="129"/>
    </font>
    <font>
      <b/>
      <sz val="11"/>
      <color rgb="FFFF0066"/>
      <name val="맑은 고딕"/>
      <family val="3"/>
      <charset val="129"/>
    </font>
    <font>
      <b/>
      <sz val="9"/>
      <color rgb="FF3333FF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u/>
      <sz val="9"/>
      <name val="맑은 고딕"/>
      <family val="3"/>
      <charset val="129"/>
      <scheme val="minor"/>
    </font>
    <font>
      <sz val="9"/>
      <name val="HY그래픽M"/>
      <family val="1"/>
      <charset val="129"/>
    </font>
    <font>
      <sz val="10"/>
      <name val="맑은 고딕"/>
      <family val="3"/>
      <charset val="129"/>
      <scheme val="minor"/>
    </font>
    <font>
      <b/>
      <u/>
      <sz val="22"/>
      <color indexed="12"/>
      <name val="맑은 고딕"/>
      <family val="3"/>
      <charset val="129"/>
      <scheme val="minor"/>
    </font>
    <font>
      <sz val="10"/>
      <name val="HY그래픽M"/>
      <family val="1"/>
      <charset val="129"/>
    </font>
    <font>
      <sz val="10"/>
      <color rgb="FF3333FF"/>
      <name val="맑은 고딕"/>
      <family val="3"/>
      <charset val="129"/>
    </font>
    <font>
      <sz val="6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i/>
      <u val="singleAccounting"/>
      <sz val="9"/>
      <color rgb="FFFF0000"/>
      <name val="맑은 고딕"/>
      <family val="3"/>
      <charset val="129"/>
    </font>
    <font>
      <b/>
      <i/>
      <sz val="10"/>
      <color rgb="FFFF0000"/>
      <name val="맑은 고딕"/>
      <family val="3"/>
      <charset val="129"/>
    </font>
    <font>
      <b/>
      <i/>
      <sz val="11"/>
      <color rgb="FFFF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8"/>
      <color theme="0"/>
      <name val="맑은 고딕"/>
      <family val="3"/>
      <charset val="129"/>
    </font>
    <font>
      <b/>
      <i/>
      <sz val="9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b/>
      <sz val="7"/>
      <color rgb="FFFF0000"/>
      <name val="맑은 고딕"/>
      <family val="3"/>
      <charset val="129"/>
    </font>
    <font>
      <b/>
      <i/>
      <sz val="10"/>
      <name val="맑은 고딕"/>
      <family val="3"/>
      <charset val="129"/>
    </font>
    <font>
      <b/>
      <i/>
      <u val="singleAccounting"/>
      <sz val="9"/>
      <name val="맑은 고딕"/>
      <family val="3"/>
      <charset val="129"/>
    </font>
    <font>
      <b/>
      <sz val="8"/>
      <color rgb="FF3333FF"/>
      <name val="맑은 고딕"/>
      <family val="3"/>
      <charset val="129"/>
    </font>
    <font>
      <b/>
      <i/>
      <sz val="10"/>
      <color rgb="FF00000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ABFFE3"/>
        <bgColor indexed="64"/>
      </patternFill>
    </fill>
  </fills>
  <borders count="111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3333FF"/>
      </left>
      <right style="thin">
        <color indexed="64"/>
      </right>
      <top style="medium">
        <color rgb="FF3333FF"/>
      </top>
      <bottom/>
      <diagonal/>
    </border>
    <border>
      <left style="thin">
        <color indexed="64"/>
      </left>
      <right style="thin">
        <color indexed="64"/>
      </right>
      <top style="medium">
        <color rgb="FF3333FF"/>
      </top>
      <bottom/>
      <diagonal/>
    </border>
    <border>
      <left style="thin">
        <color indexed="64"/>
      </left>
      <right style="thin">
        <color indexed="64"/>
      </right>
      <top style="medium">
        <color rgb="FF3333FF"/>
      </top>
      <bottom style="medium">
        <color indexed="64"/>
      </bottom>
      <diagonal/>
    </border>
    <border>
      <left/>
      <right style="thin">
        <color indexed="64"/>
      </right>
      <top style="medium">
        <color rgb="FF3333FF"/>
      </top>
      <bottom/>
      <diagonal/>
    </border>
    <border>
      <left style="thin">
        <color indexed="64"/>
      </left>
      <right style="medium">
        <color rgb="FF3333FF"/>
      </right>
      <top style="medium">
        <color rgb="FF3333FF"/>
      </top>
      <bottom style="medium">
        <color indexed="64"/>
      </bottom>
      <diagonal/>
    </border>
    <border>
      <left style="medium">
        <color rgb="FF3333FF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3333FF"/>
      </right>
      <top/>
      <bottom style="medium">
        <color indexed="64"/>
      </bottom>
      <diagonal/>
    </border>
    <border>
      <left style="medium">
        <color rgb="FF3333FF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3333FF"/>
      </right>
      <top style="medium">
        <color indexed="64"/>
      </top>
      <bottom style="hair">
        <color indexed="64"/>
      </bottom>
      <diagonal/>
    </border>
    <border>
      <left style="medium">
        <color rgb="FF3333FF"/>
      </left>
      <right style="thin">
        <color indexed="64"/>
      </right>
      <top/>
      <bottom style="medium">
        <color rgb="FF3333FF"/>
      </bottom>
      <diagonal/>
    </border>
    <border>
      <left style="thin">
        <color indexed="64"/>
      </left>
      <right style="thin">
        <color indexed="64"/>
      </right>
      <top/>
      <bottom style="medium">
        <color rgb="FF3333F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3333FF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3333FF"/>
      </bottom>
      <diagonal/>
    </border>
    <border>
      <left style="thin">
        <color indexed="64"/>
      </left>
      <right style="medium">
        <color rgb="FF3333FF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3333FF"/>
      </top>
      <bottom style="thin">
        <color indexed="64"/>
      </bottom>
      <diagonal/>
    </border>
  </borders>
  <cellStyleXfs count="3846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80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00">
    <xf numFmtId="0" fontId="0" fillId="0" borderId="0" xfId="0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3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24" fillId="0" borderId="0" xfId="0" applyFont="1">
      <alignment vertical="center"/>
    </xf>
    <xf numFmtId="0" fontId="15" fillId="2" borderId="0" xfId="0" applyFont="1" applyFill="1">
      <alignment vertical="center"/>
    </xf>
    <xf numFmtId="0" fontId="12" fillId="3" borderId="0" xfId="0" applyFont="1" applyFill="1">
      <alignment vertical="center"/>
    </xf>
    <xf numFmtId="0" fontId="26" fillId="0" borderId="0" xfId="0" applyFont="1">
      <alignment vertical="center"/>
    </xf>
    <xf numFmtId="0" fontId="12" fillId="4" borderId="0" xfId="0" applyFont="1" applyFill="1">
      <alignment vertical="center"/>
    </xf>
    <xf numFmtId="0" fontId="12" fillId="0" borderId="1" xfId="0" applyFont="1" applyBorder="1">
      <alignment vertical="center"/>
    </xf>
    <xf numFmtId="0" fontId="12" fillId="5" borderId="0" xfId="0" applyFont="1" applyFill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4" fillId="7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4" fillId="7" borderId="10" xfId="0" quotePrefix="1" applyFont="1" applyFill="1" applyBorder="1" applyAlignment="1">
      <alignment horizontal="center" vertical="center"/>
    </xf>
    <xf numFmtId="0" fontId="34" fillId="0" borderId="10" xfId="0" quotePrefix="1" applyFont="1" applyBorder="1" applyAlignment="1">
      <alignment horizontal="center" vertical="center"/>
    </xf>
    <xf numFmtId="0" fontId="12" fillId="0" borderId="10" xfId="0" quotePrefix="1" applyFont="1" applyBorder="1" applyAlignment="1">
      <alignment horizontal="center" vertical="center"/>
    </xf>
    <xf numFmtId="0" fontId="35" fillId="0" borderId="10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77" fontId="38" fillId="0" borderId="13" xfId="0" applyNumberFormat="1" applyFont="1" applyBorder="1" applyAlignment="1">
      <alignment horizontal="center" vertical="center" shrinkToFit="1"/>
    </xf>
    <xf numFmtId="0" fontId="42" fillId="7" borderId="14" xfId="0" applyFont="1" applyFill="1" applyBorder="1">
      <alignment vertical="center"/>
    </xf>
    <xf numFmtId="0" fontId="42" fillId="0" borderId="14" xfId="0" applyFont="1" applyBorder="1" applyAlignment="1">
      <alignment vertical="center" shrinkToFit="1"/>
    </xf>
    <xf numFmtId="0" fontId="43" fillId="0" borderId="14" xfId="0" applyFont="1" applyBorder="1" applyAlignment="1">
      <alignment vertical="center" shrinkToFit="1"/>
    </xf>
    <xf numFmtId="177" fontId="26" fillId="0" borderId="15" xfId="0" applyNumberFormat="1" applyFont="1" applyBorder="1" applyAlignment="1">
      <alignment vertical="center" shrinkToFit="1"/>
    </xf>
    <xf numFmtId="0" fontId="44" fillId="0" borderId="1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77" fontId="38" fillId="0" borderId="16" xfId="0" applyNumberFormat="1" applyFont="1" applyBorder="1" applyAlignment="1">
      <alignment horizontal="center" vertical="center" shrinkToFit="1"/>
    </xf>
    <xf numFmtId="0" fontId="42" fillId="7" borderId="16" xfId="0" applyFont="1" applyFill="1" applyBorder="1">
      <alignment vertical="center"/>
    </xf>
    <xf numFmtId="0" fontId="42" fillId="0" borderId="16" xfId="0" applyFont="1" applyBorder="1">
      <alignment vertical="center"/>
    </xf>
    <xf numFmtId="0" fontId="45" fillId="0" borderId="16" xfId="0" applyFont="1" applyBorder="1">
      <alignment vertical="center"/>
    </xf>
    <xf numFmtId="0" fontId="45" fillId="0" borderId="16" xfId="0" applyFont="1" applyBorder="1" applyAlignment="1">
      <alignment vertical="center" shrinkToFit="1"/>
    </xf>
    <xf numFmtId="177" fontId="44" fillId="0" borderId="11" xfId="0" applyNumberFormat="1" applyFont="1" applyBorder="1" applyAlignment="1">
      <alignment vertical="center" shrinkToFit="1"/>
    </xf>
    <xf numFmtId="0" fontId="42" fillId="7" borderId="17" xfId="0" applyFont="1" applyFill="1" applyBorder="1" applyAlignment="1">
      <alignment horizontal="right" vertical="center" wrapText="1"/>
    </xf>
    <xf numFmtId="0" fontId="42" fillId="0" borderId="17" xfId="0" applyFont="1" applyBorder="1" applyAlignment="1">
      <alignment horizontal="right" vertical="center" wrapText="1"/>
    </xf>
    <xf numFmtId="0" fontId="42" fillId="0" borderId="14" xfId="0" applyFont="1" applyBorder="1" applyAlignment="1">
      <alignment horizontal="right" vertical="center" wrapText="1"/>
    </xf>
    <xf numFmtId="0" fontId="47" fillId="0" borderId="17" xfId="0" applyFont="1" applyBorder="1" applyAlignment="1">
      <alignment horizontal="right" vertical="center" wrapText="1"/>
    </xf>
    <xf numFmtId="0" fontId="39" fillId="0" borderId="0" xfId="0" applyFont="1" applyAlignment="1">
      <alignment horizontal="left" vertical="center"/>
    </xf>
    <xf numFmtId="0" fontId="42" fillId="7" borderId="18" xfId="0" applyFont="1" applyFill="1" applyBorder="1" applyAlignment="1">
      <alignment horizontal="right" vertical="center" wrapText="1"/>
    </xf>
    <xf numFmtId="0" fontId="42" fillId="0" borderId="18" xfId="0" applyFont="1" applyBorder="1" applyAlignment="1">
      <alignment horizontal="right" vertical="center" wrapText="1"/>
    </xf>
    <xf numFmtId="0" fontId="45" fillId="0" borderId="18" xfId="0" applyFont="1" applyBorder="1" applyAlignment="1">
      <alignment horizontal="right" vertical="center" wrapText="1"/>
    </xf>
    <xf numFmtId="0" fontId="42" fillId="0" borderId="16" xfId="0" applyFont="1" applyBorder="1" applyAlignment="1">
      <alignment horizontal="right" vertical="center" wrapText="1"/>
    </xf>
    <xf numFmtId="0" fontId="47" fillId="0" borderId="18" xfId="0" applyFont="1" applyBorder="1" applyAlignment="1">
      <alignment horizontal="right" vertical="center" wrapText="1"/>
    </xf>
    <xf numFmtId="0" fontId="26" fillId="0" borderId="4" xfId="0" applyFont="1" applyBorder="1" applyAlignment="1">
      <alignment horizontal="left" vertical="center" wrapText="1"/>
    </xf>
    <xf numFmtId="0" fontId="45" fillId="7" borderId="18" xfId="0" applyFont="1" applyFill="1" applyBorder="1" applyAlignment="1">
      <alignment horizontal="right" vertical="center" wrapText="1"/>
    </xf>
    <xf numFmtId="0" fontId="26" fillId="0" borderId="12" xfId="0" applyFont="1" applyBorder="1" applyAlignment="1">
      <alignment horizontal="center" vertical="center"/>
    </xf>
    <xf numFmtId="0" fontId="39" fillId="0" borderId="4" xfId="0" applyFont="1" applyBorder="1" applyAlignment="1">
      <alignment horizontal="left" vertical="center" wrapText="1"/>
    </xf>
    <xf numFmtId="0" fontId="42" fillId="0" borderId="19" xfId="0" applyFont="1" applyBorder="1">
      <alignment vertical="center"/>
    </xf>
    <xf numFmtId="0" fontId="33" fillId="0" borderId="0" xfId="0" applyFont="1">
      <alignment vertical="center"/>
    </xf>
    <xf numFmtId="0" fontId="45" fillId="7" borderId="20" xfId="0" applyFont="1" applyFill="1" applyBorder="1">
      <alignment vertical="center"/>
    </xf>
    <xf numFmtId="0" fontId="39" fillId="0" borderId="4" xfId="0" applyFont="1" applyBorder="1" applyAlignment="1">
      <alignment vertical="center" wrapText="1"/>
    </xf>
    <xf numFmtId="0" fontId="42" fillId="7" borderId="19" xfId="0" applyFont="1" applyFill="1" applyBorder="1">
      <alignment vertical="center"/>
    </xf>
    <xf numFmtId="0" fontId="45" fillId="7" borderId="21" xfId="0" applyFont="1" applyFill="1" applyBorder="1">
      <alignment vertical="center"/>
    </xf>
    <xf numFmtId="0" fontId="42" fillId="7" borderId="21" xfId="0" applyFont="1" applyFill="1" applyBorder="1">
      <alignment vertical="center"/>
    </xf>
    <xf numFmtId="0" fontId="42" fillId="7" borderId="13" xfId="0" applyFont="1" applyFill="1" applyBorder="1">
      <alignment vertical="center"/>
    </xf>
    <xf numFmtId="0" fontId="45" fillId="7" borderId="18" xfId="0" applyFont="1" applyFill="1" applyBorder="1">
      <alignment vertical="center"/>
    </xf>
    <xf numFmtId="41" fontId="26" fillId="8" borderId="13" xfId="2" applyFont="1" applyFill="1" applyBorder="1" applyAlignment="1">
      <alignment horizontal="center" vertical="center" shrinkToFit="1"/>
    </xf>
    <xf numFmtId="41" fontId="43" fillId="7" borderId="13" xfId="2" applyFont="1" applyFill="1" applyBorder="1" applyAlignment="1">
      <alignment vertical="center" shrinkToFit="1"/>
    </xf>
    <xf numFmtId="41" fontId="43" fillId="8" borderId="13" xfId="2" applyFont="1" applyFill="1" applyBorder="1" applyAlignment="1">
      <alignment vertical="center" shrinkToFit="1"/>
    </xf>
    <xf numFmtId="41" fontId="43" fillId="8" borderId="15" xfId="2" applyFont="1" applyFill="1" applyBorder="1" applyAlignment="1">
      <alignment vertical="center" shrinkToFit="1"/>
    </xf>
    <xf numFmtId="0" fontId="44" fillId="0" borderId="0" xfId="0" applyFont="1" applyAlignment="1">
      <alignment horizontal="center" vertical="center"/>
    </xf>
    <xf numFmtId="0" fontId="26" fillId="8" borderId="10" xfId="0" applyFont="1" applyFill="1" applyBorder="1" applyAlignment="1">
      <alignment horizontal="center" vertical="center" shrinkToFit="1"/>
    </xf>
    <xf numFmtId="41" fontId="45" fillId="7" borderId="16" xfId="2" applyFont="1" applyFill="1" applyBorder="1" applyAlignment="1">
      <alignment vertical="center" shrinkToFit="1"/>
    </xf>
    <xf numFmtId="41" fontId="45" fillId="8" borderId="16" xfId="2" applyFont="1" applyFill="1" applyBorder="1" applyAlignment="1">
      <alignment vertical="center" shrinkToFit="1"/>
    </xf>
    <xf numFmtId="41" fontId="44" fillId="8" borderId="16" xfId="2" applyFont="1" applyFill="1" applyBorder="1" applyAlignment="1">
      <alignment vertical="center" shrinkToFit="1"/>
    </xf>
    <xf numFmtId="177" fontId="45" fillId="8" borderId="26" xfId="0" applyNumberFormat="1" applyFont="1" applyFill="1" applyBorder="1" applyAlignment="1">
      <alignment vertical="center" shrinkToFit="1"/>
    </xf>
    <xf numFmtId="0" fontId="43" fillId="0" borderId="14" xfId="0" applyFont="1" applyBorder="1">
      <alignment vertical="center"/>
    </xf>
    <xf numFmtId="0" fontId="43" fillId="0" borderId="17" xfId="0" applyFont="1" applyBorder="1">
      <alignment vertical="center"/>
    </xf>
    <xf numFmtId="0" fontId="45" fillId="7" borderId="16" xfId="0" applyFont="1" applyFill="1" applyBorder="1">
      <alignment vertical="center"/>
    </xf>
    <xf numFmtId="0" fontId="43" fillId="7" borderId="14" xfId="0" applyFont="1" applyFill="1" applyBorder="1">
      <alignment vertical="center"/>
    </xf>
    <xf numFmtId="0" fontId="43" fillId="0" borderId="13" xfId="0" applyFont="1" applyBorder="1">
      <alignment vertical="center"/>
    </xf>
    <xf numFmtId="0" fontId="49" fillId="0" borderId="12" xfId="0" applyFont="1" applyBorder="1" applyAlignment="1">
      <alignment horizontal="center" vertical="center"/>
    </xf>
    <xf numFmtId="0" fontId="39" fillId="0" borderId="8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center" vertical="center" shrinkToFit="1"/>
    </xf>
    <xf numFmtId="0" fontId="47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shrinkToFit="1"/>
    </xf>
    <xf numFmtId="0" fontId="47" fillId="0" borderId="14" xfId="0" applyFont="1" applyBorder="1" applyAlignment="1">
      <alignment horizontal="right" vertical="center" wrapText="1"/>
    </xf>
    <xf numFmtId="0" fontId="45" fillId="0" borderId="16" xfId="0" applyFont="1" applyBorder="1" applyAlignment="1">
      <alignment horizontal="right" vertical="center" wrapText="1"/>
    </xf>
    <xf numFmtId="0" fontId="37" fillId="0" borderId="4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177" fontId="43" fillId="0" borderId="19" xfId="0" applyNumberFormat="1" applyFont="1" applyBorder="1" applyAlignment="1">
      <alignment vertical="center" shrinkToFit="1"/>
    </xf>
    <xf numFmtId="177" fontId="45" fillId="0" borderId="21" xfId="0" applyNumberFormat="1" applyFont="1" applyBorder="1" applyAlignment="1">
      <alignment vertical="center" shrinkToFit="1"/>
    </xf>
    <xf numFmtId="177" fontId="43" fillId="0" borderId="21" xfId="0" applyNumberFormat="1" applyFont="1" applyBorder="1" applyAlignment="1">
      <alignment vertical="center" shrinkToFit="1"/>
    </xf>
    <xf numFmtId="177" fontId="43" fillId="0" borderId="27" xfId="0" applyNumberFormat="1" applyFont="1" applyBorder="1" applyAlignment="1">
      <alignment vertical="center" shrinkToFit="1"/>
    </xf>
    <xf numFmtId="177" fontId="45" fillId="0" borderId="11" xfId="0" applyNumberFormat="1" applyFont="1" applyBorder="1" applyAlignment="1">
      <alignment vertical="center" shrinkToFit="1"/>
    </xf>
    <xf numFmtId="41" fontId="26" fillId="0" borderId="0" xfId="2" applyFont="1">
      <alignment vertical="center"/>
    </xf>
    <xf numFmtId="41" fontId="39" fillId="0" borderId="0" xfId="2" applyFont="1" applyAlignment="1">
      <alignment horizontal="left" vertical="center"/>
    </xf>
    <xf numFmtId="177" fontId="45" fillId="8" borderId="11" xfId="0" applyNumberFormat="1" applyFont="1" applyFill="1" applyBorder="1" applyAlignment="1">
      <alignment vertical="center" shrinkToFit="1"/>
    </xf>
    <xf numFmtId="0" fontId="43" fillId="7" borderId="19" xfId="0" applyFont="1" applyFill="1" applyBorder="1">
      <alignment vertical="center"/>
    </xf>
    <xf numFmtId="0" fontId="43" fillId="0" borderId="19" xfId="0" applyFont="1" applyBorder="1">
      <alignment vertical="center"/>
    </xf>
    <xf numFmtId="0" fontId="43" fillId="0" borderId="13" xfId="0" applyFont="1" applyBorder="1" applyAlignment="1">
      <alignment vertical="center" shrinkToFit="1"/>
    </xf>
    <xf numFmtId="0" fontId="33" fillId="0" borderId="8" xfId="0" applyFont="1" applyBorder="1" applyAlignment="1">
      <alignment horizontal="left" vertical="center" wrapText="1"/>
    </xf>
    <xf numFmtId="0" fontId="43" fillId="7" borderId="13" xfId="0" applyFont="1" applyFill="1" applyBorder="1">
      <alignment vertical="center"/>
    </xf>
    <xf numFmtId="177" fontId="43" fillId="0" borderId="15" xfId="0" applyNumberFormat="1" applyFont="1" applyBorder="1" applyAlignment="1">
      <alignment vertical="center" shrinkToFit="1"/>
    </xf>
    <xf numFmtId="0" fontId="39" fillId="0" borderId="10" xfId="0" applyFont="1" applyBorder="1" applyAlignment="1">
      <alignment horizontal="left" vertical="center" wrapText="1"/>
    </xf>
    <xf numFmtId="0" fontId="38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38" fillId="0" borderId="8" xfId="0" applyFont="1" applyBorder="1" applyAlignment="1">
      <alignment horizontal="center" vertical="center" wrapText="1"/>
    </xf>
    <xf numFmtId="41" fontId="42" fillId="0" borderId="0" xfId="2" applyFont="1" applyAlignment="1">
      <alignment horizontal="left" vertical="center"/>
    </xf>
    <xf numFmtId="41" fontId="43" fillId="0" borderId="0" xfId="2" applyFont="1">
      <alignment vertical="center"/>
    </xf>
    <xf numFmtId="0" fontId="26" fillId="0" borderId="13" xfId="0" applyFont="1" applyBorder="1">
      <alignment vertical="center"/>
    </xf>
    <xf numFmtId="0" fontId="44" fillId="0" borderId="16" xfId="0" applyFont="1" applyBorder="1">
      <alignment vertical="center"/>
    </xf>
    <xf numFmtId="41" fontId="43" fillId="0" borderId="0" xfId="2" applyFont="1" applyAlignment="1">
      <alignment horizontal="center" vertical="center"/>
    </xf>
    <xf numFmtId="41" fontId="42" fillId="0" borderId="0" xfId="2" applyFont="1" applyBorder="1" applyAlignment="1">
      <alignment vertical="center"/>
    </xf>
    <xf numFmtId="0" fontId="26" fillId="8" borderId="13" xfId="0" applyFont="1" applyFill="1" applyBorder="1" applyAlignment="1">
      <alignment horizontal="center" vertical="center" shrinkToFit="1"/>
    </xf>
    <xf numFmtId="41" fontId="50" fillId="8" borderId="17" xfId="2" applyFont="1" applyFill="1" applyBorder="1" applyAlignment="1">
      <alignment vertical="center" shrinkToFit="1"/>
    </xf>
    <xf numFmtId="41" fontId="50" fillId="7" borderId="17" xfId="2" applyFont="1" applyFill="1" applyBorder="1" applyAlignment="1">
      <alignment vertical="center" shrinkToFit="1"/>
    </xf>
    <xf numFmtId="177" fontId="43" fillId="8" borderId="28" xfId="0" applyNumberFormat="1" applyFont="1" applyFill="1" applyBorder="1" applyAlignment="1">
      <alignment vertical="center" shrinkToFit="1"/>
    </xf>
    <xf numFmtId="41" fontId="41" fillId="8" borderId="17" xfId="2" applyFont="1" applyFill="1" applyBorder="1" applyAlignment="1">
      <alignment vertical="center" shrinkToFit="1"/>
    </xf>
    <xf numFmtId="41" fontId="41" fillId="7" borderId="17" xfId="2" applyFont="1" applyFill="1" applyBorder="1" applyAlignment="1">
      <alignment vertical="center" shrinkToFit="1"/>
    </xf>
    <xf numFmtId="0" fontId="50" fillId="8" borderId="17" xfId="0" applyFont="1" applyFill="1" applyBorder="1">
      <alignment vertical="center"/>
    </xf>
    <xf numFmtId="0" fontId="60" fillId="7" borderId="29" xfId="0" applyFont="1" applyFill="1" applyBorder="1">
      <alignment vertical="center"/>
    </xf>
    <xf numFmtId="0" fontId="60" fillId="0" borderId="29" xfId="0" applyFont="1" applyBorder="1">
      <alignment vertical="center"/>
    </xf>
    <xf numFmtId="0" fontId="20" fillId="0" borderId="30" xfId="0" applyFont="1" applyBorder="1">
      <alignment vertical="center"/>
    </xf>
    <xf numFmtId="0" fontId="20" fillId="0" borderId="29" xfId="0" applyFont="1" applyBorder="1">
      <alignment vertical="center"/>
    </xf>
    <xf numFmtId="0" fontId="20" fillId="0" borderId="31" xfId="0" applyFont="1" applyBorder="1">
      <alignment vertical="center"/>
    </xf>
    <xf numFmtId="0" fontId="60" fillId="0" borderId="6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 wrapText="1"/>
    </xf>
    <xf numFmtId="177" fontId="43" fillId="7" borderId="19" xfId="0" applyNumberFormat="1" applyFont="1" applyFill="1" applyBorder="1" applyAlignment="1">
      <alignment vertical="center" shrinkToFit="1"/>
    </xf>
    <xf numFmtId="177" fontId="45" fillId="0" borderId="13" xfId="0" applyNumberFormat="1" applyFont="1" applyBorder="1" applyAlignment="1">
      <alignment vertical="center" shrinkToFit="1"/>
    </xf>
    <xf numFmtId="177" fontId="42" fillId="0" borderId="19" xfId="0" applyNumberFormat="1" applyFont="1" applyBorder="1" applyAlignment="1">
      <alignment vertical="center" shrinkToFit="1"/>
    </xf>
    <xf numFmtId="177" fontId="60" fillId="0" borderId="19" xfId="0" applyNumberFormat="1" applyFont="1" applyBorder="1" applyAlignment="1">
      <alignment vertical="center" shrinkToFit="1"/>
    </xf>
    <xf numFmtId="41" fontId="60" fillId="0" borderId="0" xfId="2" applyFont="1" applyAlignment="1">
      <alignment vertical="center"/>
    </xf>
    <xf numFmtId="177" fontId="45" fillId="7" borderId="21" xfId="0" applyNumberFormat="1" applyFont="1" applyFill="1" applyBorder="1" applyAlignment="1">
      <alignment vertical="center" shrinkToFit="1"/>
    </xf>
    <xf numFmtId="177" fontId="45" fillId="0" borderId="10" xfId="0" applyNumberFormat="1" applyFont="1" applyBorder="1" applyAlignment="1">
      <alignment vertical="center" shrinkToFit="1"/>
    </xf>
    <xf numFmtId="177" fontId="43" fillId="0" borderId="13" xfId="0" applyNumberFormat="1" applyFont="1" applyBorder="1" applyAlignment="1">
      <alignment vertical="center" shrinkToFit="1"/>
    </xf>
    <xf numFmtId="177" fontId="42" fillId="0" borderId="13" xfId="0" applyNumberFormat="1" applyFont="1" applyBorder="1" applyAlignment="1">
      <alignment vertical="center" shrinkToFit="1"/>
    </xf>
    <xf numFmtId="41" fontId="63" fillId="0" borderId="0" xfId="2" applyFont="1" applyAlignment="1">
      <alignment vertical="center"/>
    </xf>
    <xf numFmtId="0" fontId="38" fillId="0" borderId="4" xfId="0" applyFont="1" applyBorder="1" applyAlignment="1">
      <alignment horizontal="left" vertical="center" wrapText="1"/>
    </xf>
    <xf numFmtId="177" fontId="42" fillId="7" borderId="19" xfId="0" applyNumberFormat="1" applyFont="1" applyFill="1" applyBorder="1" applyAlignment="1">
      <alignment vertical="center" shrinkToFit="1"/>
    </xf>
    <xf numFmtId="177" fontId="45" fillId="0" borderId="19" xfId="0" applyNumberFormat="1" applyFont="1" applyBorder="1" applyAlignment="1">
      <alignment vertical="center" shrinkToFit="1"/>
    </xf>
    <xf numFmtId="0" fontId="39" fillId="0" borderId="8" xfId="0" applyFont="1" applyBorder="1" applyAlignment="1">
      <alignment horizontal="center" vertical="center"/>
    </xf>
    <xf numFmtId="0" fontId="42" fillId="0" borderId="10" xfId="0" applyFont="1" applyBorder="1" applyAlignment="1">
      <alignment horizontal="left" vertical="center" wrapText="1"/>
    </xf>
    <xf numFmtId="0" fontId="38" fillId="0" borderId="8" xfId="0" applyFont="1" applyBorder="1" applyAlignment="1">
      <alignment horizontal="left" vertical="center" wrapText="1"/>
    </xf>
    <xf numFmtId="0" fontId="64" fillId="0" borderId="8" xfId="0" applyFont="1" applyBorder="1" applyAlignment="1">
      <alignment horizontal="left" vertical="center" wrapText="1"/>
    </xf>
    <xf numFmtId="0" fontId="65" fillId="0" borderId="8" xfId="0" applyFont="1" applyBorder="1" applyAlignment="1">
      <alignment horizontal="left" vertical="center" wrapText="1"/>
    </xf>
    <xf numFmtId="0" fontId="63" fillId="0" borderId="8" xfId="0" applyFont="1" applyBorder="1" applyAlignment="1">
      <alignment horizontal="left" vertical="center" wrapText="1"/>
    </xf>
    <xf numFmtId="0" fontId="66" fillId="0" borderId="4" xfId="0" applyFont="1" applyBorder="1" applyAlignment="1">
      <alignment horizontal="left" vertical="center" wrapText="1"/>
    </xf>
    <xf numFmtId="41" fontId="42" fillId="0" borderId="0" xfId="2" applyFont="1" applyFill="1" applyAlignment="1">
      <alignment horizontal="left" vertical="center"/>
    </xf>
    <xf numFmtId="41" fontId="43" fillId="0" borderId="0" xfId="2" applyFont="1" applyFill="1">
      <alignment vertical="center"/>
    </xf>
    <xf numFmtId="0" fontId="38" fillId="2" borderId="4" xfId="0" applyFont="1" applyFill="1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0" fontId="38" fillId="0" borderId="14" xfId="0" applyFont="1" applyBorder="1" applyAlignment="1">
      <alignment horizontal="right" vertical="center" wrapText="1"/>
    </xf>
    <xf numFmtId="0" fontId="36" fillId="2" borderId="10" xfId="0" applyFont="1" applyFill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center" wrapText="1"/>
    </xf>
    <xf numFmtId="0" fontId="38" fillId="0" borderId="16" xfId="0" applyFont="1" applyBorder="1" applyAlignment="1">
      <alignment horizontal="right" vertical="center" wrapText="1"/>
    </xf>
    <xf numFmtId="0" fontId="39" fillId="0" borderId="8" xfId="4" applyFont="1" applyBorder="1" applyAlignment="1">
      <alignment horizontal="left" vertical="center" wrapText="1"/>
    </xf>
    <xf numFmtId="0" fontId="47" fillId="7" borderId="17" xfId="0" applyFont="1" applyFill="1" applyBorder="1" applyAlignment="1">
      <alignment horizontal="right" vertical="center" wrapText="1"/>
    </xf>
    <xf numFmtId="0" fontId="38" fillId="0" borderId="17" xfId="0" applyFont="1" applyBorder="1" applyAlignment="1">
      <alignment horizontal="right" vertical="center" wrapText="1"/>
    </xf>
    <xf numFmtId="0" fontId="39" fillId="0" borderId="10" xfId="4" applyFont="1" applyBorder="1" applyAlignment="1">
      <alignment vertical="center" wrapText="1"/>
    </xf>
    <xf numFmtId="0" fontId="38" fillId="0" borderId="10" xfId="0" applyFont="1" applyBorder="1" applyAlignment="1">
      <alignment horizontal="right" vertical="center" wrapText="1"/>
    </xf>
    <xf numFmtId="0" fontId="44" fillId="0" borderId="16" xfId="0" applyFont="1" applyBorder="1" applyAlignment="1">
      <alignment horizontal="right" vertical="center" wrapText="1"/>
    </xf>
    <xf numFmtId="0" fontId="38" fillId="0" borderId="18" xfId="0" applyFont="1" applyBorder="1" applyAlignment="1">
      <alignment horizontal="right" vertical="center" wrapText="1"/>
    </xf>
    <xf numFmtId="0" fontId="66" fillId="11" borderId="4" xfId="0" applyFont="1" applyFill="1" applyBorder="1" applyAlignment="1">
      <alignment horizontal="left" vertical="center" wrapText="1"/>
    </xf>
    <xf numFmtId="0" fontId="26" fillId="11" borderId="10" xfId="0" applyFont="1" applyFill="1" applyBorder="1" applyAlignment="1">
      <alignment horizontal="left" vertical="center" wrapText="1"/>
    </xf>
    <xf numFmtId="177" fontId="43" fillId="8" borderId="14" xfId="0" applyNumberFormat="1" applyFont="1" applyFill="1" applyBorder="1" applyAlignment="1">
      <alignment vertical="center" shrinkToFit="1"/>
    </xf>
    <xf numFmtId="177" fontId="43" fillId="7" borderId="14" xfId="0" applyNumberFormat="1" applyFont="1" applyFill="1" applyBorder="1" applyAlignment="1">
      <alignment vertical="center" shrinkToFit="1"/>
    </xf>
    <xf numFmtId="41" fontId="41" fillId="8" borderId="14" xfId="2" applyFont="1" applyFill="1" applyBorder="1" applyAlignment="1">
      <alignment vertical="center" shrinkToFit="1"/>
    </xf>
    <xf numFmtId="41" fontId="41" fillId="7" borderId="14" xfId="2" applyFont="1" applyFill="1" applyBorder="1" applyAlignment="1">
      <alignment vertical="center" shrinkToFit="1"/>
    </xf>
    <xf numFmtId="41" fontId="45" fillId="8" borderId="14" xfId="2" applyFont="1" applyFill="1" applyBorder="1" applyAlignment="1">
      <alignment vertical="center" shrinkToFit="1"/>
    </xf>
    <xf numFmtId="177" fontId="50" fillId="8" borderId="17" xfId="0" applyNumberFormat="1" applyFont="1" applyFill="1" applyBorder="1">
      <alignment vertical="center"/>
    </xf>
    <xf numFmtId="41" fontId="43" fillId="0" borderId="0" xfId="2" applyFont="1" applyAlignment="1">
      <alignment vertical="center"/>
    </xf>
    <xf numFmtId="41" fontId="46" fillId="0" borderId="0" xfId="2" applyFont="1" applyAlignment="1">
      <alignment vertical="center"/>
    </xf>
    <xf numFmtId="177" fontId="42" fillId="7" borderId="21" xfId="0" applyNumberFormat="1" applyFont="1" applyFill="1" applyBorder="1" applyAlignment="1">
      <alignment vertical="center" shrinkToFit="1"/>
    </xf>
    <xf numFmtId="177" fontId="43" fillId="0" borderId="10" xfId="0" applyNumberFormat="1" applyFont="1" applyBorder="1" applyAlignment="1">
      <alignment vertical="center" shrinkToFit="1"/>
    </xf>
    <xf numFmtId="177" fontId="45" fillId="7" borderId="19" xfId="0" applyNumberFormat="1" applyFont="1" applyFill="1" applyBorder="1" applyAlignment="1">
      <alignment vertical="center" shrinkToFit="1"/>
    </xf>
    <xf numFmtId="0" fontId="19" fillId="0" borderId="0" xfId="0" applyFont="1" applyAlignment="1">
      <alignment horizontal="left" vertical="center"/>
    </xf>
    <xf numFmtId="0" fontId="50" fillId="0" borderId="0" xfId="0" applyFont="1">
      <alignment vertical="center"/>
    </xf>
    <xf numFmtId="0" fontId="42" fillId="7" borderId="19" xfId="0" applyFont="1" applyFill="1" applyBorder="1" applyAlignment="1">
      <alignment horizontal="right" vertical="center" wrapText="1"/>
    </xf>
    <xf numFmtId="0" fontId="42" fillId="0" borderId="19" xfId="0" applyFont="1" applyBorder="1" applyAlignment="1">
      <alignment horizontal="right" vertical="center" wrapText="1"/>
    </xf>
    <xf numFmtId="0" fontId="42" fillId="0" borderId="13" xfId="0" applyFont="1" applyBorder="1" applyAlignment="1">
      <alignment horizontal="right" vertical="center" wrapText="1"/>
    </xf>
    <xf numFmtId="0" fontId="68" fillId="0" borderId="0" xfId="0" applyFont="1">
      <alignment vertical="center"/>
    </xf>
    <xf numFmtId="0" fontId="34" fillId="0" borderId="0" xfId="0" applyFont="1" applyAlignment="1">
      <alignment horizontal="left" vertical="center"/>
    </xf>
    <xf numFmtId="0" fontId="69" fillId="0" borderId="0" xfId="0" applyFont="1">
      <alignment vertical="center"/>
    </xf>
    <xf numFmtId="0" fontId="45" fillId="7" borderId="21" xfId="0" applyFont="1" applyFill="1" applyBorder="1" applyAlignment="1">
      <alignment horizontal="right" vertical="center" wrapText="1"/>
    </xf>
    <xf numFmtId="0" fontId="45" fillId="0" borderId="21" xfId="0" applyFont="1" applyBorder="1" applyAlignment="1">
      <alignment horizontal="right" vertical="center" wrapText="1"/>
    </xf>
    <xf numFmtId="0" fontId="45" fillId="0" borderId="10" xfId="0" applyFont="1" applyBorder="1" applyAlignment="1">
      <alignment horizontal="right" vertical="center" wrapText="1"/>
    </xf>
    <xf numFmtId="0" fontId="42" fillId="0" borderId="21" xfId="0" applyFont="1" applyBorder="1" applyAlignment="1">
      <alignment horizontal="right" vertical="center" wrapText="1"/>
    </xf>
    <xf numFmtId="177" fontId="43" fillId="8" borderId="13" xfId="0" applyNumberFormat="1" applyFont="1" applyFill="1" applyBorder="1" applyAlignment="1">
      <alignment vertical="center" shrinkToFit="1"/>
    </xf>
    <xf numFmtId="177" fontId="43" fillId="7" borderId="13" xfId="0" applyNumberFormat="1" applyFont="1" applyFill="1" applyBorder="1" applyAlignment="1">
      <alignment vertical="center" shrinkToFit="1"/>
    </xf>
    <xf numFmtId="41" fontId="41" fillId="8" borderId="10" xfId="2" applyFont="1" applyFill="1" applyBorder="1" applyAlignment="1">
      <alignment vertical="center" shrinkToFit="1"/>
    </xf>
    <xf numFmtId="41" fontId="45" fillId="8" borderId="10" xfId="2" applyFont="1" applyFill="1" applyBorder="1" applyAlignment="1">
      <alignment vertical="center" shrinkToFit="1"/>
    </xf>
    <xf numFmtId="0" fontId="43" fillId="7" borderId="14" xfId="0" applyFont="1" applyFill="1" applyBorder="1" applyAlignment="1">
      <alignment vertical="center" shrinkToFit="1"/>
    </xf>
    <xf numFmtId="0" fontId="34" fillId="0" borderId="0" xfId="0" applyFont="1">
      <alignment vertical="center"/>
    </xf>
    <xf numFmtId="177" fontId="38" fillId="8" borderId="13" xfId="0" applyNumberFormat="1" applyFont="1" applyFill="1" applyBorder="1" applyAlignment="1">
      <alignment horizontal="center" vertical="center" shrinkToFit="1"/>
    </xf>
    <xf numFmtId="177" fontId="47" fillId="7" borderId="4" xfId="0" applyNumberFormat="1" applyFont="1" applyFill="1" applyBorder="1" applyAlignment="1">
      <alignment horizontal="right" vertical="center" shrinkToFit="1"/>
    </xf>
    <xf numFmtId="177" fontId="47" fillId="8" borderId="4" xfId="0" applyNumberFormat="1" applyFont="1" applyFill="1" applyBorder="1" applyAlignment="1">
      <alignment horizontal="right" vertical="center" shrinkToFit="1"/>
    </xf>
    <xf numFmtId="177" fontId="47" fillId="8" borderId="15" xfId="0" applyNumberFormat="1" applyFont="1" applyFill="1" applyBorder="1" applyAlignment="1">
      <alignment horizontal="right" vertical="center" wrapText="1"/>
    </xf>
    <xf numFmtId="0" fontId="39" fillId="0" borderId="0" xfId="0" applyFont="1" applyAlignment="1">
      <alignment horizontal="center" vertical="center"/>
    </xf>
    <xf numFmtId="177" fontId="38" fillId="8" borderId="16" xfId="0" applyNumberFormat="1" applyFont="1" applyFill="1" applyBorder="1" applyAlignment="1">
      <alignment horizontal="center" vertical="center" shrinkToFit="1"/>
    </xf>
    <xf numFmtId="41" fontId="45" fillId="7" borderId="16" xfId="2" applyFont="1" applyFill="1" applyBorder="1" applyAlignment="1">
      <alignment horizontal="right" vertical="center" shrinkToFit="1"/>
    </xf>
    <xf numFmtId="41" fontId="45" fillId="8" borderId="16" xfId="2" applyFont="1" applyFill="1" applyBorder="1" applyAlignment="1">
      <alignment horizontal="right" vertical="center" shrinkToFit="1"/>
    </xf>
    <xf numFmtId="41" fontId="41" fillId="8" borderId="16" xfId="2" applyFont="1" applyFill="1" applyBorder="1" applyAlignment="1">
      <alignment horizontal="right" vertical="center" shrinkToFit="1"/>
    </xf>
    <xf numFmtId="0" fontId="44" fillId="0" borderId="18" xfId="0" applyFont="1" applyBorder="1" applyAlignment="1">
      <alignment horizontal="right" vertical="center" wrapText="1"/>
    </xf>
    <xf numFmtId="0" fontId="47" fillId="7" borderId="18" xfId="0" applyFont="1" applyFill="1" applyBorder="1" applyAlignment="1">
      <alignment horizontal="right" vertical="center" wrapText="1"/>
    </xf>
    <xf numFmtId="0" fontId="45" fillId="7" borderId="32" xfId="0" applyFont="1" applyFill="1" applyBorder="1" applyAlignment="1">
      <alignment horizontal="right" vertical="center" wrapText="1"/>
    </xf>
    <xf numFmtId="0" fontId="45" fillId="0" borderId="32" xfId="0" applyFont="1" applyBorder="1" applyAlignment="1">
      <alignment horizontal="right" vertical="center" wrapText="1"/>
    </xf>
    <xf numFmtId="0" fontId="44" fillId="0" borderId="32" xfId="0" applyFont="1" applyBorder="1" applyAlignment="1">
      <alignment horizontal="right" vertical="center" wrapText="1"/>
    </xf>
    <xf numFmtId="0" fontId="38" fillId="0" borderId="32" xfId="0" applyFont="1" applyBorder="1" applyAlignment="1">
      <alignment horizontal="right" vertical="center" wrapText="1"/>
    </xf>
    <xf numFmtId="0" fontId="38" fillId="8" borderId="24" xfId="0" applyFont="1" applyFill="1" applyBorder="1" applyAlignment="1">
      <alignment horizontal="center" vertical="center" wrapText="1"/>
    </xf>
    <xf numFmtId="177" fontId="38" fillId="8" borderId="34" xfId="0" applyNumberFormat="1" applyFont="1" applyFill="1" applyBorder="1" applyAlignment="1">
      <alignment horizontal="center" vertical="center" shrinkToFit="1"/>
    </xf>
    <xf numFmtId="0" fontId="47" fillId="7" borderId="13" xfId="0" applyFont="1" applyFill="1" applyBorder="1" applyAlignment="1">
      <alignment horizontal="right" vertical="center" wrapText="1"/>
    </xf>
    <xf numFmtId="0" fontId="47" fillId="8" borderId="13" xfId="0" applyFont="1" applyFill="1" applyBorder="1" applyAlignment="1">
      <alignment horizontal="right" vertical="center" wrapText="1"/>
    </xf>
    <xf numFmtId="177" fontId="26" fillId="8" borderId="15" xfId="0" applyNumberFormat="1" applyFont="1" applyFill="1" applyBorder="1" applyAlignment="1">
      <alignment vertical="center" shrinkToFit="1"/>
    </xf>
    <xf numFmtId="0" fontId="38" fillId="8" borderId="21" xfId="0" applyFont="1" applyFill="1" applyBorder="1" applyAlignment="1">
      <alignment horizontal="center" vertical="center" wrapText="1"/>
    </xf>
    <xf numFmtId="177" fontId="38" fillId="8" borderId="36" xfId="0" applyNumberFormat="1" applyFont="1" applyFill="1" applyBorder="1" applyAlignment="1">
      <alignment horizontal="center" vertical="center" shrinkToFit="1"/>
    </xf>
    <xf numFmtId="0" fontId="45" fillId="7" borderId="16" xfId="0" applyFont="1" applyFill="1" applyBorder="1" applyAlignment="1">
      <alignment horizontal="right" vertical="center" wrapText="1"/>
    </xf>
    <xf numFmtId="0" fontId="45" fillId="8" borderId="16" xfId="0" applyFont="1" applyFill="1" applyBorder="1" applyAlignment="1">
      <alignment horizontal="right" vertical="center" wrapText="1"/>
    </xf>
    <xf numFmtId="177" fontId="44" fillId="8" borderId="11" xfId="0" applyNumberFormat="1" applyFont="1" applyFill="1" applyBorder="1" applyAlignment="1">
      <alignment vertical="center" shrinkToFit="1"/>
    </xf>
    <xf numFmtId="0" fontId="26" fillId="8" borderId="37" xfId="0" applyFont="1" applyFill="1" applyBorder="1" applyAlignment="1">
      <alignment horizontal="center" vertical="center" shrinkToFit="1"/>
    </xf>
    <xf numFmtId="177" fontId="26" fillId="8" borderId="38" xfId="0" applyNumberFormat="1" applyFont="1" applyFill="1" applyBorder="1" applyAlignment="1">
      <alignment vertical="center" shrinkToFit="1"/>
    </xf>
    <xf numFmtId="0" fontId="26" fillId="8" borderId="2" xfId="0" applyFont="1" applyFill="1" applyBorder="1" applyAlignment="1">
      <alignment horizontal="center" vertical="center" shrinkToFit="1"/>
    </xf>
    <xf numFmtId="180" fontId="45" fillId="7" borderId="16" xfId="2" applyNumberFormat="1" applyFont="1" applyFill="1" applyBorder="1" applyAlignment="1">
      <alignment vertical="center" shrinkToFit="1"/>
    </xf>
    <xf numFmtId="180" fontId="45" fillId="8" borderId="16" xfId="2" applyNumberFormat="1" applyFont="1" applyFill="1" applyBorder="1" applyAlignment="1">
      <alignment vertical="center" shrinkToFit="1"/>
    </xf>
    <xf numFmtId="177" fontId="44" fillId="8" borderId="26" xfId="0" applyNumberFormat="1" applyFont="1" applyFill="1" applyBorder="1" applyAlignment="1">
      <alignment vertical="center" shrinkToFit="1"/>
    </xf>
    <xf numFmtId="0" fontId="23" fillId="2" borderId="23" xfId="0" applyFont="1" applyFill="1" applyBorder="1" applyAlignment="1">
      <alignment vertical="center" wrapText="1"/>
    </xf>
    <xf numFmtId="0" fontId="23" fillId="2" borderId="23" xfId="0" applyFont="1" applyFill="1" applyBorder="1">
      <alignment vertical="center"/>
    </xf>
    <xf numFmtId="41" fontId="74" fillId="2" borderId="23" xfId="0" applyNumberFormat="1" applyFont="1" applyFill="1" applyBorder="1">
      <alignment vertical="center"/>
    </xf>
    <xf numFmtId="0" fontId="74" fillId="2" borderId="23" xfId="0" applyFont="1" applyFill="1" applyBorder="1">
      <alignment vertical="center"/>
    </xf>
    <xf numFmtId="0" fontId="75" fillId="0" borderId="0" xfId="0" applyFont="1">
      <alignment vertical="center"/>
    </xf>
    <xf numFmtId="2" fontId="76" fillId="0" borderId="0" xfId="0" applyNumberFormat="1" applyFont="1">
      <alignment vertical="center"/>
    </xf>
    <xf numFmtId="41" fontId="77" fillId="0" borderId="0" xfId="0" applyNumberFormat="1" applyFont="1">
      <alignment vertical="center"/>
    </xf>
    <xf numFmtId="41" fontId="26" fillId="0" borderId="0" xfId="0" applyNumberFormat="1" applyFont="1">
      <alignment vertical="center"/>
    </xf>
    <xf numFmtId="41" fontId="12" fillId="0" borderId="0" xfId="0" applyNumberFormat="1" applyFont="1">
      <alignment vertical="center"/>
    </xf>
    <xf numFmtId="0" fontId="78" fillId="0" borderId="39" xfId="0" applyFont="1" applyBorder="1" applyAlignment="1">
      <alignment horizontal="center" vertical="center" shrinkToFit="1"/>
    </xf>
    <xf numFmtId="0" fontId="78" fillId="0" borderId="40" xfId="0" applyFont="1" applyBorder="1" applyAlignment="1">
      <alignment horizontal="center" vertical="center" shrinkToFit="1"/>
    </xf>
    <xf numFmtId="0" fontId="12" fillId="0" borderId="8" xfId="0" applyFont="1" applyBorder="1">
      <alignment vertical="center"/>
    </xf>
    <xf numFmtId="0" fontId="38" fillId="0" borderId="41" xfId="0" applyFont="1" applyBorder="1" applyAlignment="1">
      <alignment horizontal="left" vertical="center" wrapText="1"/>
    </xf>
    <xf numFmtId="0" fontId="12" fillId="0" borderId="41" xfId="0" applyFont="1" applyBorder="1">
      <alignment vertical="center"/>
    </xf>
    <xf numFmtId="177" fontId="42" fillId="0" borderId="21" xfId="0" applyNumberFormat="1" applyFont="1" applyBorder="1" applyAlignment="1">
      <alignment vertical="center" shrinkToFit="1"/>
    </xf>
    <xf numFmtId="0" fontId="34" fillId="0" borderId="5" xfId="0" quotePrefix="1" applyFont="1" applyBorder="1" applyAlignment="1">
      <alignment horizontal="center" vertical="center"/>
    </xf>
    <xf numFmtId="177" fontId="43" fillId="8" borderId="14" xfId="0" applyNumberFormat="1" applyFont="1" applyFill="1" applyBorder="1">
      <alignment vertical="center"/>
    </xf>
    <xf numFmtId="177" fontId="43" fillId="8" borderId="13" xfId="0" applyNumberFormat="1" applyFont="1" applyFill="1" applyBorder="1">
      <alignment vertical="center"/>
    </xf>
    <xf numFmtId="41" fontId="41" fillId="7" borderId="10" xfId="2" applyFont="1" applyFill="1" applyBorder="1" applyAlignment="1">
      <alignment vertical="center" shrinkToFit="1"/>
    </xf>
    <xf numFmtId="0" fontId="37" fillId="0" borderId="4" xfId="0" quotePrefix="1" applyFont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42" fillId="0" borderId="13" xfId="0" applyFont="1" applyBorder="1">
      <alignment vertical="center"/>
    </xf>
    <xf numFmtId="0" fontId="43" fillId="0" borderId="10" xfId="0" quotePrefix="1" applyFont="1" applyBorder="1" applyAlignment="1">
      <alignment horizontal="left" vertical="center"/>
    </xf>
    <xf numFmtId="0" fontId="33" fillId="0" borderId="4" xfId="0" applyFont="1" applyBorder="1" applyAlignment="1">
      <alignment vertical="center" wrapText="1"/>
    </xf>
    <xf numFmtId="0" fontId="39" fillId="0" borderId="10" xfId="0" applyFont="1" applyBorder="1" applyAlignment="1">
      <alignment vertical="center" wrapText="1"/>
    </xf>
    <xf numFmtId="0" fontId="26" fillId="0" borderId="4" xfId="0" quotePrefix="1" applyFont="1" applyBorder="1" applyAlignment="1">
      <alignment horizontal="left" vertical="center"/>
    </xf>
    <xf numFmtId="0" fontId="38" fillId="0" borderId="10" xfId="0" applyFont="1" applyBorder="1" applyAlignment="1">
      <alignment vertical="center" wrapText="1"/>
    </xf>
    <xf numFmtId="0" fontId="45" fillId="0" borderId="20" xfId="0" applyFont="1" applyBorder="1">
      <alignment vertical="center"/>
    </xf>
    <xf numFmtId="0" fontId="45" fillId="0" borderId="14" xfId="0" applyFont="1" applyBorder="1" applyAlignment="1">
      <alignment horizontal="right" vertical="center" wrapText="1"/>
    </xf>
    <xf numFmtId="0" fontId="42" fillId="0" borderId="20" xfId="0" applyFont="1" applyBorder="1">
      <alignment vertical="center"/>
    </xf>
    <xf numFmtId="0" fontId="42" fillId="0" borderId="20" xfId="0" applyFont="1" applyBorder="1" applyAlignment="1">
      <alignment vertical="center" shrinkToFit="1"/>
    </xf>
    <xf numFmtId="0" fontId="45" fillId="0" borderId="20" xfId="0" applyFont="1" applyBorder="1" applyAlignment="1">
      <alignment vertical="center" shrinkToFit="1"/>
    </xf>
    <xf numFmtId="0" fontId="42" fillId="0" borderId="19" xfId="0" applyFont="1" applyBorder="1" applyAlignment="1">
      <alignment vertical="center" shrinkToFit="1"/>
    </xf>
    <xf numFmtId="0" fontId="43" fillId="0" borderId="19" xfId="0" applyFont="1" applyBorder="1" applyAlignment="1">
      <alignment vertical="center" shrinkToFit="1"/>
    </xf>
    <xf numFmtId="0" fontId="45" fillId="0" borderId="21" xfId="0" applyFont="1" applyBorder="1">
      <alignment vertical="center"/>
    </xf>
    <xf numFmtId="0" fontId="42" fillId="0" borderId="10" xfId="0" applyFont="1" applyBorder="1">
      <alignment vertical="center"/>
    </xf>
    <xf numFmtId="0" fontId="42" fillId="0" borderId="21" xfId="0" applyFont="1" applyBorder="1">
      <alignment vertical="center"/>
    </xf>
    <xf numFmtId="0" fontId="42" fillId="0" borderId="21" xfId="0" applyFont="1" applyBorder="1" applyAlignment="1">
      <alignment vertical="center" shrinkToFit="1"/>
    </xf>
    <xf numFmtId="0" fontId="45" fillId="0" borderId="21" xfId="0" applyFont="1" applyBorder="1" applyAlignment="1">
      <alignment vertical="center" shrinkToFit="1"/>
    </xf>
    <xf numFmtId="0" fontId="47" fillId="0" borderId="10" xfId="0" applyFont="1" applyBorder="1" applyAlignment="1">
      <alignment vertical="center" wrapText="1"/>
    </xf>
    <xf numFmtId="0" fontId="45" fillId="0" borderId="10" xfId="0" applyFont="1" applyBorder="1">
      <alignment vertical="center"/>
    </xf>
    <xf numFmtId="0" fontId="45" fillId="0" borderId="18" xfId="0" applyFont="1" applyBorder="1">
      <alignment vertical="center"/>
    </xf>
    <xf numFmtId="0" fontId="39" fillId="0" borderId="4" xfId="0" applyFont="1" applyBorder="1">
      <alignment vertical="center"/>
    </xf>
    <xf numFmtId="0" fontId="43" fillId="0" borderId="10" xfId="0" applyFont="1" applyBorder="1">
      <alignment vertical="center"/>
    </xf>
    <xf numFmtId="176" fontId="26" fillId="0" borderId="8" xfId="0" quotePrefix="1" applyNumberFormat="1" applyFont="1" applyBorder="1" applyAlignment="1">
      <alignment horizontal="center" vertical="center"/>
    </xf>
    <xf numFmtId="0" fontId="42" fillId="0" borderId="10" xfId="0" applyFont="1" applyBorder="1" applyAlignment="1">
      <alignment vertical="center" wrapText="1"/>
    </xf>
    <xf numFmtId="0" fontId="37" fillId="0" borderId="8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53" fillId="0" borderId="8" xfId="0" applyFont="1" applyBorder="1" applyAlignment="1">
      <alignment horizontal="left" vertical="center" wrapText="1"/>
    </xf>
    <xf numFmtId="0" fontId="43" fillId="0" borderId="10" xfId="0" applyFont="1" applyBorder="1" applyAlignment="1">
      <alignment horizontal="left" vertical="center" wrapText="1"/>
    </xf>
    <xf numFmtId="0" fontId="53" fillId="0" borderId="4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57" fillId="0" borderId="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9" fillId="0" borderId="21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6" fillId="0" borderId="21" xfId="0" applyFont="1" applyBorder="1" applyAlignment="1">
      <alignment horizontal="left" vertical="center" wrapText="1"/>
    </xf>
    <xf numFmtId="0" fontId="66" fillId="0" borderId="8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center" vertical="center" wrapText="1"/>
    </xf>
    <xf numFmtId="0" fontId="57" fillId="0" borderId="4" xfId="0" applyFont="1" applyBorder="1" applyAlignment="1">
      <alignment vertical="center" wrapText="1"/>
    </xf>
    <xf numFmtId="0" fontId="38" fillId="0" borderId="21" xfId="0" applyFont="1" applyBorder="1" applyAlignment="1">
      <alignment horizontal="left" vertical="center" wrapText="1"/>
    </xf>
    <xf numFmtId="0" fontId="61" fillId="0" borderId="8" xfId="0" applyFont="1" applyBorder="1" applyAlignment="1">
      <alignment horizontal="left" vertical="center" wrapText="1"/>
    </xf>
    <xf numFmtId="0" fontId="70" fillId="0" borderId="4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177" fontId="38" fillId="0" borderId="14" xfId="0" applyNumberFormat="1" applyFont="1" applyBorder="1" applyAlignment="1">
      <alignment horizontal="center" vertical="center" shrinkToFit="1"/>
    </xf>
    <xf numFmtId="0" fontId="37" fillId="0" borderId="4" xfId="0" applyFont="1" applyBorder="1" applyAlignment="1">
      <alignment vertical="center" wrapText="1"/>
    </xf>
    <xf numFmtId="0" fontId="39" fillId="0" borderId="4" xfId="4" applyFont="1" applyBorder="1" applyAlignment="1">
      <alignment horizontal="left" vertical="center" wrapText="1"/>
    </xf>
    <xf numFmtId="0" fontId="52" fillId="0" borderId="4" xfId="0" applyFont="1" applyBorder="1" applyAlignment="1">
      <alignment vertical="center" wrapText="1"/>
    </xf>
    <xf numFmtId="0" fontId="26" fillId="0" borderId="8" xfId="0" applyFont="1" applyBorder="1">
      <alignment vertical="center"/>
    </xf>
    <xf numFmtId="41" fontId="43" fillId="8" borderId="17" xfId="2" applyFont="1" applyFill="1" applyBorder="1">
      <alignment vertical="center"/>
    </xf>
    <xf numFmtId="0" fontId="41" fillId="8" borderId="14" xfId="0" applyFont="1" applyFill="1" applyBorder="1">
      <alignment vertical="center"/>
    </xf>
    <xf numFmtId="0" fontId="41" fillId="8" borderId="17" xfId="0" applyFont="1" applyFill="1" applyBorder="1">
      <alignment vertical="center"/>
    </xf>
    <xf numFmtId="177" fontId="50" fillId="8" borderId="14" xfId="0" applyNumberFormat="1" applyFont="1" applyFill="1" applyBorder="1">
      <alignment vertical="center"/>
    </xf>
    <xf numFmtId="0" fontId="50" fillId="8" borderId="19" xfId="0" applyFont="1" applyFill="1" applyBorder="1">
      <alignment vertical="center"/>
    </xf>
    <xf numFmtId="177" fontId="45" fillId="8" borderId="14" xfId="0" applyNumberFormat="1" applyFont="1" applyFill="1" applyBorder="1">
      <alignment vertical="center"/>
    </xf>
    <xf numFmtId="177" fontId="41" fillId="8" borderId="14" xfId="0" applyNumberFormat="1" applyFont="1" applyFill="1" applyBorder="1">
      <alignment vertical="center"/>
    </xf>
    <xf numFmtId="0" fontId="41" fillId="8" borderId="21" xfId="0" applyFont="1" applyFill="1" applyBorder="1">
      <alignment vertical="center"/>
    </xf>
    <xf numFmtId="177" fontId="50" fillId="8" borderId="13" xfId="0" applyNumberFormat="1" applyFont="1" applyFill="1" applyBorder="1">
      <alignment vertical="center"/>
    </xf>
    <xf numFmtId="177" fontId="45" fillId="8" borderId="10" xfId="0" applyNumberFormat="1" applyFont="1" applyFill="1" applyBorder="1">
      <alignment vertical="center"/>
    </xf>
    <xf numFmtId="177" fontId="41" fillId="8" borderId="10" xfId="0" applyNumberFormat="1" applyFont="1" applyFill="1" applyBorder="1">
      <alignment vertical="center"/>
    </xf>
    <xf numFmtId="177" fontId="47" fillId="8" borderId="4" xfId="0" applyNumberFormat="1" applyFont="1" applyFill="1" applyBorder="1" applyAlignment="1">
      <alignment horizontal="right" vertical="center" wrapText="1"/>
    </xf>
    <xf numFmtId="177" fontId="47" fillId="8" borderId="13" xfId="0" applyNumberFormat="1" applyFont="1" applyFill="1" applyBorder="1" applyAlignment="1">
      <alignment horizontal="right" vertical="center" wrapText="1"/>
    </xf>
    <xf numFmtId="177" fontId="45" fillId="8" borderId="16" xfId="0" applyNumberFormat="1" applyFont="1" applyFill="1" applyBorder="1" applyAlignment="1">
      <alignment horizontal="right" vertical="center" wrapText="1"/>
    </xf>
    <xf numFmtId="0" fontId="38" fillId="8" borderId="13" xfId="0" applyFont="1" applyFill="1" applyBorder="1" applyAlignment="1">
      <alignment horizontal="right" vertical="center" wrapText="1"/>
    </xf>
    <xf numFmtId="0" fontId="44" fillId="8" borderId="16" xfId="0" applyFont="1" applyFill="1" applyBorder="1" applyAlignment="1">
      <alignment horizontal="right" vertical="center" wrapText="1"/>
    </xf>
    <xf numFmtId="177" fontId="26" fillId="8" borderId="13" xfId="0" applyNumberFormat="1" applyFont="1" applyFill="1" applyBorder="1" applyAlignment="1">
      <alignment vertical="center" shrinkToFit="1"/>
    </xf>
    <xf numFmtId="177" fontId="45" fillId="8" borderId="16" xfId="0" applyNumberFormat="1" applyFont="1" applyFill="1" applyBorder="1" applyAlignment="1">
      <alignment vertical="center" shrinkToFit="1"/>
    </xf>
    <xf numFmtId="177" fontId="44" fillId="8" borderId="16" xfId="0" applyNumberFormat="1" applyFont="1" applyFill="1" applyBorder="1" applyAlignment="1">
      <alignment vertical="center" shrinkToFit="1"/>
    </xf>
    <xf numFmtId="177" fontId="42" fillId="5" borderId="19" xfId="0" applyNumberFormat="1" applyFont="1" applyFill="1" applyBorder="1" applyAlignment="1">
      <alignment vertical="center" shrinkToFit="1"/>
    </xf>
    <xf numFmtId="0" fontId="43" fillId="5" borderId="13" xfId="0" applyFont="1" applyFill="1" applyBorder="1">
      <alignment vertical="center"/>
    </xf>
    <xf numFmtId="0" fontId="42" fillId="5" borderId="19" xfId="0" applyFont="1" applyFill="1" applyBorder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6" fillId="0" borderId="4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0" fillId="8" borderId="24" xfId="0" quotePrefix="1" applyFont="1" applyFill="1" applyBorder="1" applyAlignment="1">
      <alignment horizontal="center" vertical="center"/>
    </xf>
    <xf numFmtId="0" fontId="20" fillId="8" borderId="21" xfId="0" quotePrefix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177" fontId="51" fillId="8" borderId="4" xfId="0" applyNumberFormat="1" applyFont="1" applyFill="1" applyBorder="1" applyAlignment="1">
      <alignment horizontal="center" vertical="center" wrapText="1"/>
    </xf>
    <xf numFmtId="177" fontId="51" fillId="8" borderId="10" xfId="0" applyNumberFormat="1" applyFont="1" applyFill="1" applyBorder="1" applyAlignment="1">
      <alignment horizontal="center" vertical="center" wrapText="1"/>
    </xf>
    <xf numFmtId="41" fontId="63" fillId="0" borderId="0" xfId="2" applyFont="1" applyAlignment="1">
      <alignment horizontal="left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shrinkToFit="1"/>
    </xf>
    <xf numFmtId="0" fontId="57" fillId="0" borderId="10" xfId="0" applyFont="1" applyBorder="1" applyAlignment="1">
      <alignment horizontal="center" vertical="center" shrinkToFit="1"/>
    </xf>
    <xf numFmtId="0" fontId="51" fillId="8" borderId="4" xfId="0" applyFont="1" applyFill="1" applyBorder="1" applyAlignment="1">
      <alignment horizontal="center" vertical="center" wrapText="1"/>
    </xf>
    <xf numFmtId="0" fontId="51" fillId="8" borderId="10" xfId="0" applyFont="1" applyFill="1" applyBorder="1" applyAlignment="1">
      <alignment horizontal="center" vertical="center" wrapText="1"/>
    </xf>
    <xf numFmtId="177" fontId="43" fillId="5" borderId="19" xfId="0" applyNumberFormat="1" applyFont="1" applyFill="1" applyBorder="1" applyAlignment="1">
      <alignment vertical="center" shrinkToFit="1"/>
    </xf>
    <xf numFmtId="41" fontId="43" fillId="0" borderId="13" xfId="2" applyFont="1" applyFill="1" applyBorder="1" applyAlignment="1">
      <alignment vertical="center" shrinkToFit="1"/>
    </xf>
    <xf numFmtId="41" fontId="45" fillId="0" borderId="16" xfId="2" applyFont="1" applyFill="1" applyBorder="1" applyAlignment="1">
      <alignment vertical="center" shrinkToFit="1"/>
    </xf>
    <xf numFmtId="41" fontId="50" fillId="0" borderId="17" xfId="2" applyFont="1" applyFill="1" applyBorder="1" applyAlignment="1">
      <alignment vertical="center" shrinkToFit="1"/>
    </xf>
    <xf numFmtId="0" fontId="60" fillId="0" borderId="30" xfId="0" applyFont="1" applyBorder="1">
      <alignment vertical="center"/>
    </xf>
    <xf numFmtId="0" fontId="47" fillId="0" borderId="16" xfId="0" applyFont="1" applyBorder="1" applyAlignment="1">
      <alignment horizontal="right" vertical="center" wrapText="1"/>
    </xf>
    <xf numFmtId="0" fontId="47" fillId="0" borderId="10" xfId="0" applyFont="1" applyBorder="1" applyAlignment="1">
      <alignment horizontal="right" vertical="center" wrapText="1"/>
    </xf>
    <xf numFmtId="0" fontId="32" fillId="0" borderId="5" xfId="0" applyFont="1" applyBorder="1" applyAlignment="1">
      <alignment horizontal="center" vertical="center"/>
    </xf>
    <xf numFmtId="0" fontId="41" fillId="0" borderId="17" xfId="0" applyFont="1" applyBorder="1">
      <alignment vertical="center"/>
    </xf>
    <xf numFmtId="0" fontId="50" fillId="0" borderId="17" xfId="0" applyFont="1" applyBorder="1">
      <alignment vertical="center"/>
    </xf>
    <xf numFmtId="0" fontId="42" fillId="0" borderId="10" xfId="0" applyFont="1" applyBorder="1" applyAlignment="1">
      <alignment horizontal="right" vertical="center" wrapText="1"/>
    </xf>
    <xf numFmtId="0" fontId="50" fillId="0" borderId="13" xfId="0" applyFont="1" applyBorder="1">
      <alignment vertical="center"/>
    </xf>
    <xf numFmtId="0" fontId="41" fillId="0" borderId="10" xfId="0" applyFont="1" applyBorder="1">
      <alignment vertical="center"/>
    </xf>
    <xf numFmtId="177" fontId="47" fillId="0" borderId="13" xfId="0" applyNumberFormat="1" applyFont="1" applyBorder="1" applyAlignment="1">
      <alignment horizontal="right" vertical="center" wrapText="1"/>
    </xf>
    <xf numFmtId="177" fontId="45" fillId="0" borderId="16" xfId="0" applyNumberFormat="1" applyFont="1" applyBorder="1" applyAlignment="1">
      <alignment horizontal="right" vertical="center" wrapText="1"/>
    </xf>
    <xf numFmtId="0" fontId="38" fillId="0" borderId="8" xfId="0" applyFont="1" applyBorder="1" applyAlignment="1">
      <alignment horizontal="right" vertical="center" wrapText="1"/>
    </xf>
    <xf numFmtId="0" fontId="38" fillId="0" borderId="13" xfId="0" applyFont="1" applyBorder="1" applyAlignment="1">
      <alignment horizontal="right" vertical="center" wrapText="1"/>
    </xf>
    <xf numFmtId="177" fontId="26" fillId="0" borderId="13" xfId="0" applyNumberFormat="1" applyFont="1" applyBorder="1" applyAlignment="1">
      <alignment vertical="center" shrinkToFit="1"/>
    </xf>
    <xf numFmtId="177" fontId="44" fillId="0" borderId="16" xfId="0" applyNumberFormat="1" applyFont="1" applyBorder="1" applyAlignment="1">
      <alignment vertical="center" shrinkToFit="1"/>
    </xf>
    <xf numFmtId="0" fontId="47" fillId="5" borderId="17" xfId="0" applyFont="1" applyFill="1" applyBorder="1" applyAlignment="1">
      <alignment horizontal="right" vertical="center" wrapText="1"/>
    </xf>
    <xf numFmtId="0" fontId="43" fillId="5" borderId="14" xfId="0" applyFont="1" applyFill="1" applyBorder="1" applyAlignment="1">
      <alignment vertical="center" shrinkToFit="1"/>
    </xf>
    <xf numFmtId="0" fontId="47" fillId="8" borderId="4" xfId="0" applyFont="1" applyFill="1" applyBorder="1" applyAlignment="1">
      <alignment horizontal="right" vertical="center" wrapText="1"/>
    </xf>
    <xf numFmtId="0" fontId="47" fillId="7" borderId="4" xfId="0" applyFont="1" applyFill="1" applyBorder="1" applyAlignment="1">
      <alignment horizontal="right" vertical="center" wrapText="1"/>
    </xf>
    <xf numFmtId="0" fontId="43" fillId="12" borderId="13" xfId="0" applyFont="1" applyFill="1" applyBorder="1">
      <alignment vertical="center"/>
    </xf>
    <xf numFmtId="177" fontId="45" fillId="5" borderId="19" xfId="0" applyNumberFormat="1" applyFont="1" applyFill="1" applyBorder="1" applyAlignment="1">
      <alignment vertical="center" shrinkToFit="1"/>
    </xf>
    <xf numFmtId="0" fontId="42" fillId="5" borderId="17" xfId="0" applyFont="1" applyFill="1" applyBorder="1" applyAlignment="1">
      <alignment horizontal="right" vertical="center" wrapText="1"/>
    </xf>
    <xf numFmtId="9" fontId="41" fillId="0" borderId="4" xfId="3" applyFont="1" applyFill="1" applyBorder="1" applyAlignment="1">
      <alignment horizontal="center" vertical="center" wrapText="1"/>
    </xf>
    <xf numFmtId="9" fontId="41" fillId="0" borderId="10" xfId="3" applyFont="1" applyFill="1" applyBorder="1" applyAlignment="1">
      <alignment horizontal="center" vertical="center" wrapText="1"/>
    </xf>
    <xf numFmtId="41" fontId="26" fillId="0" borderId="4" xfId="2" applyFont="1" applyFill="1" applyBorder="1" applyAlignment="1">
      <alignment horizontal="center" vertical="center"/>
    </xf>
    <xf numFmtId="41" fontId="26" fillId="0" borderId="10" xfId="2" applyFont="1" applyFill="1" applyBorder="1" applyAlignment="1">
      <alignment horizontal="center" vertical="center"/>
    </xf>
    <xf numFmtId="9" fontId="41" fillId="0" borderId="8" xfId="3" applyFont="1" applyFill="1" applyBorder="1" applyAlignment="1">
      <alignment horizontal="center" vertical="center" wrapText="1"/>
    </xf>
    <xf numFmtId="177" fontId="42" fillId="13" borderId="19" xfId="0" applyNumberFormat="1" applyFont="1" applyFill="1" applyBorder="1" applyAlignment="1">
      <alignment vertical="center" shrinkToFit="1"/>
    </xf>
    <xf numFmtId="0" fontId="43" fillId="3" borderId="14" xfId="0" applyFont="1" applyFill="1" applyBorder="1">
      <alignment vertical="center"/>
    </xf>
    <xf numFmtId="41" fontId="45" fillId="0" borderId="8" xfId="2" applyFont="1" applyFill="1" applyBorder="1" applyAlignment="1">
      <alignment vertical="center" shrinkToFit="1"/>
    </xf>
    <xf numFmtId="0" fontId="20" fillId="0" borderId="12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32" xfId="0" quotePrefix="1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1" fontId="26" fillId="0" borderId="8" xfId="2" applyFont="1" applyFill="1" applyBorder="1" applyAlignment="1">
      <alignment horizontal="center" vertical="center"/>
    </xf>
    <xf numFmtId="41" fontId="48" fillId="0" borderId="8" xfId="2" applyFont="1" applyFill="1" applyBorder="1" applyAlignment="1">
      <alignment horizontal="center" vertical="center"/>
    </xf>
    <xf numFmtId="41" fontId="43" fillId="0" borderId="8" xfId="2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shrinkToFit="1"/>
    </xf>
    <xf numFmtId="41" fontId="45" fillId="0" borderId="32" xfId="2" applyFont="1" applyFill="1" applyBorder="1" applyAlignment="1">
      <alignment vertical="center" shrinkToFit="1"/>
    </xf>
    <xf numFmtId="41" fontId="44" fillId="0" borderId="32" xfId="2" applyFont="1" applyFill="1" applyBorder="1" applyAlignment="1">
      <alignment vertical="center" shrinkToFit="1"/>
    </xf>
    <xf numFmtId="177" fontId="45" fillId="0" borderId="43" xfId="0" applyNumberFormat="1" applyFont="1" applyBorder="1" applyAlignment="1">
      <alignment vertical="center" shrinkToFit="1"/>
    </xf>
    <xf numFmtId="0" fontId="42" fillId="0" borderId="1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177" fontId="38" fillId="0" borderId="8" xfId="0" applyNumberFormat="1" applyFont="1" applyBorder="1" applyAlignment="1">
      <alignment horizontal="center" vertical="center" shrinkToFit="1"/>
    </xf>
    <xf numFmtId="0" fontId="42" fillId="7" borderId="8" xfId="0" applyFont="1" applyFill="1" applyBorder="1">
      <alignment vertical="center"/>
    </xf>
    <xf numFmtId="0" fontId="42" fillId="0" borderId="8" xfId="0" applyFont="1" applyBorder="1">
      <alignment vertical="center"/>
    </xf>
    <xf numFmtId="0" fontId="42" fillId="0" borderId="32" xfId="0" applyFont="1" applyBorder="1" applyAlignment="1">
      <alignment horizontal="center" vertical="center"/>
    </xf>
    <xf numFmtId="0" fontId="42" fillId="0" borderId="32" xfId="0" applyFont="1" applyBorder="1">
      <alignment vertical="center"/>
    </xf>
    <xf numFmtId="0" fontId="42" fillId="0" borderId="8" xfId="0" applyFont="1" applyBorder="1" applyAlignment="1">
      <alignment vertical="center" shrinkToFit="1"/>
    </xf>
    <xf numFmtId="0" fontId="43" fillId="0" borderId="8" xfId="0" applyFont="1" applyBorder="1" applyAlignment="1">
      <alignment vertical="center" shrinkToFit="1"/>
    </xf>
    <xf numFmtId="177" fontId="26" fillId="0" borderId="43" xfId="0" applyNumberFormat="1" applyFont="1" applyBorder="1" applyAlignment="1">
      <alignment vertical="center" shrinkToFit="1"/>
    </xf>
    <xf numFmtId="0" fontId="39" fillId="0" borderId="8" xfId="0" applyFont="1" applyBorder="1" applyAlignment="1">
      <alignment vertical="center" wrapText="1"/>
    </xf>
    <xf numFmtId="0" fontId="42" fillId="7" borderId="32" xfId="0" applyFont="1" applyFill="1" applyBorder="1">
      <alignment vertical="center"/>
    </xf>
    <xf numFmtId="0" fontId="42" fillId="0" borderId="32" xfId="0" applyFont="1" applyBorder="1" applyAlignment="1">
      <alignment vertical="center" shrinkToFit="1"/>
    </xf>
    <xf numFmtId="0" fontId="43" fillId="0" borderId="32" xfId="0" applyFont="1" applyBorder="1" applyAlignment="1">
      <alignment vertical="center" shrinkToFit="1"/>
    </xf>
    <xf numFmtId="0" fontId="37" fillId="0" borderId="8" xfId="0" quotePrefix="1" applyFont="1" applyBorder="1" applyAlignment="1">
      <alignment horizontal="left" vertical="center"/>
    </xf>
    <xf numFmtId="177" fontId="38" fillId="0" borderId="44" xfId="0" applyNumberFormat="1" applyFont="1" applyBorder="1" applyAlignment="1">
      <alignment horizontal="center" vertical="center" shrinkToFit="1"/>
    </xf>
    <xf numFmtId="0" fontId="42" fillId="7" borderId="45" xfId="0" applyFont="1" applyFill="1" applyBorder="1">
      <alignment vertical="center"/>
    </xf>
    <xf numFmtId="0" fontId="42" fillId="0" borderId="45" xfId="0" applyFont="1" applyBorder="1" applyAlignment="1">
      <alignment horizontal="center" vertical="center"/>
    </xf>
    <xf numFmtId="0" fontId="42" fillId="0" borderId="45" xfId="0" applyFont="1" applyBorder="1">
      <alignment vertical="center"/>
    </xf>
    <xf numFmtId="0" fontId="20" fillId="3" borderId="29" xfId="0" applyFont="1" applyFill="1" applyBorder="1">
      <alignment vertical="center"/>
    </xf>
    <xf numFmtId="0" fontId="20" fillId="3" borderId="31" xfId="0" applyFont="1" applyFill="1" applyBorder="1">
      <alignment vertical="center"/>
    </xf>
    <xf numFmtId="177" fontId="38" fillId="0" borderId="10" xfId="0" applyNumberFormat="1" applyFont="1" applyBorder="1" applyAlignment="1">
      <alignment horizontal="center" vertical="center" shrinkToFit="1"/>
    </xf>
    <xf numFmtId="0" fontId="42" fillId="0" borderId="44" xfId="0" applyFont="1" applyBorder="1" applyAlignment="1">
      <alignment horizontal="center" vertical="center"/>
    </xf>
    <xf numFmtId="0" fontId="42" fillId="0" borderId="44" xfId="0" applyFont="1" applyBorder="1">
      <alignment vertical="center"/>
    </xf>
    <xf numFmtId="0" fontId="42" fillId="0" borderId="45" xfId="0" applyFont="1" applyBorder="1" applyAlignment="1">
      <alignment vertical="center" shrinkToFit="1"/>
    </xf>
    <xf numFmtId="177" fontId="26" fillId="0" borderId="28" xfId="0" applyNumberFormat="1" applyFont="1" applyBorder="1" applyAlignment="1">
      <alignment vertical="center" shrinkToFit="1"/>
    </xf>
    <xf numFmtId="0" fontId="43" fillId="0" borderId="45" xfId="0" applyFont="1" applyBorder="1" applyAlignment="1">
      <alignment vertical="center" shrinkToFit="1"/>
    </xf>
    <xf numFmtId="0" fontId="26" fillId="0" borderId="8" xfId="0" applyFont="1" applyBorder="1" applyAlignment="1">
      <alignment vertical="center" wrapText="1"/>
    </xf>
    <xf numFmtId="41" fontId="48" fillId="0" borderId="4" xfId="2" applyFont="1" applyFill="1" applyBorder="1" applyAlignment="1">
      <alignment horizontal="center" vertical="center"/>
    </xf>
    <xf numFmtId="41" fontId="43" fillId="0" borderId="4" xfId="2" applyFont="1" applyFill="1" applyBorder="1" applyAlignment="1">
      <alignment horizontal="center" vertical="center"/>
    </xf>
    <xf numFmtId="41" fontId="48" fillId="0" borderId="10" xfId="2" applyFont="1" applyFill="1" applyBorder="1" applyAlignment="1">
      <alignment horizontal="center" vertical="center"/>
    </xf>
    <xf numFmtId="41" fontId="43" fillId="0" borderId="10" xfId="2" applyFont="1" applyFill="1" applyBorder="1" applyAlignment="1">
      <alignment horizontal="center" vertical="center"/>
    </xf>
    <xf numFmtId="41" fontId="45" fillId="0" borderId="13" xfId="2" applyFont="1" applyFill="1" applyBorder="1" applyAlignment="1">
      <alignment vertical="center" shrinkToFit="1"/>
    </xf>
    <xf numFmtId="41" fontId="45" fillId="0" borderId="19" xfId="2" applyFont="1" applyFill="1" applyBorder="1" applyAlignment="1">
      <alignment vertical="center" shrinkToFit="1"/>
    </xf>
    <xf numFmtId="41" fontId="44" fillId="0" borderId="19" xfId="2" applyFont="1" applyFill="1" applyBorder="1" applyAlignment="1">
      <alignment vertical="center" shrinkToFit="1"/>
    </xf>
    <xf numFmtId="177" fontId="45" fillId="0" borderId="15" xfId="0" applyNumberFormat="1" applyFont="1" applyBorder="1" applyAlignment="1">
      <alignment vertical="center" shrinkToFit="1"/>
    </xf>
    <xf numFmtId="41" fontId="45" fillId="0" borderId="44" xfId="2" applyFont="1" applyFill="1" applyBorder="1" applyAlignment="1">
      <alignment vertical="center" shrinkToFit="1"/>
    </xf>
    <xf numFmtId="41" fontId="45" fillId="0" borderId="45" xfId="2" applyFont="1" applyFill="1" applyBorder="1" applyAlignment="1">
      <alignment vertical="center" shrinkToFit="1"/>
    </xf>
    <xf numFmtId="41" fontId="44" fillId="0" borderId="45" xfId="2" applyFont="1" applyFill="1" applyBorder="1" applyAlignment="1">
      <alignment vertical="center" shrinkToFit="1"/>
    </xf>
    <xf numFmtId="177" fontId="45" fillId="0" borderId="28" xfId="0" applyNumberFormat="1" applyFont="1" applyBorder="1" applyAlignment="1">
      <alignment vertical="center" shrinkToFit="1"/>
    </xf>
    <xf numFmtId="41" fontId="45" fillId="0" borderId="18" xfId="2" applyFont="1" applyFill="1" applyBorder="1" applyAlignment="1">
      <alignment vertical="center" shrinkToFit="1"/>
    </xf>
    <xf numFmtId="41" fontId="44" fillId="0" borderId="18" xfId="2" applyFont="1" applyFill="1" applyBorder="1" applyAlignment="1">
      <alignment vertical="center" shrinkToFit="1"/>
    </xf>
    <xf numFmtId="177" fontId="45" fillId="0" borderId="26" xfId="0" applyNumberFormat="1" applyFont="1" applyBorder="1" applyAlignment="1">
      <alignment vertical="center" shrinkToFit="1"/>
    </xf>
    <xf numFmtId="41" fontId="45" fillId="7" borderId="13" xfId="2" applyFont="1" applyFill="1" applyBorder="1" applyAlignment="1">
      <alignment vertical="center" shrinkToFit="1"/>
    </xf>
    <xf numFmtId="41" fontId="45" fillId="7" borderId="19" xfId="2" applyFont="1" applyFill="1" applyBorder="1" applyAlignment="1">
      <alignment vertical="center" shrinkToFit="1"/>
    </xf>
    <xf numFmtId="41" fontId="45" fillId="7" borderId="44" xfId="2" applyFont="1" applyFill="1" applyBorder="1" applyAlignment="1">
      <alignment vertical="center" shrinkToFit="1"/>
    </xf>
    <xf numFmtId="41" fontId="45" fillId="7" borderId="45" xfId="2" applyFont="1" applyFill="1" applyBorder="1" applyAlignment="1">
      <alignment vertical="center" shrinkToFit="1"/>
    </xf>
    <xf numFmtId="41" fontId="45" fillId="7" borderId="18" xfId="2" applyFont="1" applyFill="1" applyBorder="1" applyAlignment="1">
      <alignment vertical="center" shrinkToFit="1"/>
    </xf>
    <xf numFmtId="41" fontId="42" fillId="0" borderId="19" xfId="2" applyFont="1" applyFill="1" applyBorder="1" applyAlignment="1">
      <alignment vertical="center" shrinkToFit="1"/>
    </xf>
    <xf numFmtId="41" fontId="42" fillId="0" borderId="45" xfId="2" applyFont="1" applyFill="1" applyBorder="1" applyAlignment="1">
      <alignment vertical="center" shrinkToFit="1"/>
    </xf>
    <xf numFmtId="0" fontId="42" fillId="0" borderId="8" xfId="0" applyFont="1" applyBorder="1" applyAlignment="1">
      <alignment horizontal="center" vertical="center"/>
    </xf>
    <xf numFmtId="20" fontId="19" fillId="0" borderId="46" xfId="0" applyNumberFormat="1" applyFont="1" applyBorder="1" applyAlignment="1">
      <alignment horizontal="center" vertical="center"/>
    </xf>
    <xf numFmtId="0" fontId="26" fillId="0" borderId="10" xfId="0" quotePrefix="1" applyFont="1" applyBorder="1" applyAlignment="1">
      <alignment horizontal="left" vertical="center"/>
    </xf>
    <xf numFmtId="41" fontId="43" fillId="0" borderId="0" xfId="0" applyNumberFormat="1" applyFont="1">
      <alignment vertical="center"/>
    </xf>
    <xf numFmtId="0" fontId="47" fillId="0" borderId="8" xfId="0" applyFont="1" applyBorder="1" applyAlignment="1">
      <alignment horizontal="left" vertical="center" wrapText="1"/>
    </xf>
    <xf numFmtId="0" fontId="74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43" fillId="7" borderId="4" xfId="0" applyFont="1" applyFill="1" applyBorder="1">
      <alignment vertical="center"/>
    </xf>
    <xf numFmtId="0" fontId="41" fillId="0" borderId="0" xfId="0" applyFont="1">
      <alignment vertical="center"/>
    </xf>
    <xf numFmtId="0" fontId="37" fillId="0" borderId="39" xfId="0" applyFont="1" applyBorder="1">
      <alignment vertical="center"/>
    </xf>
    <xf numFmtId="0" fontId="37" fillId="0" borderId="46" xfId="0" applyFont="1" applyBorder="1">
      <alignment vertical="center"/>
    </xf>
    <xf numFmtId="0" fontId="12" fillId="0" borderId="39" xfId="0" applyFont="1" applyBorder="1">
      <alignment vertical="center"/>
    </xf>
    <xf numFmtId="0" fontId="60" fillId="13" borderId="39" xfId="0" applyFont="1" applyFill="1" applyBorder="1" applyAlignment="1">
      <alignment horizontal="center" vertical="center"/>
    </xf>
    <xf numFmtId="0" fontId="12" fillId="16" borderId="39" xfId="0" applyFont="1" applyFill="1" applyBorder="1">
      <alignment vertical="center"/>
    </xf>
    <xf numFmtId="0" fontId="12" fillId="0" borderId="46" xfId="0" applyFont="1" applyBorder="1">
      <alignment vertical="center"/>
    </xf>
    <xf numFmtId="0" fontId="12" fillId="4" borderId="46" xfId="0" applyFont="1" applyFill="1" applyBorder="1">
      <alignment vertical="center"/>
    </xf>
    <xf numFmtId="0" fontId="12" fillId="15" borderId="46" xfId="0" applyFont="1" applyFill="1" applyBorder="1">
      <alignment vertical="center"/>
    </xf>
    <xf numFmtId="0" fontId="12" fillId="3" borderId="46" xfId="0" applyFont="1" applyFill="1" applyBorder="1">
      <alignment vertical="center"/>
    </xf>
    <xf numFmtId="0" fontId="12" fillId="5" borderId="39" xfId="0" applyFont="1" applyFill="1" applyBorder="1">
      <alignment vertical="center"/>
    </xf>
    <xf numFmtId="0" fontId="90" fillId="0" borderId="0" xfId="0" applyFont="1">
      <alignment vertical="center"/>
    </xf>
    <xf numFmtId="0" fontId="12" fillId="18" borderId="39" xfId="0" applyFont="1" applyFill="1" applyBorder="1" applyAlignment="1">
      <alignment horizontal="center" vertical="center"/>
    </xf>
    <xf numFmtId="41" fontId="26" fillId="6" borderId="13" xfId="2" applyFont="1" applyFill="1" applyBorder="1" applyAlignment="1">
      <alignment horizontal="center" vertical="center" shrinkToFit="1"/>
    </xf>
    <xf numFmtId="0" fontId="26" fillId="6" borderId="10" xfId="0" applyFont="1" applyFill="1" applyBorder="1" applyAlignment="1">
      <alignment horizontal="center" vertical="center" shrinkToFit="1"/>
    </xf>
    <xf numFmtId="41" fontId="43" fillId="6" borderId="13" xfId="2" applyFont="1" applyFill="1" applyBorder="1" applyAlignment="1">
      <alignment vertical="center" shrinkToFit="1"/>
    </xf>
    <xf numFmtId="41" fontId="45" fillId="6" borderId="16" xfId="2" applyFont="1" applyFill="1" applyBorder="1" applyAlignment="1">
      <alignment vertical="center" shrinkToFit="1"/>
    </xf>
    <xf numFmtId="177" fontId="45" fillId="6" borderId="26" xfId="0" applyNumberFormat="1" applyFont="1" applyFill="1" applyBorder="1" applyAlignment="1">
      <alignment vertical="center" shrinkToFit="1"/>
    </xf>
    <xf numFmtId="177" fontId="45" fillId="6" borderId="11" xfId="0" applyNumberFormat="1" applyFont="1" applyFill="1" applyBorder="1" applyAlignment="1">
      <alignment vertical="center" shrinkToFit="1"/>
    </xf>
    <xf numFmtId="41" fontId="60" fillId="6" borderId="15" xfId="2" applyFont="1" applyFill="1" applyBorder="1" applyAlignment="1">
      <alignment vertical="center" shrinkToFit="1"/>
    </xf>
    <xf numFmtId="0" fontId="86" fillId="6" borderId="4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shrinkToFit="1"/>
    </xf>
    <xf numFmtId="0" fontId="42" fillId="6" borderId="13" xfId="0" applyFont="1" applyFill="1" applyBorder="1">
      <alignment vertical="center"/>
    </xf>
    <xf numFmtId="0" fontId="86" fillId="6" borderId="10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shrinkToFit="1"/>
    </xf>
    <xf numFmtId="0" fontId="45" fillId="6" borderId="16" xfId="0" applyFont="1" applyFill="1" applyBorder="1">
      <alignment vertical="center"/>
    </xf>
    <xf numFmtId="0" fontId="45" fillId="6" borderId="26" xfId="0" applyFont="1" applyFill="1" applyBorder="1">
      <alignment vertical="center"/>
    </xf>
    <xf numFmtId="0" fontId="63" fillId="6" borderId="15" xfId="0" applyFont="1" applyFill="1" applyBorder="1">
      <alignment vertical="center"/>
    </xf>
    <xf numFmtId="177" fontId="38" fillId="6" borderId="13" xfId="0" applyNumberFormat="1" applyFont="1" applyFill="1" applyBorder="1" applyAlignment="1">
      <alignment horizontal="center" vertical="center" shrinkToFit="1"/>
    </xf>
    <xf numFmtId="177" fontId="38" fillId="6" borderId="20" xfId="0" applyNumberFormat="1" applyFont="1" applyFill="1" applyBorder="1" applyAlignment="1">
      <alignment horizontal="center" vertical="center" shrinkToFit="1"/>
    </xf>
    <xf numFmtId="177" fontId="43" fillId="6" borderId="14" xfId="0" applyNumberFormat="1" applyFont="1" applyFill="1" applyBorder="1" applyAlignment="1">
      <alignment vertical="center" shrinkToFit="1"/>
    </xf>
    <xf numFmtId="41" fontId="41" fillId="6" borderId="14" xfId="2" applyFont="1" applyFill="1" applyBorder="1" applyAlignment="1">
      <alignment vertical="center" shrinkToFit="1"/>
    </xf>
    <xf numFmtId="177" fontId="50" fillId="6" borderId="17" xfId="0" applyNumberFormat="1" applyFont="1" applyFill="1" applyBorder="1">
      <alignment vertical="center"/>
    </xf>
    <xf numFmtId="177" fontId="60" fillId="6" borderId="28" xfId="0" applyNumberFormat="1" applyFont="1" applyFill="1" applyBorder="1" applyAlignment="1">
      <alignment vertical="center" shrinkToFit="1"/>
    </xf>
    <xf numFmtId="41" fontId="85" fillId="8" borderId="19" xfId="2" applyFont="1" applyFill="1" applyBorder="1" applyAlignment="1">
      <alignment vertical="center" shrinkToFit="1"/>
    </xf>
    <xf numFmtId="177" fontId="47" fillId="6" borderId="4" xfId="0" applyNumberFormat="1" applyFont="1" applyFill="1" applyBorder="1" applyAlignment="1">
      <alignment horizontal="right" vertical="center" shrinkToFit="1"/>
    </xf>
    <xf numFmtId="177" fontId="38" fillId="6" borderId="16" xfId="0" applyNumberFormat="1" applyFont="1" applyFill="1" applyBorder="1" applyAlignment="1">
      <alignment horizontal="center" vertical="center" shrinkToFit="1"/>
    </xf>
    <xf numFmtId="41" fontId="45" fillId="6" borderId="16" xfId="2" applyFont="1" applyFill="1" applyBorder="1" applyAlignment="1">
      <alignment horizontal="right" vertical="center" shrinkToFit="1"/>
    </xf>
    <xf numFmtId="177" fontId="86" fillId="6" borderId="15" xfId="0" applyNumberFormat="1" applyFont="1" applyFill="1" applyBorder="1" applyAlignment="1">
      <alignment horizontal="right" vertical="center" wrapText="1"/>
    </xf>
    <xf numFmtId="0" fontId="38" fillId="6" borderId="24" xfId="0" applyFont="1" applyFill="1" applyBorder="1" applyAlignment="1">
      <alignment horizontal="center" vertical="center" wrapText="1"/>
    </xf>
    <xf numFmtId="177" fontId="38" fillId="6" borderId="34" xfId="0" applyNumberFormat="1" applyFont="1" applyFill="1" applyBorder="1" applyAlignment="1">
      <alignment horizontal="center" vertical="center" shrinkToFit="1"/>
    </xf>
    <xf numFmtId="0" fontId="47" fillId="6" borderId="13" xfId="0" applyFont="1" applyFill="1" applyBorder="1" applyAlignment="1">
      <alignment horizontal="right" vertical="center" wrapText="1"/>
    </xf>
    <xf numFmtId="0" fontId="38" fillId="6" borderId="21" xfId="0" applyFont="1" applyFill="1" applyBorder="1" applyAlignment="1">
      <alignment horizontal="center" vertical="center" wrapText="1"/>
    </xf>
    <xf numFmtId="177" fontId="38" fillId="6" borderId="36" xfId="0" applyNumberFormat="1" applyFont="1" applyFill="1" applyBorder="1" applyAlignment="1">
      <alignment horizontal="center" vertical="center" shrinkToFit="1"/>
    </xf>
    <xf numFmtId="0" fontId="45" fillId="6" borderId="16" xfId="0" applyFont="1" applyFill="1" applyBorder="1" applyAlignment="1">
      <alignment horizontal="right" vertical="center" wrapText="1"/>
    </xf>
    <xf numFmtId="177" fontId="44" fillId="6" borderId="11" xfId="0" applyNumberFormat="1" applyFont="1" applyFill="1" applyBorder="1" applyAlignment="1">
      <alignment vertical="center" shrinkToFit="1"/>
    </xf>
    <xf numFmtId="177" fontId="37" fillId="6" borderId="15" xfId="0" applyNumberFormat="1" applyFont="1" applyFill="1" applyBorder="1" applyAlignment="1">
      <alignment vertical="center" shrinkToFit="1"/>
    </xf>
    <xf numFmtId="177" fontId="37" fillId="8" borderId="38" xfId="0" applyNumberFormat="1" applyFont="1" applyFill="1" applyBorder="1" applyAlignment="1">
      <alignment vertical="center" shrinkToFit="1"/>
    </xf>
    <xf numFmtId="0" fontId="12" fillId="19" borderId="46" xfId="0" applyFont="1" applyFill="1" applyBorder="1">
      <alignment vertical="center"/>
    </xf>
    <xf numFmtId="0" fontId="47" fillId="6" borderId="16" xfId="0" applyFont="1" applyFill="1" applyBorder="1" applyAlignment="1">
      <alignment horizontal="right" vertical="center" wrapText="1"/>
    </xf>
    <xf numFmtId="41" fontId="43" fillId="0" borderId="19" xfId="2" applyFont="1" applyFill="1" applyBorder="1" applyAlignment="1">
      <alignment vertical="center" shrinkToFit="1"/>
    </xf>
    <xf numFmtId="0" fontId="46" fillId="0" borderId="0" xfId="0" applyFont="1">
      <alignment vertical="center"/>
    </xf>
    <xf numFmtId="41" fontId="41" fillId="8" borderId="18" xfId="2" applyFont="1" applyFill="1" applyBorder="1" applyAlignment="1">
      <alignment vertical="center" shrinkToFit="1"/>
    </xf>
    <xf numFmtId="41" fontId="50" fillId="7" borderId="13" xfId="2" applyFont="1" applyFill="1" applyBorder="1" applyAlignment="1">
      <alignment vertical="center" shrinkToFit="1"/>
    </xf>
    <xf numFmtId="177" fontId="45" fillId="7" borderId="16" xfId="0" applyNumberFormat="1" applyFont="1" applyFill="1" applyBorder="1" applyAlignment="1">
      <alignment vertical="center" shrinkToFit="1"/>
    </xf>
    <xf numFmtId="0" fontId="26" fillId="2" borderId="0" xfId="0" applyFont="1" applyFill="1" applyAlignment="1">
      <alignment horizontal="center" vertical="center"/>
    </xf>
    <xf numFmtId="0" fontId="41" fillId="2" borderId="0" xfId="0" applyFont="1" applyFill="1">
      <alignment vertical="center"/>
    </xf>
    <xf numFmtId="0" fontId="87" fillId="2" borderId="0" xfId="0" applyFont="1" applyFill="1">
      <alignment vertical="center"/>
    </xf>
    <xf numFmtId="0" fontId="26" fillId="2" borderId="0" xfId="0" applyFont="1" applyFill="1">
      <alignment vertical="center"/>
    </xf>
    <xf numFmtId="0" fontId="46" fillId="2" borderId="0" xfId="0" applyFont="1" applyFill="1">
      <alignment vertical="center"/>
    </xf>
    <xf numFmtId="177" fontId="43" fillId="6" borderId="4" xfId="0" applyNumberFormat="1" applyFont="1" applyFill="1" applyBorder="1" applyAlignment="1">
      <alignment vertical="center" shrinkToFit="1"/>
    </xf>
    <xf numFmtId="177" fontId="45" fillId="6" borderId="16" xfId="0" applyNumberFormat="1" applyFont="1" applyFill="1" applyBorder="1" applyAlignment="1">
      <alignment vertical="center" shrinkToFit="1"/>
    </xf>
    <xf numFmtId="177" fontId="43" fillId="7" borderId="4" xfId="0" applyNumberFormat="1" applyFont="1" applyFill="1" applyBorder="1" applyAlignment="1">
      <alignment vertical="center" shrinkToFit="1"/>
    </xf>
    <xf numFmtId="177" fontId="47" fillId="6" borderId="4" xfId="0" applyNumberFormat="1" applyFont="1" applyFill="1" applyBorder="1" applyAlignment="1">
      <alignment horizontal="right" vertical="center" wrapText="1"/>
    </xf>
    <xf numFmtId="177" fontId="45" fillId="6" borderId="16" xfId="0" applyNumberFormat="1" applyFont="1" applyFill="1" applyBorder="1" applyAlignment="1">
      <alignment horizontal="right" vertical="center" wrapText="1"/>
    </xf>
    <xf numFmtId="0" fontId="45" fillId="7" borderId="51" xfId="0" applyFont="1" applyFill="1" applyBorder="1" applyAlignment="1">
      <alignment horizontal="right" vertical="center" wrapText="1"/>
    </xf>
    <xf numFmtId="0" fontId="93" fillId="0" borderId="40" xfId="0" applyFont="1" applyBorder="1" applyAlignment="1">
      <alignment horizontal="center" vertical="center" shrinkToFit="1"/>
    </xf>
    <xf numFmtId="0" fontId="43" fillId="6" borderId="4" xfId="0" applyFont="1" applyFill="1" applyBorder="1">
      <alignment vertical="center"/>
    </xf>
    <xf numFmtId="0" fontId="45" fillId="6" borderId="20" xfId="0" applyFont="1" applyFill="1" applyBorder="1">
      <alignment vertical="center"/>
    </xf>
    <xf numFmtId="0" fontId="44" fillId="0" borderId="8" xfId="0" applyFont="1" applyBorder="1" applyAlignment="1">
      <alignment horizontal="left" vertical="center" wrapText="1"/>
    </xf>
    <xf numFmtId="0" fontId="85" fillId="0" borderId="0" xfId="0" applyFont="1" applyAlignment="1">
      <alignment horizontal="center" vertical="center"/>
    </xf>
    <xf numFmtId="0" fontId="33" fillId="0" borderId="4" xfId="0" quotePrefix="1" applyFont="1" applyBorder="1" applyAlignment="1">
      <alignment horizontal="left" vertical="center"/>
    </xf>
    <xf numFmtId="0" fontId="44" fillId="0" borderId="4" xfId="0" applyFont="1" applyBorder="1" applyAlignment="1">
      <alignment vertical="center" wrapText="1"/>
    </xf>
    <xf numFmtId="0" fontId="44" fillId="0" borderId="10" xfId="0" applyFont="1" applyBorder="1" applyAlignment="1">
      <alignment horizontal="left" vertical="center" wrapText="1"/>
    </xf>
    <xf numFmtId="0" fontId="78" fillId="0" borderId="46" xfId="0" applyFont="1" applyBorder="1" applyAlignment="1">
      <alignment horizontal="center" vertical="center" shrinkToFit="1"/>
    </xf>
    <xf numFmtId="0" fontId="45" fillId="0" borderId="0" xfId="0" quotePrefix="1" applyFont="1" applyAlignment="1">
      <alignment horizontal="center" vertical="center"/>
    </xf>
    <xf numFmtId="0" fontId="45" fillId="0" borderId="0" xfId="0" applyFont="1">
      <alignment vertical="center"/>
    </xf>
    <xf numFmtId="0" fontId="45" fillId="2" borderId="0" xfId="0" quotePrefix="1" applyFont="1" applyFill="1" applyAlignment="1">
      <alignment horizontal="center" vertical="center"/>
    </xf>
    <xf numFmtId="0" fontId="46" fillId="0" borderId="4" xfId="0" applyFont="1" applyBorder="1" applyAlignment="1">
      <alignment vertical="center" wrapText="1"/>
    </xf>
    <xf numFmtId="0" fontId="38" fillId="0" borderId="10" xfId="0" applyFont="1" applyBorder="1" applyAlignment="1">
      <alignment vertical="center" shrinkToFit="1"/>
    </xf>
    <xf numFmtId="0" fontId="46" fillId="0" borderId="8" xfId="0" applyFont="1" applyBorder="1" applyAlignment="1">
      <alignment vertical="center" wrapText="1"/>
    </xf>
    <xf numFmtId="0" fontId="60" fillId="6" borderId="29" xfId="0" applyFont="1" applyFill="1" applyBorder="1">
      <alignment vertical="center"/>
    </xf>
    <xf numFmtId="0" fontId="20" fillId="6" borderId="31" xfId="0" applyFont="1" applyFill="1" applyBorder="1">
      <alignment vertical="center"/>
    </xf>
    <xf numFmtId="0" fontId="34" fillId="6" borderId="5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0" fontId="34" fillId="6" borderId="10" xfId="0" quotePrefix="1" applyFont="1" applyFill="1" applyBorder="1" applyAlignment="1">
      <alignment horizontal="center" vertical="center"/>
    </xf>
    <xf numFmtId="0" fontId="43" fillId="6" borderId="11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41" fontId="50" fillId="8" borderId="13" xfId="2" applyFont="1" applyFill="1" applyBorder="1" applyAlignment="1">
      <alignment vertical="center" shrinkToFit="1"/>
    </xf>
    <xf numFmtId="41" fontId="41" fillId="8" borderId="16" xfId="2" applyFont="1" applyFill="1" applyBorder="1" applyAlignment="1">
      <alignment vertical="center" shrinkToFit="1"/>
    </xf>
    <xf numFmtId="0" fontId="87" fillId="0" borderId="0" xfId="0" applyFont="1">
      <alignment vertical="center"/>
    </xf>
    <xf numFmtId="0" fontId="32" fillId="0" borderId="0" xfId="0" applyFont="1" applyAlignment="1">
      <alignment vertical="center" wrapText="1"/>
    </xf>
    <xf numFmtId="0" fontId="43" fillId="0" borderId="57" xfId="0" applyFont="1" applyBorder="1">
      <alignment vertical="center"/>
    </xf>
    <xf numFmtId="0" fontId="12" fillId="0" borderId="58" xfId="0" applyFont="1" applyBorder="1">
      <alignment vertical="center"/>
    </xf>
    <xf numFmtId="0" fontId="32" fillId="0" borderId="58" xfId="0" applyFont="1" applyBorder="1" applyAlignment="1">
      <alignment vertical="center" wrapText="1"/>
    </xf>
    <xf numFmtId="0" fontId="50" fillId="0" borderId="58" xfId="0" applyFont="1" applyBorder="1">
      <alignment vertical="center"/>
    </xf>
    <xf numFmtId="41" fontId="43" fillId="0" borderId="57" xfId="0" applyNumberFormat="1" applyFont="1" applyBorder="1">
      <alignment vertical="center"/>
    </xf>
    <xf numFmtId="0" fontId="92" fillId="0" borderId="59" xfId="0" applyFont="1" applyBorder="1" applyAlignment="1">
      <alignment horizontal="center" vertical="center"/>
    </xf>
    <xf numFmtId="0" fontId="45" fillId="0" borderId="59" xfId="0" quotePrefix="1" applyFont="1" applyBorder="1" applyAlignment="1">
      <alignment horizontal="center" vertical="center"/>
    </xf>
    <xf numFmtId="0" fontId="45" fillId="0" borderId="59" xfId="0" applyFont="1" applyBorder="1">
      <alignment vertical="center"/>
    </xf>
    <xf numFmtId="0" fontId="85" fillId="0" borderId="59" xfId="0" applyFont="1" applyBorder="1" applyAlignment="1">
      <alignment horizontal="center" vertical="center"/>
    </xf>
    <xf numFmtId="0" fontId="85" fillId="2" borderId="59" xfId="0" applyFont="1" applyFill="1" applyBorder="1" applyAlignment="1">
      <alignment horizontal="center" vertical="center"/>
    </xf>
    <xf numFmtId="0" fontId="41" fillId="0" borderId="59" xfId="0" applyFont="1" applyBorder="1">
      <alignment vertical="center"/>
    </xf>
    <xf numFmtId="0" fontId="75" fillId="0" borderId="59" xfId="0" applyFont="1" applyBorder="1" applyAlignment="1">
      <alignment horizontal="center" vertical="center"/>
    </xf>
    <xf numFmtId="0" fontId="94" fillId="0" borderId="59" xfId="0" applyFont="1" applyBorder="1">
      <alignment vertical="center"/>
    </xf>
    <xf numFmtId="0" fontId="12" fillId="0" borderId="59" xfId="0" applyFont="1" applyBorder="1" applyAlignment="1">
      <alignment horizontal="center" vertical="center"/>
    </xf>
    <xf numFmtId="0" fontId="87" fillId="0" borderId="59" xfId="0" applyFont="1" applyBorder="1">
      <alignment vertical="center"/>
    </xf>
    <xf numFmtId="0" fontId="45" fillId="0" borderId="56" xfId="0" quotePrefix="1" applyFont="1" applyBorder="1" applyAlignment="1">
      <alignment horizontal="center" vertical="center"/>
    </xf>
    <xf numFmtId="0" fontId="45" fillId="0" borderId="56" xfId="0" applyFont="1" applyBorder="1">
      <alignment vertical="center"/>
    </xf>
    <xf numFmtId="0" fontId="45" fillId="0" borderId="60" xfId="0" applyFont="1" applyBorder="1">
      <alignment vertical="center"/>
    </xf>
    <xf numFmtId="0" fontId="85" fillId="0" borderId="60" xfId="0" applyFont="1" applyBorder="1" applyAlignment="1">
      <alignment horizontal="center" vertical="center"/>
    </xf>
    <xf numFmtId="0" fontId="41" fillId="0" borderId="60" xfId="0" applyFont="1" applyBorder="1">
      <alignment vertical="center"/>
    </xf>
    <xf numFmtId="0" fontId="94" fillId="0" borderId="60" xfId="0" applyFont="1" applyBorder="1">
      <alignment vertical="center"/>
    </xf>
    <xf numFmtId="0" fontId="87" fillId="0" borderId="60" xfId="0" applyFont="1" applyBorder="1">
      <alignment vertical="center"/>
    </xf>
    <xf numFmtId="0" fontId="45" fillId="0" borderId="61" xfId="0" applyFont="1" applyBorder="1">
      <alignment vertical="center"/>
    </xf>
    <xf numFmtId="0" fontId="12" fillId="0" borderId="62" xfId="0" applyFont="1" applyBorder="1">
      <alignment vertical="center"/>
    </xf>
    <xf numFmtId="0" fontId="92" fillId="6" borderId="63" xfId="0" applyFont="1" applyFill="1" applyBorder="1" applyAlignment="1">
      <alignment horizontal="center" vertical="center"/>
    </xf>
    <xf numFmtId="0" fontId="46" fillId="6" borderId="64" xfId="0" applyFont="1" applyFill="1" applyBorder="1">
      <alignment vertical="center"/>
    </xf>
    <xf numFmtId="0" fontId="12" fillId="6" borderId="65" xfId="0" applyFont="1" applyFill="1" applyBorder="1">
      <alignment vertical="center"/>
    </xf>
    <xf numFmtId="0" fontId="43" fillId="0" borderId="66" xfId="0" applyFont="1" applyBorder="1">
      <alignment vertical="center"/>
    </xf>
    <xf numFmtId="0" fontId="12" fillId="0" borderId="67" xfId="0" applyFont="1" applyBorder="1">
      <alignment vertical="center"/>
    </xf>
    <xf numFmtId="0" fontId="32" fillId="0" borderId="67" xfId="0" applyFont="1" applyBorder="1" applyAlignment="1">
      <alignment vertical="center" wrapText="1"/>
    </xf>
    <xf numFmtId="0" fontId="50" fillId="0" borderId="67" xfId="0" applyFont="1" applyBorder="1">
      <alignment vertical="center"/>
    </xf>
    <xf numFmtId="0" fontId="12" fillId="0" borderId="68" xfId="0" applyFont="1" applyBorder="1">
      <alignment vertical="center"/>
    </xf>
    <xf numFmtId="0" fontId="12" fillId="6" borderId="69" xfId="0" applyFont="1" applyFill="1" applyBorder="1">
      <alignment vertical="center"/>
    </xf>
    <xf numFmtId="0" fontId="12" fillId="6" borderId="54" xfId="0" applyFont="1" applyFill="1" applyBorder="1">
      <alignment vertical="center"/>
    </xf>
    <xf numFmtId="0" fontId="46" fillId="6" borderId="71" xfId="0" applyFont="1" applyFill="1" applyBorder="1">
      <alignment vertical="center"/>
    </xf>
    <xf numFmtId="0" fontId="39" fillId="0" borderId="0" xfId="0" applyFont="1">
      <alignment vertical="center"/>
    </xf>
    <xf numFmtId="0" fontId="32" fillId="2" borderId="0" xfId="0" applyFont="1" applyFill="1" applyAlignment="1">
      <alignment horizontal="center" vertical="center" wrapText="1"/>
    </xf>
    <xf numFmtId="0" fontId="42" fillId="0" borderId="0" xfId="0" applyFont="1">
      <alignment vertical="center"/>
    </xf>
    <xf numFmtId="41" fontId="39" fillId="0" borderId="0" xfId="0" applyNumberFormat="1" applyFont="1">
      <alignment vertical="center"/>
    </xf>
    <xf numFmtId="0" fontId="39" fillId="0" borderId="0" xfId="0" quotePrefix="1" applyFont="1">
      <alignment vertical="center"/>
    </xf>
    <xf numFmtId="0" fontId="26" fillId="0" borderId="7" xfId="0" quotePrefix="1" applyFont="1" applyBorder="1" applyAlignment="1">
      <alignment horizontal="center" vertical="center" shrinkToFit="1"/>
    </xf>
    <xf numFmtId="177" fontId="26" fillId="0" borderId="27" xfId="0" applyNumberFormat="1" applyFont="1" applyBorder="1" applyAlignment="1">
      <alignment vertical="center" shrinkToFit="1"/>
    </xf>
    <xf numFmtId="0" fontId="37" fillId="6" borderId="4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 wrapText="1"/>
    </xf>
    <xf numFmtId="0" fontId="38" fillId="6" borderId="10" xfId="0" applyFont="1" applyFill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177" fontId="51" fillId="6" borderId="4" xfId="0" applyNumberFormat="1" applyFont="1" applyFill="1" applyBorder="1" applyAlignment="1">
      <alignment horizontal="center" vertical="center" wrapText="1"/>
    </xf>
    <xf numFmtId="177" fontId="51" fillId="6" borderId="10" xfId="0" applyNumberFormat="1" applyFont="1" applyFill="1" applyBorder="1" applyAlignment="1">
      <alignment horizontal="center" vertical="center" wrapTex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10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78" fillId="0" borderId="41" xfId="0" applyFont="1" applyBorder="1" applyAlignment="1">
      <alignment horizontal="center" vertical="center" shrinkToFit="1"/>
    </xf>
    <xf numFmtId="0" fontId="85" fillId="2" borderId="0" xfId="0" applyFont="1" applyFill="1" applyAlignment="1">
      <alignment horizontal="center" vertical="center"/>
    </xf>
    <xf numFmtId="0" fontId="52" fillId="0" borderId="8" xfId="0" applyFont="1" applyBorder="1" applyAlignment="1">
      <alignment vertical="center" wrapText="1"/>
    </xf>
    <xf numFmtId="0" fontId="52" fillId="0" borderId="10" xfId="0" applyFont="1" applyBorder="1" applyAlignment="1">
      <alignment vertical="center" wrapText="1"/>
    </xf>
    <xf numFmtId="0" fontId="42" fillId="0" borderId="4" xfId="0" applyFont="1" applyBorder="1" applyAlignment="1">
      <alignment horizontal="right" vertical="center" wrapText="1"/>
    </xf>
    <xf numFmtId="0" fontId="41" fillId="0" borderId="59" xfId="0" applyFont="1" applyBorder="1" applyAlignment="1">
      <alignment horizontal="center" vertical="center"/>
    </xf>
    <xf numFmtId="41" fontId="50" fillId="8" borderId="16" xfId="2" applyFont="1" applyFill="1" applyBorder="1" applyAlignment="1">
      <alignment vertical="center" shrinkToFit="1"/>
    </xf>
    <xf numFmtId="0" fontId="42" fillId="0" borderId="16" xfId="0" applyFont="1" applyBorder="1" applyAlignment="1">
      <alignment vertical="center" shrinkToFit="1"/>
    </xf>
    <xf numFmtId="0" fontId="42" fillId="0" borderId="18" xfId="0" applyFont="1" applyBorder="1">
      <alignment vertical="center"/>
    </xf>
    <xf numFmtId="0" fontId="42" fillId="0" borderId="18" xfId="0" applyFont="1" applyBorder="1" applyAlignment="1">
      <alignment vertical="center" shrinkToFit="1"/>
    </xf>
    <xf numFmtId="0" fontId="45" fillId="0" borderId="18" xfId="0" applyFont="1" applyBorder="1" applyAlignment="1">
      <alignment vertical="center" shrinkToFit="1"/>
    </xf>
    <xf numFmtId="0" fontId="92" fillId="2" borderId="0" xfId="0" applyFont="1" applyFill="1" applyAlignment="1">
      <alignment horizontal="center" vertical="center" shrinkToFit="1"/>
    </xf>
    <xf numFmtId="0" fontId="42" fillId="2" borderId="0" xfId="0" quotePrefix="1" applyFont="1" applyFill="1" applyAlignment="1">
      <alignment horizontal="center" vertical="center"/>
    </xf>
    <xf numFmtId="0" fontId="92" fillId="0" borderId="0" xfId="0" applyFont="1" applyAlignment="1">
      <alignment vertical="center" wrapText="1"/>
    </xf>
    <xf numFmtId="0" fontId="92" fillId="0" borderId="0" xfId="0" applyFont="1">
      <alignment vertical="center"/>
    </xf>
    <xf numFmtId="0" fontId="9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57" fillId="0" borderId="4" xfId="0" applyFont="1" applyBorder="1" applyAlignment="1">
      <alignment horizontal="left" vertical="center" wrapText="1"/>
    </xf>
    <xf numFmtId="41" fontId="42" fillId="0" borderId="0" xfId="0" applyNumberFormat="1" applyFont="1">
      <alignment vertical="center"/>
    </xf>
    <xf numFmtId="0" fontId="92" fillId="2" borderId="0" xfId="0" applyFont="1" applyFill="1" applyAlignment="1">
      <alignment horizontal="center" vertical="center"/>
    </xf>
    <xf numFmtId="0" fontId="19" fillId="2" borderId="0" xfId="0" applyFont="1" applyFill="1">
      <alignment vertical="center"/>
    </xf>
    <xf numFmtId="0" fontId="92" fillId="2" borderId="0" xfId="0" applyFont="1" applyFill="1">
      <alignment vertical="center"/>
    </xf>
    <xf numFmtId="181" fontId="33" fillId="0" borderId="0" xfId="0" applyNumberFormat="1" applyFont="1" applyAlignment="1">
      <alignment horizontal="center" vertical="center"/>
    </xf>
    <xf numFmtId="41" fontId="41" fillId="7" borderId="16" xfId="2" applyFont="1" applyFill="1" applyBorder="1" applyAlignment="1">
      <alignment vertical="center" shrinkToFit="1"/>
    </xf>
    <xf numFmtId="0" fontId="44" fillId="0" borderId="10" xfId="0" applyFont="1" applyBorder="1" applyAlignment="1">
      <alignment vertical="center" wrapText="1"/>
    </xf>
    <xf numFmtId="0" fontId="96" fillId="0" borderId="4" xfId="0" applyFont="1" applyBorder="1" applyAlignment="1">
      <alignment vertical="center" wrapText="1"/>
    </xf>
    <xf numFmtId="0" fontId="95" fillId="0" borderId="4" xfId="0" applyFont="1" applyBorder="1" applyAlignment="1">
      <alignment vertical="center" wrapText="1"/>
    </xf>
    <xf numFmtId="0" fontId="96" fillId="0" borderId="10" xfId="0" applyFont="1" applyBorder="1" applyAlignment="1">
      <alignment vertical="center" wrapText="1"/>
    </xf>
    <xf numFmtId="0" fontId="39" fillId="0" borderId="4" xfId="0" quotePrefix="1" applyFont="1" applyBorder="1" applyAlignment="1">
      <alignment horizontal="left" vertical="center"/>
    </xf>
    <xf numFmtId="0" fontId="42" fillId="0" borderId="10" xfId="0" quotePrefix="1" applyFont="1" applyBorder="1" applyAlignment="1">
      <alignment horizontal="left" vertical="center"/>
    </xf>
    <xf numFmtId="0" fontId="43" fillId="0" borderId="17" xfId="0" applyFont="1" applyBorder="1" applyAlignment="1">
      <alignment horizontal="right" vertical="center" wrapText="1"/>
    </xf>
    <xf numFmtId="0" fontId="45" fillId="0" borderId="17" xfId="0" applyFont="1" applyBorder="1" applyAlignment="1">
      <alignment horizontal="right" vertical="center" wrapText="1"/>
    </xf>
    <xf numFmtId="0" fontId="92" fillId="0" borderId="60" xfId="0" applyFont="1" applyBorder="1" applyAlignment="1">
      <alignment horizontal="center" vertical="center"/>
    </xf>
    <xf numFmtId="0" fontId="43" fillId="0" borderId="16" xfId="0" applyFont="1" applyBorder="1">
      <alignment vertical="center"/>
    </xf>
    <xf numFmtId="0" fontId="47" fillId="0" borderId="13" xfId="0" applyFont="1" applyBorder="1" applyAlignment="1">
      <alignment horizontal="right" vertical="center" wrapText="1"/>
    </xf>
    <xf numFmtId="0" fontId="45" fillId="0" borderId="51" xfId="0" applyFont="1" applyBorder="1" applyAlignment="1">
      <alignment horizontal="right" vertical="center" wrapText="1"/>
    </xf>
    <xf numFmtId="0" fontId="47" fillId="0" borderId="51" xfId="0" applyFont="1" applyBorder="1" applyAlignment="1">
      <alignment horizontal="right" vertical="center" wrapText="1"/>
    </xf>
    <xf numFmtId="0" fontId="47" fillId="0" borderId="19" xfId="0" applyFont="1" applyBorder="1" applyAlignment="1">
      <alignment horizontal="right" vertical="center" wrapText="1"/>
    </xf>
    <xf numFmtId="177" fontId="60" fillId="6" borderId="4" xfId="0" applyNumberFormat="1" applyFont="1" applyFill="1" applyBorder="1">
      <alignment vertical="center"/>
    </xf>
    <xf numFmtId="0" fontId="20" fillId="6" borderId="30" xfId="0" applyFont="1" applyFill="1" applyBorder="1">
      <alignment vertical="center"/>
    </xf>
    <xf numFmtId="0" fontId="20" fillId="6" borderId="29" xfId="0" applyFont="1" applyFill="1" applyBorder="1">
      <alignment vertical="center"/>
    </xf>
    <xf numFmtId="0" fontId="34" fillId="6" borderId="5" xfId="0" quotePrefix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12" fillId="6" borderId="10" xfId="0" quotePrefix="1" applyFont="1" applyFill="1" applyBorder="1" applyAlignment="1">
      <alignment horizontal="center" vertical="center"/>
    </xf>
    <xf numFmtId="0" fontId="35" fillId="6" borderId="10" xfId="0" quotePrefix="1" applyFont="1" applyFill="1" applyBorder="1" applyAlignment="1">
      <alignment horizontal="center" vertical="center"/>
    </xf>
    <xf numFmtId="177" fontId="43" fillId="6" borderId="14" xfId="0" applyNumberFormat="1" applyFont="1" applyFill="1" applyBorder="1">
      <alignment vertical="center"/>
    </xf>
    <xf numFmtId="177" fontId="50" fillId="6" borderId="14" xfId="0" applyNumberFormat="1" applyFont="1" applyFill="1" applyBorder="1">
      <alignment vertical="center"/>
    </xf>
    <xf numFmtId="0" fontId="50" fillId="6" borderId="19" xfId="0" applyFont="1" applyFill="1" applyBorder="1">
      <alignment vertical="center"/>
    </xf>
    <xf numFmtId="0" fontId="50" fillId="6" borderId="17" xfId="0" applyFont="1" applyFill="1" applyBorder="1">
      <alignment vertical="center"/>
    </xf>
    <xf numFmtId="177" fontId="45" fillId="6" borderId="14" xfId="0" applyNumberFormat="1" applyFont="1" applyFill="1" applyBorder="1">
      <alignment vertical="center"/>
    </xf>
    <xf numFmtId="177" fontId="41" fillId="6" borderId="14" xfId="0" applyNumberFormat="1" applyFont="1" applyFill="1" applyBorder="1">
      <alignment vertical="center"/>
    </xf>
    <xf numFmtId="0" fontId="41" fillId="6" borderId="21" xfId="0" applyFont="1" applyFill="1" applyBorder="1">
      <alignment vertical="center"/>
    </xf>
    <xf numFmtId="0" fontId="41" fillId="6" borderId="17" xfId="0" applyFont="1" applyFill="1" applyBorder="1">
      <alignment vertical="center"/>
    </xf>
    <xf numFmtId="177" fontId="47" fillId="6" borderId="13" xfId="0" applyNumberFormat="1" applyFont="1" applyFill="1" applyBorder="1" applyAlignment="1">
      <alignment horizontal="right" vertical="center" wrapText="1"/>
    </xf>
    <xf numFmtId="0" fontId="38" fillId="6" borderId="13" xfId="0" applyFont="1" applyFill="1" applyBorder="1" applyAlignment="1">
      <alignment horizontal="right" vertical="center" wrapText="1"/>
    </xf>
    <xf numFmtId="0" fontId="44" fillId="6" borderId="16" xfId="0" applyFont="1" applyFill="1" applyBorder="1" applyAlignment="1">
      <alignment horizontal="right" vertical="center" wrapText="1"/>
    </xf>
    <xf numFmtId="41" fontId="50" fillId="8" borderId="19" xfId="2" applyFont="1" applyFill="1" applyBorder="1" applyAlignment="1">
      <alignment vertical="center" shrinkToFit="1"/>
    </xf>
    <xf numFmtId="0" fontId="34" fillId="7" borderId="5" xfId="0" quotePrefix="1" applyFont="1" applyFill="1" applyBorder="1" applyAlignment="1">
      <alignment horizontal="center" vertical="center"/>
    </xf>
    <xf numFmtId="0" fontId="42" fillId="7" borderId="4" xfId="0" applyFont="1" applyFill="1" applyBorder="1" applyAlignment="1">
      <alignment horizontal="right" vertical="center" wrapText="1"/>
    </xf>
    <xf numFmtId="0" fontId="43" fillId="7" borderId="17" xfId="0" applyFont="1" applyFill="1" applyBorder="1" applyAlignment="1">
      <alignment horizontal="right" vertical="center" wrapText="1"/>
    </xf>
    <xf numFmtId="177" fontId="47" fillId="7" borderId="4" xfId="0" applyNumberFormat="1" applyFont="1" applyFill="1" applyBorder="1" applyAlignment="1">
      <alignment horizontal="right" vertical="center" wrapText="1"/>
    </xf>
    <xf numFmtId="177" fontId="45" fillId="7" borderId="16" xfId="0" applyNumberFormat="1" applyFont="1" applyFill="1" applyBorder="1" applyAlignment="1">
      <alignment horizontal="right" vertical="center" wrapText="1"/>
    </xf>
    <xf numFmtId="0" fontId="47" fillId="7" borderId="19" xfId="0" applyFont="1" applyFill="1" applyBorder="1" applyAlignment="1">
      <alignment horizontal="right" vertical="center" wrapText="1"/>
    </xf>
    <xf numFmtId="0" fontId="47" fillId="7" borderId="16" xfId="0" applyFont="1" applyFill="1" applyBorder="1" applyAlignment="1">
      <alignment horizontal="right" vertical="center" wrapText="1"/>
    </xf>
    <xf numFmtId="41" fontId="39" fillId="2" borderId="0" xfId="0" applyNumberFormat="1" applyFont="1" applyFill="1" applyAlignment="1">
      <alignment vertical="center" wrapText="1"/>
    </xf>
    <xf numFmtId="41" fontId="42" fillId="2" borderId="0" xfId="0" applyNumberFormat="1" applyFont="1" applyFill="1" applyAlignment="1">
      <alignment vertical="center" wrapText="1"/>
    </xf>
    <xf numFmtId="0" fontId="44" fillId="0" borderId="0" xfId="0" applyFont="1">
      <alignment vertical="center"/>
    </xf>
    <xf numFmtId="0" fontId="39" fillId="2" borderId="0" xfId="0" applyFont="1" applyFill="1">
      <alignment vertical="center"/>
    </xf>
    <xf numFmtId="0" fontId="44" fillId="2" borderId="0" xfId="0" applyFont="1" applyFill="1">
      <alignment vertical="center"/>
    </xf>
    <xf numFmtId="0" fontId="39" fillId="0" borderId="0" xfId="0" applyFont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87" fillId="0" borderId="59" xfId="0" applyFont="1" applyBorder="1" applyAlignment="1">
      <alignment horizontal="center" vertical="center"/>
    </xf>
    <xf numFmtId="0" fontId="87" fillId="0" borderId="59" xfId="0" quotePrefix="1" applyFont="1" applyBorder="1" applyAlignment="1">
      <alignment horizontal="center" vertical="center"/>
    </xf>
    <xf numFmtId="0" fontId="87" fillId="2" borderId="59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3" fillId="0" borderId="4" xfId="0" applyFont="1" applyBorder="1">
      <alignment vertical="center"/>
    </xf>
    <xf numFmtId="177" fontId="43" fillId="0" borderId="4" xfId="0" applyNumberFormat="1" applyFont="1" applyBorder="1" applyAlignment="1">
      <alignment vertical="center" shrinkToFit="1"/>
    </xf>
    <xf numFmtId="177" fontId="45" fillId="0" borderId="16" xfId="0" applyNumberFormat="1" applyFont="1" applyBorder="1" applyAlignment="1">
      <alignment vertical="center" shrinkToFit="1"/>
    </xf>
    <xf numFmtId="177" fontId="47" fillId="0" borderId="4" xfId="0" applyNumberFormat="1" applyFont="1" applyBorder="1" applyAlignment="1">
      <alignment horizontal="right" vertical="center" wrapText="1"/>
    </xf>
    <xf numFmtId="41" fontId="60" fillId="0" borderId="15" xfId="2" applyFont="1" applyFill="1" applyBorder="1" applyAlignment="1">
      <alignment vertical="center" shrinkToFit="1"/>
    </xf>
    <xf numFmtId="0" fontId="63" fillId="0" borderId="15" xfId="0" applyFont="1" applyBorder="1">
      <alignment vertical="center"/>
    </xf>
    <xf numFmtId="0" fontId="45" fillId="0" borderId="26" xfId="0" applyFont="1" applyBorder="1">
      <alignment vertical="center"/>
    </xf>
    <xf numFmtId="177" fontId="60" fillId="0" borderId="4" xfId="0" applyNumberFormat="1" applyFont="1" applyBorder="1">
      <alignment vertical="center"/>
    </xf>
    <xf numFmtId="41" fontId="50" fillId="0" borderId="19" xfId="2" applyFont="1" applyFill="1" applyBorder="1" applyAlignment="1">
      <alignment vertical="center" shrinkToFit="1"/>
    </xf>
    <xf numFmtId="41" fontId="85" fillId="0" borderId="19" xfId="2" applyFont="1" applyFill="1" applyBorder="1" applyAlignment="1">
      <alignment vertical="center" shrinkToFit="1"/>
    </xf>
    <xf numFmtId="41" fontId="41" fillId="0" borderId="18" xfId="2" applyFont="1" applyFill="1" applyBorder="1" applyAlignment="1">
      <alignment vertical="center" shrinkToFit="1"/>
    </xf>
    <xf numFmtId="177" fontId="50" fillId="0" borderId="14" xfId="0" applyNumberFormat="1" applyFont="1" applyBorder="1">
      <alignment vertical="center"/>
    </xf>
    <xf numFmtId="0" fontId="50" fillId="0" borderId="19" xfId="0" applyFont="1" applyBorder="1">
      <alignment vertical="center"/>
    </xf>
    <xf numFmtId="177" fontId="60" fillId="0" borderId="28" xfId="0" applyNumberFormat="1" applyFont="1" applyBorder="1" applyAlignment="1">
      <alignment vertical="center" shrinkToFit="1"/>
    </xf>
    <xf numFmtId="177" fontId="41" fillId="0" borderId="14" xfId="0" applyNumberFormat="1" applyFont="1" applyBorder="1">
      <alignment vertical="center"/>
    </xf>
    <xf numFmtId="0" fontId="41" fillId="0" borderId="21" xfId="0" applyFont="1" applyBorder="1">
      <alignment vertical="center"/>
    </xf>
    <xf numFmtId="177" fontId="50" fillId="0" borderId="17" xfId="0" applyNumberFormat="1" applyFont="1" applyBorder="1">
      <alignment vertical="center"/>
    </xf>
    <xf numFmtId="177" fontId="86" fillId="0" borderId="15" xfId="0" applyNumberFormat="1" applyFont="1" applyBorder="1" applyAlignment="1">
      <alignment horizontal="right" vertical="center" wrapText="1"/>
    </xf>
    <xf numFmtId="0" fontId="29" fillId="0" borderId="0" xfId="0" applyFont="1">
      <alignment vertical="center"/>
    </xf>
    <xf numFmtId="177" fontId="43" fillId="0" borderId="14" xfId="0" applyNumberFormat="1" applyFont="1" applyBorder="1">
      <alignment vertical="center"/>
    </xf>
    <xf numFmtId="177" fontId="45" fillId="0" borderId="14" xfId="0" applyNumberFormat="1" applyFont="1" applyBorder="1">
      <alignment vertical="center"/>
    </xf>
    <xf numFmtId="41" fontId="50" fillId="0" borderId="13" xfId="2" applyFont="1" applyFill="1" applyBorder="1" applyAlignment="1">
      <alignment vertical="center" shrinkToFit="1"/>
    </xf>
    <xf numFmtId="41" fontId="41" fillId="0" borderId="16" xfId="2" applyFont="1" applyFill="1" applyBorder="1" applyAlignment="1">
      <alignment vertical="center" shrinkToFit="1"/>
    </xf>
    <xf numFmtId="177" fontId="43" fillId="0" borderId="14" xfId="0" applyNumberFormat="1" applyFont="1" applyBorder="1" applyAlignment="1">
      <alignment vertical="center" shrinkToFit="1"/>
    </xf>
    <xf numFmtId="41" fontId="41" fillId="0" borderId="14" xfId="2" applyFont="1" applyFill="1" applyBorder="1" applyAlignment="1">
      <alignment vertical="center" shrinkToFit="1"/>
    </xf>
    <xf numFmtId="177" fontId="47" fillId="0" borderId="4" xfId="0" applyNumberFormat="1" applyFont="1" applyBorder="1" applyAlignment="1">
      <alignment horizontal="right" vertical="center" shrinkToFit="1"/>
    </xf>
    <xf numFmtId="41" fontId="45" fillId="0" borderId="16" xfId="2" applyFont="1" applyFill="1" applyBorder="1" applyAlignment="1">
      <alignment horizontal="right" vertical="center" shrinkToFit="1"/>
    </xf>
    <xf numFmtId="41" fontId="76" fillId="0" borderId="0" xfId="0" applyNumberFormat="1" applyFont="1">
      <alignment vertical="center"/>
    </xf>
    <xf numFmtId="0" fontId="49" fillId="0" borderId="0" xfId="0" applyFont="1">
      <alignment vertical="center"/>
    </xf>
    <xf numFmtId="0" fontId="88" fillId="2" borderId="0" xfId="0" applyFont="1" applyFill="1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4" fillId="0" borderId="4" xfId="0" applyFont="1" applyBorder="1" applyAlignment="1">
      <alignment horizontal="left" vertical="center" wrapText="1"/>
    </xf>
    <xf numFmtId="0" fontId="63" fillId="0" borderId="8" xfId="0" applyFont="1" applyBorder="1" applyAlignment="1">
      <alignment vertical="center" wrapText="1"/>
    </xf>
    <xf numFmtId="0" fontId="63" fillId="0" borderId="10" xfId="0" applyFont="1" applyBorder="1" applyAlignment="1">
      <alignment vertical="center" wrapText="1"/>
    </xf>
    <xf numFmtId="0" fontId="44" fillId="0" borderId="10" xfId="0" applyFont="1" applyBorder="1" applyAlignment="1">
      <alignment horizontal="right" vertical="center" wrapText="1"/>
    </xf>
    <xf numFmtId="0" fontId="43" fillId="5" borderId="14" xfId="0" applyFont="1" applyFill="1" applyBorder="1">
      <alignment vertical="center"/>
    </xf>
    <xf numFmtId="0" fontId="44" fillId="0" borderId="21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57" fillId="0" borderId="10" xfId="0" applyFont="1" applyBorder="1" applyAlignment="1">
      <alignment horizontal="left" vertical="center" wrapText="1"/>
    </xf>
    <xf numFmtId="0" fontId="42" fillId="5" borderId="14" xfId="0" applyFont="1" applyFill="1" applyBorder="1">
      <alignment vertical="center"/>
    </xf>
    <xf numFmtId="0" fontId="43" fillId="19" borderId="13" xfId="0" applyFont="1" applyFill="1" applyBorder="1">
      <alignment vertical="center"/>
    </xf>
    <xf numFmtId="0" fontId="19" fillId="6" borderId="13" xfId="0" applyFont="1" applyFill="1" applyBorder="1">
      <alignment vertical="center"/>
    </xf>
    <xf numFmtId="0" fontId="0" fillId="7" borderId="0" xfId="0" applyFill="1">
      <alignment vertical="center"/>
    </xf>
    <xf numFmtId="0" fontId="0" fillId="3" borderId="0" xfId="0" applyFill="1">
      <alignment vertical="center"/>
    </xf>
    <xf numFmtId="0" fontId="12" fillId="7" borderId="46" xfId="0" applyFont="1" applyFill="1" applyBorder="1">
      <alignment vertical="center"/>
    </xf>
    <xf numFmtId="0" fontId="0" fillId="0" borderId="54" xfId="0" applyBorder="1">
      <alignment vertical="center"/>
    </xf>
    <xf numFmtId="0" fontId="0" fillId="13" borderId="0" xfId="0" applyFill="1">
      <alignment vertical="center"/>
    </xf>
    <xf numFmtId="0" fontId="0" fillId="16" borderId="0" xfId="0" applyFill="1">
      <alignment vertical="center"/>
    </xf>
    <xf numFmtId="0" fontId="0" fillId="15" borderId="0" xfId="0" applyFill="1">
      <alignment vertical="center"/>
    </xf>
    <xf numFmtId="0" fontId="0" fillId="21" borderId="0" xfId="0" applyFill="1">
      <alignment vertical="center"/>
    </xf>
    <xf numFmtId="0" fontId="28" fillId="0" borderId="0" xfId="0" applyFont="1">
      <alignment vertical="center"/>
    </xf>
    <xf numFmtId="0" fontId="28" fillId="0" borderId="2" xfId="0" applyFont="1" applyBorder="1">
      <alignment vertical="center"/>
    </xf>
    <xf numFmtId="0" fontId="100" fillId="0" borderId="39" xfId="0" applyFont="1" applyBorder="1" applyAlignment="1">
      <alignment horizontal="center" vertical="center" shrinkToFit="1"/>
    </xf>
    <xf numFmtId="0" fontId="100" fillId="0" borderId="46" xfId="0" applyFont="1" applyBorder="1" applyAlignment="1">
      <alignment horizontal="center" vertical="center" shrinkToFit="1"/>
    </xf>
    <xf numFmtId="0" fontId="100" fillId="0" borderId="41" xfId="0" applyFont="1" applyBorder="1" applyAlignment="1">
      <alignment horizontal="center" vertical="center" shrinkToFit="1"/>
    </xf>
    <xf numFmtId="0" fontId="100" fillId="0" borderId="42" xfId="0" applyFont="1" applyBorder="1" applyAlignment="1">
      <alignment horizontal="center" vertical="center" shrinkToFit="1"/>
    </xf>
    <xf numFmtId="0" fontId="100" fillId="0" borderId="40" xfId="0" applyFont="1" applyBorder="1" applyAlignment="1">
      <alignment horizontal="center" vertical="center" shrinkToFit="1"/>
    </xf>
    <xf numFmtId="0" fontId="38" fillId="0" borderId="8" xfId="0" applyFont="1" applyBorder="1" applyAlignment="1">
      <alignment vertical="center" wrapText="1"/>
    </xf>
    <xf numFmtId="0" fontId="42" fillId="2" borderId="0" xfId="0" applyFont="1" applyFill="1">
      <alignment vertical="center"/>
    </xf>
    <xf numFmtId="0" fontId="42" fillId="2" borderId="0" xfId="0" applyFont="1" applyFill="1" applyAlignment="1">
      <alignment vertical="center" wrapText="1"/>
    </xf>
    <xf numFmtId="0" fontId="42" fillId="0" borderId="0" xfId="0" quotePrefix="1" applyFont="1">
      <alignment vertical="center"/>
    </xf>
    <xf numFmtId="0" fontId="101" fillId="0" borderId="0" xfId="0" applyFont="1">
      <alignment vertical="center"/>
    </xf>
    <xf numFmtId="0" fontId="60" fillId="24" borderId="39" xfId="0" applyFont="1" applyFill="1" applyBorder="1" applyAlignment="1">
      <alignment horizontal="center" vertical="center"/>
    </xf>
    <xf numFmtId="0" fontId="102" fillId="0" borderId="39" xfId="0" applyFont="1" applyBorder="1" applyAlignment="1">
      <alignment horizontal="center" vertical="center"/>
    </xf>
    <xf numFmtId="0" fontId="12" fillId="22" borderId="39" xfId="0" applyFont="1" applyFill="1" applyBorder="1" applyAlignment="1">
      <alignment horizontal="center" vertical="center"/>
    </xf>
    <xf numFmtId="0" fontId="102" fillId="0" borderId="0" xfId="0" applyFont="1">
      <alignment vertical="center"/>
    </xf>
    <xf numFmtId="0" fontId="12" fillId="13" borderId="39" xfId="0" applyFont="1" applyFill="1" applyBorder="1">
      <alignment vertical="center"/>
    </xf>
    <xf numFmtId="0" fontId="63" fillId="0" borderId="4" xfId="0" applyFont="1" applyBorder="1" applyAlignment="1">
      <alignment horizontal="center" vertical="center" wrapText="1"/>
    </xf>
    <xf numFmtId="0" fontId="104" fillId="0" borderId="10" xfId="0" applyFont="1" applyBorder="1" applyAlignment="1">
      <alignment horizontal="center" vertical="center" wrapText="1"/>
    </xf>
    <xf numFmtId="0" fontId="104" fillId="0" borderId="4" xfId="0" applyFont="1" applyBorder="1" applyAlignment="1">
      <alignment vertical="center" wrapText="1"/>
    </xf>
    <xf numFmtId="0" fontId="42" fillId="0" borderId="8" xfId="0" applyFont="1" applyBorder="1" applyAlignment="1">
      <alignment horizontal="left" vertical="center" wrapText="1"/>
    </xf>
    <xf numFmtId="0" fontId="87" fillId="0" borderId="10" xfId="0" applyFont="1" applyBorder="1" applyAlignment="1">
      <alignment horizontal="center" vertical="center" wrapText="1"/>
    </xf>
    <xf numFmtId="0" fontId="86" fillId="8" borderId="4" xfId="0" applyFont="1" applyFill="1" applyBorder="1" applyAlignment="1">
      <alignment horizontal="center" vertical="center" wrapText="1"/>
    </xf>
    <xf numFmtId="0" fontId="42" fillId="8" borderId="13" xfId="0" applyFont="1" applyFill="1" applyBorder="1">
      <alignment vertical="center"/>
    </xf>
    <xf numFmtId="0" fontId="86" fillId="8" borderId="10" xfId="0" applyFont="1" applyFill="1" applyBorder="1" applyAlignment="1">
      <alignment horizontal="center" vertical="center" wrapText="1"/>
    </xf>
    <xf numFmtId="0" fontId="26" fillId="8" borderId="16" xfId="0" applyFont="1" applyFill="1" applyBorder="1" applyAlignment="1">
      <alignment horizontal="center" vertical="center" shrinkToFit="1"/>
    </xf>
    <xf numFmtId="0" fontId="45" fillId="8" borderId="16" xfId="0" applyFont="1" applyFill="1" applyBorder="1">
      <alignment vertical="center"/>
    </xf>
    <xf numFmtId="0" fontId="43" fillId="8" borderId="13" xfId="0" applyFont="1" applyFill="1" applyBorder="1">
      <alignment vertical="center"/>
    </xf>
    <xf numFmtId="177" fontId="38" fillId="8" borderId="20" xfId="0" applyNumberFormat="1" applyFont="1" applyFill="1" applyBorder="1" applyAlignment="1">
      <alignment horizontal="center" vertical="center" shrinkToFit="1"/>
    </xf>
    <xf numFmtId="0" fontId="43" fillId="8" borderId="16" xfId="0" applyFont="1" applyFill="1" applyBorder="1">
      <alignment vertical="center"/>
    </xf>
    <xf numFmtId="177" fontId="43" fillId="8" borderId="4" xfId="0" applyNumberFormat="1" applyFont="1" applyFill="1" applyBorder="1" applyAlignment="1">
      <alignment vertical="center" shrinkToFit="1"/>
    </xf>
    <xf numFmtId="0" fontId="26" fillId="25" borderId="37" xfId="0" applyFont="1" applyFill="1" applyBorder="1" applyAlignment="1">
      <alignment horizontal="center" vertical="center" shrinkToFit="1"/>
    </xf>
    <xf numFmtId="177" fontId="43" fillId="25" borderId="13" xfId="0" applyNumberFormat="1" applyFont="1" applyFill="1" applyBorder="1" applyAlignment="1">
      <alignment vertical="center" shrinkToFit="1"/>
    </xf>
    <xf numFmtId="0" fontId="26" fillId="25" borderId="2" xfId="0" applyFont="1" applyFill="1" applyBorder="1" applyAlignment="1">
      <alignment horizontal="center" vertical="center" shrinkToFit="1"/>
    </xf>
    <xf numFmtId="177" fontId="45" fillId="25" borderId="16" xfId="0" applyNumberFormat="1" applyFont="1" applyFill="1" applyBorder="1" applyAlignment="1">
      <alignment vertical="center" shrinkToFit="1"/>
    </xf>
    <xf numFmtId="0" fontId="42" fillId="0" borderId="0" xfId="0" quotePrefix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87" fillId="0" borderId="10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 vertical="center"/>
    </xf>
    <xf numFmtId="0" fontId="43" fillId="7" borderId="16" xfId="0" applyFont="1" applyFill="1" applyBorder="1">
      <alignment vertical="center"/>
    </xf>
    <xf numFmtId="0" fontId="20" fillId="7" borderId="29" xfId="0" applyFont="1" applyFill="1" applyBorder="1">
      <alignment vertical="center"/>
    </xf>
    <xf numFmtId="177" fontId="47" fillId="7" borderId="13" xfId="0" applyNumberFormat="1" applyFont="1" applyFill="1" applyBorder="1" applyAlignment="1">
      <alignment horizontal="right" vertical="center" wrapText="1"/>
    </xf>
    <xf numFmtId="0" fontId="76" fillId="0" borderId="0" xfId="0" quotePrefix="1" applyFont="1" applyAlignment="1">
      <alignment horizontal="center" vertical="center"/>
    </xf>
    <xf numFmtId="183" fontId="107" fillId="26" borderId="0" xfId="5" applyNumberFormat="1" applyFont="1" applyFill="1" applyAlignment="1">
      <alignment horizontal="center" vertical="center" shrinkToFit="1"/>
    </xf>
    <xf numFmtId="0" fontId="107" fillId="26" borderId="0" xfId="5" applyFont="1" applyFill="1" applyAlignment="1">
      <alignment horizontal="center" vertical="center" shrinkToFit="1"/>
    </xf>
    <xf numFmtId="0" fontId="108" fillId="26" borderId="0" xfId="5" applyFont="1" applyFill="1" applyAlignment="1">
      <alignment horizontal="left" vertical="center" shrinkToFit="1"/>
    </xf>
    <xf numFmtId="0" fontId="107" fillId="26" borderId="0" xfId="5" applyFont="1" applyFill="1" applyAlignment="1">
      <alignment horizontal="left" vertical="center" shrinkToFit="1"/>
    </xf>
    <xf numFmtId="184" fontId="109" fillId="26" borderId="0" xfId="5" applyNumberFormat="1" applyFont="1" applyFill="1" applyAlignment="1">
      <alignment horizontal="center" vertical="center" shrinkToFit="1"/>
    </xf>
    <xf numFmtId="0" fontId="109" fillId="26" borderId="0" xfId="5" applyFont="1" applyFill="1" applyAlignment="1">
      <alignment horizontal="center" vertical="center" shrinkToFit="1"/>
    </xf>
    <xf numFmtId="183" fontId="107" fillId="26" borderId="0" xfId="5" applyNumberFormat="1" applyFont="1" applyFill="1" applyAlignment="1">
      <alignment horizontal="left" vertical="center" shrinkToFit="1"/>
    </xf>
    <xf numFmtId="0" fontId="108" fillId="26" borderId="0" xfId="5" applyFont="1" applyFill="1" applyAlignment="1">
      <alignment horizontal="center" vertical="center" shrinkToFit="1"/>
    </xf>
    <xf numFmtId="0" fontId="113" fillId="26" borderId="0" xfId="5" applyFont="1" applyFill="1" applyAlignment="1">
      <alignment horizontal="center" vertical="center" shrinkToFit="1"/>
    </xf>
    <xf numFmtId="0" fontId="113" fillId="26" borderId="0" xfId="5" applyFont="1" applyFill="1" applyAlignment="1">
      <alignment horizontal="left" vertical="center" shrinkToFit="1"/>
    </xf>
    <xf numFmtId="0" fontId="113" fillId="26" borderId="40" xfId="5" applyFont="1" applyFill="1" applyBorder="1" applyAlignment="1">
      <alignment horizontal="center" vertical="center" shrinkToFit="1"/>
    </xf>
    <xf numFmtId="0" fontId="106" fillId="0" borderId="10" xfId="0" applyFont="1" applyBorder="1" applyAlignment="1">
      <alignment vertical="center" wrapText="1"/>
    </xf>
    <xf numFmtId="41" fontId="42" fillId="2" borderId="0" xfId="0" applyNumberFormat="1" applyFont="1" applyFill="1">
      <alignment vertical="center"/>
    </xf>
    <xf numFmtId="41" fontId="42" fillId="2" borderId="0" xfId="2" applyFont="1" applyFill="1">
      <alignment vertical="center"/>
    </xf>
    <xf numFmtId="0" fontId="45" fillId="7" borderId="8" xfId="0" applyFont="1" applyFill="1" applyBorder="1">
      <alignment vertical="center"/>
    </xf>
    <xf numFmtId="0" fontId="107" fillId="2" borderId="40" xfId="5" applyFont="1" applyFill="1" applyBorder="1" applyAlignment="1">
      <alignment horizontal="center" vertical="center" shrinkToFit="1"/>
    </xf>
    <xf numFmtId="183" fontId="107" fillId="2" borderId="40" xfId="5" applyNumberFormat="1" applyFont="1" applyFill="1" applyBorder="1" applyAlignment="1">
      <alignment horizontal="center" vertical="center" shrinkToFit="1"/>
    </xf>
    <xf numFmtId="41" fontId="19" fillId="2" borderId="0" xfId="2" applyFont="1" applyFill="1">
      <alignment vertical="center"/>
    </xf>
    <xf numFmtId="0" fontId="63" fillId="0" borderId="0" xfId="0" applyFont="1" applyAlignment="1">
      <alignment horizontal="center" vertical="center" shrinkToFit="1"/>
    </xf>
    <xf numFmtId="0" fontId="63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center" vertical="center" wrapText="1"/>
    </xf>
    <xf numFmtId="0" fontId="35" fillId="0" borderId="0" xfId="0" applyFont="1">
      <alignment vertical="center"/>
    </xf>
    <xf numFmtId="0" fontId="60" fillId="0" borderId="40" xfId="0" applyFont="1" applyBorder="1" applyAlignment="1">
      <alignment horizontal="center" vertical="center" wrapText="1"/>
    </xf>
    <xf numFmtId="0" fontId="46" fillId="0" borderId="42" xfId="0" applyFont="1" applyBorder="1" applyAlignment="1">
      <alignment horizontal="center" vertical="center" wrapText="1"/>
    </xf>
    <xf numFmtId="0" fontId="60" fillId="0" borderId="39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12" fillId="0" borderId="88" xfId="0" applyFont="1" applyBorder="1">
      <alignment vertical="center"/>
    </xf>
    <xf numFmtId="0" fontId="26" fillId="0" borderId="85" xfId="0" applyFont="1" applyBorder="1">
      <alignment vertical="center"/>
    </xf>
    <xf numFmtId="0" fontId="37" fillId="0" borderId="40" xfId="0" quotePrefix="1" applyFont="1" applyBorder="1" applyAlignment="1">
      <alignment horizontal="center" vertical="center"/>
    </xf>
    <xf numFmtId="0" fontId="12" fillId="0" borderId="87" xfId="0" applyFont="1" applyBorder="1">
      <alignment vertical="center"/>
    </xf>
    <xf numFmtId="0" fontId="37" fillId="0" borderId="39" xfId="0" quotePrefix="1" applyFont="1" applyBorder="1" applyAlignment="1">
      <alignment horizontal="center" vertical="center"/>
    </xf>
    <xf numFmtId="0" fontId="12" fillId="0" borderId="85" xfId="0" applyFont="1" applyBorder="1">
      <alignment vertical="center"/>
    </xf>
    <xf numFmtId="0" fontId="12" fillId="0" borderId="89" xfId="0" applyFont="1" applyBorder="1">
      <alignment vertical="center"/>
    </xf>
    <xf numFmtId="0" fontId="26" fillId="0" borderId="86" xfId="0" applyFont="1" applyBorder="1">
      <alignment vertical="center"/>
    </xf>
    <xf numFmtId="0" fontId="12" fillId="0" borderId="86" xfId="0" applyFont="1" applyBorder="1">
      <alignment vertical="center"/>
    </xf>
    <xf numFmtId="0" fontId="39" fillId="0" borderId="21" xfId="0" applyFont="1" applyBorder="1" applyAlignment="1">
      <alignment vertical="center" wrapText="1"/>
    </xf>
    <xf numFmtId="0" fontId="100" fillId="0" borderId="4" xfId="0" applyFont="1" applyBorder="1" applyAlignment="1">
      <alignment vertical="center" shrinkToFit="1"/>
    </xf>
    <xf numFmtId="0" fontId="100" fillId="0" borderId="10" xfId="0" applyFont="1" applyBorder="1" applyAlignment="1">
      <alignment vertical="center" shrinkToFit="1"/>
    </xf>
    <xf numFmtId="0" fontId="92" fillId="0" borderId="10" xfId="0" applyFont="1" applyBorder="1" applyAlignment="1">
      <alignment horizontal="center" vertical="center"/>
    </xf>
    <xf numFmtId="0" fontId="42" fillId="2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20" fillId="25" borderId="24" xfId="0" quotePrefix="1" applyFont="1" applyFill="1" applyBorder="1" applyAlignment="1">
      <alignment horizontal="center" vertical="center"/>
    </xf>
    <xf numFmtId="0" fontId="20" fillId="25" borderId="21" xfId="0" quotePrefix="1" applyFont="1" applyFill="1" applyBorder="1" applyAlignment="1">
      <alignment horizontal="center" vertical="center"/>
    </xf>
    <xf numFmtId="0" fontId="86" fillId="0" borderId="4" xfId="0" applyFont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38" fillId="8" borderId="4" xfId="0" applyFont="1" applyFill="1" applyBorder="1" applyAlignment="1">
      <alignment horizontal="center" vertical="center" wrapText="1"/>
    </xf>
    <xf numFmtId="0" fontId="38" fillId="8" borderId="10" xfId="0" applyFont="1" applyFill="1" applyBorder="1" applyAlignment="1">
      <alignment horizontal="center" vertical="center" wrapText="1"/>
    </xf>
    <xf numFmtId="0" fontId="42" fillId="6" borderId="8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92" fillId="0" borderId="10" xfId="0" applyFont="1" applyBorder="1" applyAlignment="1">
      <alignment horizontal="center" vertical="center" wrapText="1"/>
    </xf>
    <xf numFmtId="41" fontId="39" fillId="0" borderId="4" xfId="2" applyFont="1" applyFill="1" applyBorder="1" applyAlignment="1">
      <alignment vertical="center"/>
    </xf>
    <xf numFmtId="0" fontId="38" fillId="0" borderId="93" xfId="0" quotePrefix="1" applyFont="1" applyBorder="1" applyAlignment="1">
      <alignment vertical="center" shrinkToFit="1"/>
    </xf>
    <xf numFmtId="0" fontId="38" fillId="0" borderId="32" xfId="0" quotePrefix="1" applyFont="1" applyBorder="1" applyAlignment="1">
      <alignment vertical="center" shrinkToFit="1"/>
    </xf>
    <xf numFmtId="0" fontId="78" fillId="0" borderId="8" xfId="0" applyFont="1" applyBorder="1" applyAlignment="1">
      <alignment vertical="center" shrinkToFit="1"/>
    </xf>
    <xf numFmtId="41" fontId="39" fillId="0" borderId="10" xfId="2" applyFont="1" applyFill="1" applyBorder="1" applyAlignment="1">
      <alignment vertical="center"/>
    </xf>
    <xf numFmtId="41" fontId="42" fillId="0" borderId="4" xfId="2" quotePrefix="1" applyFont="1" applyFill="1" applyBorder="1" applyAlignment="1">
      <alignment vertical="center" wrapText="1"/>
    </xf>
    <xf numFmtId="41" fontId="42" fillId="0" borderId="10" xfId="2" applyFont="1" applyFill="1" applyBorder="1" applyAlignment="1">
      <alignment vertical="center"/>
    </xf>
    <xf numFmtId="0" fontId="78" fillId="0" borderId="10" xfId="0" applyFont="1" applyBorder="1" applyAlignment="1">
      <alignment vertical="center" shrinkToFit="1"/>
    </xf>
    <xf numFmtId="0" fontId="38" fillId="0" borderId="35" xfId="0" quotePrefix="1" applyFont="1" applyBorder="1" applyAlignment="1">
      <alignment vertical="center" shrinkToFit="1"/>
    </xf>
    <xf numFmtId="0" fontId="38" fillId="0" borderId="21" xfId="0" quotePrefix="1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38" fillId="0" borderId="0" xfId="0" quotePrefix="1" applyFont="1" applyAlignment="1">
      <alignment vertical="center" shrinkToFit="1"/>
    </xf>
    <xf numFmtId="0" fontId="38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 shrinkToFit="1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wrapText="1"/>
    </xf>
    <xf numFmtId="0" fontId="78" fillId="0" borderId="0" xfId="0" applyFont="1" applyAlignment="1">
      <alignment vertical="center" shrinkToFit="1"/>
    </xf>
    <xf numFmtId="0" fontId="93" fillId="0" borderId="0" xfId="0" applyFont="1" applyAlignment="1">
      <alignment horizontal="center" vertical="center" shrinkToFit="1"/>
    </xf>
    <xf numFmtId="41" fontId="39" fillId="0" borderId="0" xfId="2" applyFont="1" applyFill="1" applyBorder="1" applyAlignment="1">
      <alignment vertical="center"/>
    </xf>
    <xf numFmtId="41" fontId="39" fillId="0" borderId="0" xfId="2" quotePrefix="1" applyFont="1" applyFill="1" applyBorder="1" applyAlignment="1">
      <alignment vertical="center"/>
    </xf>
    <xf numFmtId="0" fontId="38" fillId="0" borderId="2" xfId="0" quotePrefix="1" applyFont="1" applyBorder="1" applyAlignment="1">
      <alignment vertical="center" shrinkToFit="1"/>
    </xf>
    <xf numFmtId="0" fontId="38" fillId="0" borderId="2" xfId="0" applyFont="1" applyBorder="1" applyAlignment="1">
      <alignment horizontal="center" vertical="center" wrapText="1"/>
    </xf>
    <xf numFmtId="0" fontId="78" fillId="0" borderId="2" xfId="0" applyFont="1" applyBorder="1" applyAlignment="1">
      <alignment vertical="center" shrinkToFit="1"/>
    </xf>
    <xf numFmtId="0" fontId="78" fillId="0" borderId="2" xfId="0" applyFont="1" applyBorder="1" applyAlignment="1">
      <alignment horizontal="center" vertical="center" shrinkToFit="1"/>
    </xf>
    <xf numFmtId="0" fontId="38" fillId="0" borderId="2" xfId="0" applyFont="1" applyBorder="1" applyAlignment="1">
      <alignment vertical="center" wrapText="1"/>
    </xf>
    <xf numFmtId="41" fontId="39" fillId="0" borderId="2" xfId="2" applyFont="1" applyFill="1" applyBorder="1" applyAlignment="1">
      <alignment vertical="center"/>
    </xf>
    <xf numFmtId="41" fontId="39" fillId="0" borderId="2" xfId="2" quotePrefix="1" applyFont="1" applyFill="1" applyBorder="1" applyAlignment="1">
      <alignment vertical="center"/>
    </xf>
    <xf numFmtId="0" fontId="51" fillId="0" borderId="0" xfId="0" applyFont="1" applyAlignment="1">
      <alignment vertical="center" wrapText="1"/>
    </xf>
    <xf numFmtId="13" fontId="39" fillId="0" borderId="0" xfId="2" quotePrefix="1" applyNumberFormat="1" applyFont="1" applyFill="1" applyBorder="1" applyAlignment="1">
      <alignment vertical="center"/>
    </xf>
    <xf numFmtId="0" fontId="32" fillId="0" borderId="0" xfId="0" applyFont="1" applyAlignment="1">
      <alignment vertical="center" shrinkToFit="1"/>
    </xf>
    <xf numFmtId="0" fontId="33" fillId="0" borderId="0" xfId="0" applyFont="1" applyAlignment="1">
      <alignment vertical="center" wrapText="1" shrinkToFit="1"/>
    </xf>
    <xf numFmtId="0" fontId="32" fillId="0" borderId="0" xfId="0" applyFont="1" applyAlignment="1">
      <alignment vertical="center" wrapText="1" shrinkToFit="1"/>
    </xf>
    <xf numFmtId="0" fontId="33" fillId="0" borderId="0" xfId="0" applyFont="1" applyAlignment="1">
      <alignment vertical="center" shrinkToFit="1"/>
    </xf>
    <xf numFmtId="0" fontId="38" fillId="0" borderId="0" xfId="0" quotePrefix="1" applyFont="1" applyAlignment="1">
      <alignment vertical="center" wrapText="1" shrinkToFit="1"/>
    </xf>
    <xf numFmtId="41" fontId="63" fillId="0" borderId="0" xfId="0" applyNumberFormat="1" applyFont="1" applyAlignment="1">
      <alignment vertical="center" wrapText="1" shrinkToFit="1"/>
    </xf>
    <xf numFmtId="0" fontId="63" fillId="0" borderId="0" xfId="0" applyFont="1" applyAlignment="1">
      <alignment vertical="center" shrinkToFit="1"/>
    </xf>
    <xf numFmtId="0" fontId="42" fillId="0" borderId="0" xfId="0" applyFont="1" applyAlignment="1">
      <alignment vertical="center" wrapText="1" shrinkToFit="1"/>
    </xf>
    <xf numFmtId="0" fontId="92" fillId="0" borderId="0" xfId="0" applyFont="1" applyAlignment="1">
      <alignment horizontal="center" vertical="center" shrinkToFit="1"/>
    </xf>
    <xf numFmtId="41" fontId="88" fillId="0" borderId="0" xfId="0" applyNumberFormat="1" applyFont="1" applyAlignment="1">
      <alignment horizontal="center" vertical="center" wrapText="1"/>
    </xf>
    <xf numFmtId="177" fontId="57" fillId="0" borderId="13" xfId="0" applyNumberFormat="1" applyFont="1" applyBorder="1" applyAlignment="1">
      <alignment horizontal="center" vertical="center" shrinkToFit="1"/>
    </xf>
    <xf numFmtId="177" fontId="61" fillId="0" borderId="16" xfId="0" applyNumberFormat="1" applyFont="1" applyBorder="1" applyAlignment="1">
      <alignment horizontal="center" vertical="center" shrinkToFit="1"/>
    </xf>
    <xf numFmtId="0" fontId="38" fillId="8" borderId="32" xfId="0" applyFont="1" applyFill="1" applyBorder="1" applyAlignment="1">
      <alignment horizontal="center" vertical="center" wrapText="1"/>
    </xf>
    <xf numFmtId="177" fontId="38" fillId="8" borderId="94" xfId="0" applyNumberFormat="1" applyFont="1" applyFill="1" applyBorder="1" applyAlignment="1">
      <alignment horizontal="center" vertical="center" shrinkToFit="1"/>
    </xf>
    <xf numFmtId="177" fontId="45" fillId="7" borderId="20" xfId="0" applyNumberFormat="1" applyFont="1" applyFill="1" applyBorder="1" applyAlignment="1">
      <alignment horizontal="right" vertical="center" wrapText="1"/>
    </xf>
    <xf numFmtId="177" fontId="45" fillId="8" borderId="20" xfId="0" applyNumberFormat="1" applyFont="1" applyFill="1" applyBorder="1" applyAlignment="1">
      <alignment horizontal="right" vertical="center" wrapText="1"/>
    </xf>
    <xf numFmtId="177" fontId="38" fillId="8" borderId="95" xfId="0" applyNumberFormat="1" applyFont="1" applyFill="1" applyBorder="1" applyAlignment="1">
      <alignment horizontal="center" vertical="center" shrinkToFit="1"/>
    </xf>
    <xf numFmtId="0" fontId="26" fillId="0" borderId="106" xfId="0" applyFont="1" applyBorder="1">
      <alignment vertical="center"/>
    </xf>
    <xf numFmtId="0" fontId="38" fillId="0" borderId="106" xfId="0" applyFont="1" applyBorder="1" applyAlignment="1">
      <alignment horizontal="center" vertical="center" wrapText="1"/>
    </xf>
    <xf numFmtId="177" fontId="38" fillId="0" borderId="108" xfId="0" applyNumberFormat="1" applyFont="1" applyBorder="1" applyAlignment="1">
      <alignment horizontal="center" vertical="center" shrinkToFit="1"/>
    </xf>
    <xf numFmtId="0" fontId="88" fillId="0" borderId="0" xfId="0" applyFont="1" applyAlignment="1">
      <alignment horizontal="center" vertical="center" wrapText="1"/>
    </xf>
    <xf numFmtId="0" fontId="121" fillId="0" borderId="0" xfId="0" applyFont="1" applyAlignment="1">
      <alignment horizontal="center" vertical="center"/>
    </xf>
    <xf numFmtId="0" fontId="122" fillId="0" borderId="0" xfId="0" applyFont="1">
      <alignment vertical="center"/>
    </xf>
    <xf numFmtId="0" fontId="121" fillId="0" borderId="0" xfId="0" applyFont="1">
      <alignment vertical="center"/>
    </xf>
    <xf numFmtId="41" fontId="33" fillId="0" borderId="0" xfId="0" applyNumberFormat="1" applyFont="1" applyAlignment="1">
      <alignment vertical="center" wrapText="1" shrinkToFit="1"/>
    </xf>
    <xf numFmtId="0" fontId="60" fillId="0" borderId="98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1" fontId="15" fillId="0" borderId="0" xfId="0" applyNumberFormat="1" applyFont="1" applyAlignment="1">
      <alignment horizontal="center" vertical="center" wrapText="1"/>
    </xf>
    <xf numFmtId="41" fontId="19" fillId="0" borderId="0" xfId="2" applyFont="1" applyAlignment="1">
      <alignment vertical="center" wrapText="1" shrinkToFit="1"/>
    </xf>
    <xf numFmtId="0" fontId="42" fillId="7" borderId="40" xfId="0" quotePrefix="1" applyFont="1" applyFill="1" applyBorder="1" applyAlignment="1">
      <alignment horizontal="center" vertical="center"/>
    </xf>
    <xf numFmtId="0" fontId="45" fillId="7" borderId="46" xfId="0" quotePrefix="1" applyFont="1" applyFill="1" applyBorder="1" applyAlignment="1">
      <alignment horizontal="center" vertical="center"/>
    </xf>
    <xf numFmtId="0" fontId="42" fillId="7" borderId="39" xfId="0" quotePrefix="1" applyFont="1" applyFill="1" applyBorder="1" applyAlignment="1">
      <alignment horizontal="center" vertical="center"/>
    </xf>
    <xf numFmtId="0" fontId="45" fillId="7" borderId="46" xfId="0" applyFont="1" applyFill="1" applyBorder="1" applyAlignment="1">
      <alignment horizontal="center" vertical="center"/>
    </xf>
    <xf numFmtId="0" fontId="42" fillId="7" borderId="39" xfId="0" applyFont="1" applyFill="1" applyBorder="1" applyAlignment="1">
      <alignment horizontal="center" vertical="center"/>
    </xf>
    <xf numFmtId="0" fontId="42" fillId="7" borderId="39" xfId="0" applyFont="1" applyFill="1" applyBorder="1">
      <alignment vertical="center"/>
    </xf>
    <xf numFmtId="0" fontId="63" fillId="7" borderId="5" xfId="0" applyFont="1" applyFill="1" applyBorder="1">
      <alignment vertical="center"/>
    </xf>
    <xf numFmtId="0" fontId="46" fillId="7" borderId="5" xfId="0" applyFont="1" applyFill="1" applyBorder="1" applyAlignment="1">
      <alignment horizontal="center" vertical="center"/>
    </xf>
    <xf numFmtId="49" fontId="43" fillId="0" borderId="13" xfId="2" applyNumberFormat="1" applyFont="1" applyFill="1" applyBorder="1" applyAlignment="1">
      <alignment vertical="center" shrinkToFit="1"/>
    </xf>
    <xf numFmtId="49" fontId="45" fillId="0" borderId="16" xfId="2" applyNumberFormat="1" applyFont="1" applyFill="1" applyBorder="1" applyAlignment="1">
      <alignment vertical="center" shrinkToFit="1"/>
    </xf>
    <xf numFmtId="49" fontId="50" fillId="0" borderId="19" xfId="2" applyNumberFormat="1" applyFont="1" applyFill="1" applyBorder="1" applyAlignment="1">
      <alignment vertical="center" shrinkToFit="1"/>
    </xf>
    <xf numFmtId="49" fontId="41" fillId="0" borderId="18" xfId="2" applyNumberFormat="1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75" fillId="7" borderId="0" xfId="0" applyFont="1" applyFill="1">
      <alignment vertical="center"/>
    </xf>
    <xf numFmtId="41" fontId="26" fillId="0" borderId="0" xfId="2" applyFont="1" applyFill="1" applyBorder="1">
      <alignment vertical="center"/>
    </xf>
    <xf numFmtId="41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41" fontId="45" fillId="2" borderId="0" xfId="0" applyNumberFormat="1" applyFont="1" applyFill="1">
      <alignment vertical="center"/>
    </xf>
    <xf numFmtId="0" fontId="4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98" fillId="0" borderId="10" xfId="0" applyFont="1" applyBorder="1" applyAlignment="1">
      <alignment horizontal="center" vertical="center" wrapText="1"/>
    </xf>
    <xf numFmtId="0" fontId="63" fillId="3" borderId="4" xfId="0" applyFont="1" applyFill="1" applyBorder="1" applyAlignment="1">
      <alignment horizontal="center" vertical="center"/>
    </xf>
    <xf numFmtId="0" fontId="26" fillId="0" borderId="12" xfId="0" applyFont="1" applyBorder="1">
      <alignment vertical="center"/>
    </xf>
    <xf numFmtId="0" fontId="26" fillId="0" borderId="90" xfId="0" applyFont="1" applyBorder="1">
      <alignment vertical="center"/>
    </xf>
    <xf numFmtId="41" fontId="26" fillId="0" borderId="12" xfId="2" applyFont="1" applyFill="1" applyBorder="1">
      <alignment vertical="center"/>
    </xf>
    <xf numFmtId="41" fontId="26" fillId="0" borderId="90" xfId="2" applyFont="1" applyFill="1" applyBorder="1">
      <alignment vertical="center"/>
    </xf>
    <xf numFmtId="0" fontId="12" fillId="0" borderId="12" xfId="0" applyFont="1" applyBorder="1">
      <alignment vertical="center"/>
    </xf>
    <xf numFmtId="0" fontId="12" fillId="0" borderId="90" xfId="0" applyFont="1" applyBorder="1">
      <alignment vertical="center"/>
    </xf>
    <xf numFmtId="0" fontId="69" fillId="0" borderId="12" xfId="0" applyFont="1" applyBorder="1">
      <alignment vertical="center"/>
    </xf>
    <xf numFmtId="0" fontId="69" fillId="0" borderId="90" xfId="0" applyFont="1" applyBorder="1">
      <alignment vertical="center"/>
    </xf>
    <xf numFmtId="0" fontId="45" fillId="0" borderId="8" xfId="0" applyFont="1" applyBorder="1">
      <alignment vertical="center"/>
    </xf>
    <xf numFmtId="0" fontId="60" fillId="0" borderId="14" xfId="0" applyFont="1" applyBorder="1">
      <alignment vertical="center"/>
    </xf>
    <xf numFmtId="49" fontId="45" fillId="0" borderId="13" xfId="0" applyNumberFormat="1" applyFont="1" applyBorder="1" applyAlignment="1">
      <alignment vertical="center" shrinkToFit="1"/>
    </xf>
    <xf numFmtId="49" fontId="45" fillId="0" borderId="10" xfId="0" applyNumberFormat="1" applyFont="1" applyBorder="1" applyAlignment="1">
      <alignment vertical="center" shrinkToFit="1"/>
    </xf>
    <xf numFmtId="49" fontId="43" fillId="0" borderId="13" xfId="0" applyNumberFormat="1" applyFont="1" applyBorder="1" applyAlignment="1">
      <alignment vertical="center" shrinkToFit="1"/>
    </xf>
    <xf numFmtId="49" fontId="42" fillId="0" borderId="13" xfId="0" applyNumberFormat="1" applyFont="1" applyBorder="1" applyAlignment="1">
      <alignment vertical="center" shrinkToFit="1"/>
    </xf>
    <xf numFmtId="185" fontId="45" fillId="0" borderId="21" xfId="0" applyNumberFormat="1" applyFont="1" applyBorder="1" applyAlignment="1">
      <alignment vertical="center" shrinkToFit="1"/>
    </xf>
    <xf numFmtId="49" fontId="63" fillId="0" borderId="13" xfId="0" applyNumberFormat="1" applyFont="1" applyBorder="1" applyAlignment="1">
      <alignment horizontal="center" vertical="center" shrinkToFit="1"/>
    </xf>
    <xf numFmtId="49" fontId="43" fillId="0" borderId="19" xfId="0" applyNumberFormat="1" applyFont="1" applyBorder="1" applyAlignment="1">
      <alignment vertical="center" shrinkToFit="1"/>
    </xf>
    <xf numFmtId="49" fontId="42" fillId="0" borderId="19" xfId="0" applyNumberFormat="1" applyFont="1" applyBorder="1" applyAlignment="1">
      <alignment vertical="center" shrinkToFit="1"/>
    </xf>
    <xf numFmtId="49" fontId="42" fillId="0" borderId="14" xfId="0" applyNumberFormat="1" applyFont="1" applyBorder="1" applyAlignment="1">
      <alignment horizontal="right" vertical="center" wrapText="1"/>
    </xf>
    <xf numFmtId="49" fontId="45" fillId="0" borderId="16" xfId="0" applyNumberFormat="1" applyFont="1" applyBorder="1" applyAlignment="1">
      <alignment horizontal="right" vertical="center" wrapText="1"/>
    </xf>
    <xf numFmtId="49" fontId="38" fillId="0" borderId="14" xfId="0" applyNumberFormat="1" applyFont="1" applyBorder="1" applyAlignment="1">
      <alignment horizontal="right" vertical="center" wrapText="1"/>
    </xf>
    <xf numFmtId="0" fontId="86" fillId="0" borderId="17" xfId="0" applyFont="1" applyBorder="1" applyAlignment="1">
      <alignment horizontal="right" vertical="center" wrapText="1"/>
    </xf>
    <xf numFmtId="182" fontId="45" fillId="0" borderId="21" xfId="0" applyNumberFormat="1" applyFont="1" applyBorder="1" applyAlignment="1">
      <alignment vertical="center" shrinkToFit="1"/>
    </xf>
    <xf numFmtId="0" fontId="86" fillId="0" borderId="13" xfId="0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 wrapText="1"/>
    </xf>
    <xf numFmtId="0" fontId="42" fillId="0" borderId="40" xfId="0" quotePrefix="1" applyFont="1" applyBorder="1" applyAlignment="1">
      <alignment horizontal="center" vertical="center"/>
    </xf>
    <xf numFmtId="0" fontId="45" fillId="0" borderId="46" xfId="0" quotePrefix="1" applyFont="1" applyBorder="1" applyAlignment="1">
      <alignment horizontal="center" vertical="center"/>
    </xf>
    <xf numFmtId="0" fontId="42" fillId="0" borderId="39" xfId="0" quotePrefix="1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39" xfId="0" applyFont="1" applyBorder="1">
      <alignment vertical="center"/>
    </xf>
    <xf numFmtId="0" fontId="45" fillId="0" borderId="46" xfId="0" applyFont="1" applyBorder="1">
      <alignment vertical="center"/>
    </xf>
    <xf numFmtId="0" fontId="46" fillId="0" borderId="46" xfId="0" applyFont="1" applyBorder="1">
      <alignment vertical="center"/>
    </xf>
    <xf numFmtId="0" fontId="126" fillId="0" borderId="4" xfId="0" applyFont="1" applyBorder="1" applyAlignment="1">
      <alignment horizontal="left" vertical="center" wrapText="1"/>
    </xf>
    <xf numFmtId="0" fontId="126" fillId="0" borderId="8" xfId="0" applyFont="1" applyBorder="1" applyAlignment="1">
      <alignment horizontal="left" vertical="center" wrapText="1"/>
    </xf>
    <xf numFmtId="0" fontId="92" fillId="0" borderId="4" xfId="0" applyFont="1" applyBorder="1" applyAlignment="1">
      <alignment horizontal="center" vertical="center" wrapText="1"/>
    </xf>
    <xf numFmtId="0" fontId="63" fillId="0" borderId="4" xfId="0" applyFont="1" applyBorder="1" applyAlignment="1">
      <alignment horizontal="center" vertical="center"/>
    </xf>
    <xf numFmtId="0" fontId="104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85" fillId="0" borderId="10" xfId="0" applyFont="1" applyBorder="1" applyAlignment="1">
      <alignment horizontal="center" vertical="center" wrapText="1"/>
    </xf>
    <xf numFmtId="0" fontId="103" fillId="0" borderId="4" xfId="0" applyFont="1" applyBorder="1" applyAlignment="1">
      <alignment vertical="center" wrapText="1"/>
    </xf>
    <xf numFmtId="0" fontId="103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vertical="center" wrapText="1"/>
    </xf>
    <xf numFmtId="0" fontId="57" fillId="0" borderId="4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vertical="center" wrapText="1"/>
    </xf>
    <xf numFmtId="49" fontId="34" fillId="0" borderId="5" xfId="0" applyNumberFormat="1" applyFont="1" applyBorder="1" applyAlignment="1">
      <alignment horizontal="center" vertical="center"/>
    </xf>
    <xf numFmtId="49" fontId="34" fillId="0" borderId="10" xfId="0" quotePrefix="1" applyNumberFormat="1" applyFont="1" applyBorder="1" applyAlignment="1">
      <alignment horizontal="center" vertical="center"/>
    </xf>
    <xf numFmtId="49" fontId="42" fillId="0" borderId="13" xfId="0" applyNumberFormat="1" applyFont="1" applyBorder="1">
      <alignment vertical="center"/>
    </xf>
    <xf numFmtId="49" fontId="42" fillId="0" borderId="16" xfId="0" applyNumberFormat="1" applyFont="1" applyBorder="1">
      <alignment vertical="center"/>
    </xf>
    <xf numFmtId="49" fontId="42" fillId="0" borderId="16" xfId="0" applyNumberFormat="1" applyFont="1" applyBorder="1" applyAlignment="1">
      <alignment horizontal="right" vertical="center" wrapText="1"/>
    </xf>
    <xf numFmtId="49" fontId="42" fillId="0" borderId="4" xfId="0" applyNumberFormat="1" applyFont="1" applyBorder="1" applyAlignment="1">
      <alignment horizontal="right" vertical="center" wrapText="1"/>
    </xf>
    <xf numFmtId="0" fontId="63" fillId="0" borderId="17" xfId="0" applyFont="1" applyBorder="1" applyAlignment="1">
      <alignment horizontal="right" vertical="center" wrapText="1"/>
    </xf>
    <xf numFmtId="49" fontId="42" fillId="0" borderId="14" xfId="0" applyNumberFormat="1" applyFont="1" applyBorder="1">
      <alignment vertical="center"/>
    </xf>
    <xf numFmtId="49" fontId="45" fillId="0" borderId="14" xfId="0" applyNumberFormat="1" applyFont="1" applyBorder="1" applyAlignment="1">
      <alignment horizontal="right" vertical="center" wrapText="1"/>
    </xf>
    <xf numFmtId="49" fontId="42" fillId="0" borderId="10" xfId="0" applyNumberFormat="1" applyFont="1" applyBorder="1">
      <alignment vertical="center"/>
    </xf>
    <xf numFmtId="0" fontId="42" fillId="0" borderId="19" xfId="0" quotePrefix="1" applyFont="1" applyBorder="1">
      <alignment vertical="center"/>
    </xf>
    <xf numFmtId="49" fontId="45" fillId="0" borderId="10" xfId="0" applyNumberFormat="1" applyFont="1" applyBorder="1">
      <alignment vertical="center"/>
    </xf>
    <xf numFmtId="49" fontId="42" fillId="0" borderId="13" xfId="0" applyNumberFormat="1" applyFont="1" applyBorder="1" applyAlignment="1">
      <alignment horizontal="center" vertical="center"/>
    </xf>
    <xf numFmtId="49" fontId="45" fillId="0" borderId="16" xfId="0" applyNumberFormat="1" applyFont="1" applyBorder="1">
      <alignment vertical="center"/>
    </xf>
    <xf numFmtId="49" fontId="43" fillId="0" borderId="14" xfId="0" applyNumberFormat="1" applyFont="1" applyBorder="1">
      <alignment vertical="center"/>
    </xf>
    <xf numFmtId="49" fontId="47" fillId="0" borderId="14" xfId="0" applyNumberFormat="1" applyFont="1" applyBorder="1" applyAlignment="1">
      <alignment horizontal="right" vertical="center" wrapText="1"/>
    </xf>
    <xf numFmtId="49" fontId="43" fillId="0" borderId="13" xfId="0" applyNumberFormat="1" applyFont="1" applyBorder="1">
      <alignment vertical="center"/>
    </xf>
    <xf numFmtId="49" fontId="45" fillId="0" borderId="13" xfId="0" applyNumberFormat="1" applyFont="1" applyBorder="1">
      <alignment vertical="center"/>
    </xf>
    <xf numFmtId="0" fontId="45" fillId="0" borderId="13" xfId="0" applyFont="1" applyBorder="1">
      <alignment vertical="center"/>
    </xf>
    <xf numFmtId="0" fontId="45" fillId="0" borderId="13" xfId="0" applyFont="1" applyBorder="1" applyAlignment="1">
      <alignment vertical="center" shrinkToFit="1"/>
    </xf>
    <xf numFmtId="49" fontId="45" fillId="0" borderId="8" xfId="0" applyNumberFormat="1" applyFont="1" applyBorder="1">
      <alignment vertical="center"/>
    </xf>
    <xf numFmtId="0" fontId="45" fillId="0" borderId="8" xfId="0" applyFont="1" applyBorder="1" applyAlignment="1">
      <alignment vertical="center" shrinkToFit="1"/>
    </xf>
    <xf numFmtId="49" fontId="26" fillId="0" borderId="13" xfId="0" applyNumberFormat="1" applyFont="1" applyBorder="1">
      <alignment vertical="center"/>
    </xf>
    <xf numFmtId="49" fontId="44" fillId="0" borderId="16" xfId="0" applyNumberFormat="1" applyFont="1" applyBorder="1">
      <alignment vertical="center"/>
    </xf>
    <xf numFmtId="49" fontId="45" fillId="0" borderId="20" xfId="0" applyNumberFormat="1" applyFont="1" applyBorder="1">
      <alignment vertical="center"/>
    </xf>
    <xf numFmtId="177" fontId="63" fillId="0" borderId="15" xfId="0" applyNumberFormat="1" applyFont="1" applyBorder="1">
      <alignment vertical="center"/>
    </xf>
    <xf numFmtId="49" fontId="43" fillId="0" borderId="4" xfId="0" applyNumberFormat="1" applyFont="1" applyBorder="1">
      <alignment vertical="center"/>
    </xf>
    <xf numFmtId="177" fontId="45" fillId="0" borderId="20" xfId="0" applyNumberFormat="1" applyFont="1" applyBorder="1">
      <alignment vertical="center"/>
    </xf>
    <xf numFmtId="49" fontId="20" fillId="0" borderId="29" xfId="0" applyNumberFormat="1" applyFont="1" applyBorder="1">
      <alignment vertical="center"/>
    </xf>
    <xf numFmtId="49" fontId="44" fillId="0" borderId="16" xfId="0" applyNumberFormat="1" applyFont="1" applyBorder="1" applyAlignment="1">
      <alignment horizontal="right" vertical="center" wrapText="1"/>
    </xf>
    <xf numFmtId="49" fontId="50" fillId="0" borderId="14" xfId="0" applyNumberFormat="1" applyFont="1" applyBorder="1">
      <alignment vertical="center"/>
    </xf>
    <xf numFmtId="49" fontId="41" fillId="0" borderId="14" xfId="0" applyNumberFormat="1" applyFont="1" applyBorder="1">
      <alignment vertical="center"/>
    </xf>
    <xf numFmtId="49" fontId="43" fillId="0" borderId="10" xfId="0" applyNumberFormat="1" applyFont="1" applyBorder="1" applyAlignment="1">
      <alignment vertical="center" shrinkToFit="1"/>
    </xf>
    <xf numFmtId="49" fontId="43" fillId="0" borderId="4" xfId="0" applyNumberFormat="1" applyFont="1" applyBorder="1" applyAlignment="1">
      <alignment vertical="center" shrinkToFit="1"/>
    </xf>
    <xf numFmtId="49" fontId="45" fillId="0" borderId="16" xfId="0" applyNumberFormat="1" applyFont="1" applyBorder="1" applyAlignment="1">
      <alignment vertical="center" shrinkToFit="1"/>
    </xf>
    <xf numFmtId="49" fontId="42" fillId="0" borderId="13" xfId="0" applyNumberFormat="1" applyFont="1" applyBorder="1" applyAlignment="1">
      <alignment horizontal="right" vertical="center" wrapText="1"/>
    </xf>
    <xf numFmtId="49" fontId="45" fillId="0" borderId="10" xfId="0" applyNumberFormat="1" applyFont="1" applyBorder="1" applyAlignment="1">
      <alignment horizontal="right" vertical="center" wrapText="1"/>
    </xf>
    <xf numFmtId="49" fontId="38" fillId="0" borderId="16" xfId="0" applyNumberFormat="1" applyFont="1" applyBorder="1" applyAlignment="1">
      <alignment horizontal="right" vertical="center" wrapText="1"/>
    </xf>
    <xf numFmtId="49" fontId="47" fillId="0" borderId="4" xfId="0" applyNumberFormat="1" applyFont="1" applyBorder="1" applyAlignment="1">
      <alignment horizontal="right" vertical="center" wrapText="1"/>
    </xf>
    <xf numFmtId="49" fontId="38" fillId="0" borderId="10" xfId="0" applyNumberFormat="1" applyFont="1" applyBorder="1" applyAlignment="1">
      <alignment horizontal="right" vertical="center" wrapText="1"/>
    </xf>
    <xf numFmtId="49" fontId="47" fillId="0" borderId="13" xfId="0" applyNumberFormat="1" applyFont="1" applyBorder="1" applyAlignment="1">
      <alignment horizontal="right" vertical="center" wrapText="1"/>
    </xf>
    <xf numFmtId="177" fontId="37" fillId="0" borderId="15" xfId="0" applyNumberFormat="1" applyFont="1" applyBorder="1" applyAlignment="1">
      <alignment vertical="center" shrinkToFit="1"/>
    </xf>
    <xf numFmtId="177" fontId="45" fillId="0" borderId="20" xfId="0" applyNumberFormat="1" applyFont="1" applyBorder="1" applyAlignment="1">
      <alignment horizontal="right" vertical="center" wrapText="1"/>
    </xf>
    <xf numFmtId="49" fontId="45" fillId="0" borderId="20" xfId="0" applyNumberFormat="1" applyFont="1" applyBorder="1" applyAlignment="1">
      <alignment horizontal="right" vertical="center" wrapText="1"/>
    </xf>
    <xf numFmtId="177" fontId="57" fillId="0" borderId="43" xfId="0" applyNumberFormat="1" applyFont="1" applyBorder="1" applyAlignment="1">
      <alignment vertical="center" shrinkToFit="1"/>
    </xf>
    <xf numFmtId="0" fontId="34" fillId="0" borderId="98" xfId="0" applyFont="1" applyBorder="1" applyAlignment="1">
      <alignment horizontal="center" vertical="center"/>
    </xf>
    <xf numFmtId="49" fontId="34" fillId="0" borderId="98" xfId="0" applyNumberFormat="1" applyFont="1" applyBorder="1" applyAlignment="1">
      <alignment horizontal="center" vertical="center"/>
    </xf>
    <xf numFmtId="177" fontId="45" fillId="0" borderId="99" xfId="0" applyNumberFormat="1" applyFont="1" applyBorder="1" applyAlignment="1">
      <alignment horizontal="right" vertical="center" wrapText="1"/>
    </xf>
    <xf numFmtId="177" fontId="45" fillId="0" borderId="110" xfId="0" applyNumberFormat="1" applyFont="1" applyBorder="1" applyAlignment="1">
      <alignment horizontal="right" vertical="center" wrapText="1"/>
    </xf>
    <xf numFmtId="0" fontId="20" fillId="0" borderId="100" xfId="0" applyFont="1" applyBorder="1" applyAlignment="1">
      <alignment horizontal="center" vertical="center"/>
    </xf>
    <xf numFmtId="177" fontId="45" fillId="0" borderId="32" xfId="0" applyNumberFormat="1" applyFont="1" applyBorder="1" applyAlignment="1">
      <alignment horizontal="right" vertical="center" wrapText="1"/>
    </xf>
    <xf numFmtId="177" fontId="45" fillId="0" borderId="40" xfId="0" applyNumberFormat="1" applyFont="1" applyBorder="1" applyAlignment="1">
      <alignment horizontal="right" vertical="center" wrapText="1"/>
    </xf>
    <xf numFmtId="0" fontId="12" fillId="0" borderId="102" xfId="0" applyFont="1" applyBorder="1" applyAlignment="1">
      <alignment horizontal="center" vertical="center"/>
    </xf>
    <xf numFmtId="177" fontId="26" fillId="0" borderId="104" xfId="0" applyNumberFormat="1" applyFont="1" applyBorder="1" applyAlignment="1">
      <alignment vertical="center" shrinkToFit="1"/>
    </xf>
    <xf numFmtId="49" fontId="45" fillId="0" borderId="51" xfId="0" applyNumberFormat="1" applyFont="1" applyBorder="1" applyAlignment="1">
      <alignment horizontal="right" vertical="center" wrapText="1"/>
    </xf>
    <xf numFmtId="177" fontId="44" fillId="0" borderId="102" xfId="0" applyNumberFormat="1" applyFont="1" applyBorder="1" applyAlignment="1">
      <alignment vertical="center" shrinkToFit="1"/>
    </xf>
    <xf numFmtId="49" fontId="38" fillId="0" borderId="13" xfId="0" applyNumberFormat="1" applyFont="1" applyBorder="1" applyAlignment="1">
      <alignment horizontal="right" vertical="center" wrapText="1"/>
    </xf>
    <xf numFmtId="0" fontId="38" fillId="0" borderId="19" xfId="0" applyFont="1" applyBorder="1" applyAlignment="1">
      <alignment horizontal="right" vertical="center" wrapText="1"/>
    </xf>
    <xf numFmtId="49" fontId="38" fillId="0" borderId="8" xfId="0" applyNumberFormat="1" applyFont="1" applyBorder="1" applyAlignment="1">
      <alignment horizontal="right" vertical="center" wrapText="1"/>
    </xf>
    <xf numFmtId="177" fontId="44" fillId="0" borderId="109" xfId="0" applyNumberFormat="1" applyFont="1" applyBorder="1" applyAlignment="1">
      <alignment vertical="center" shrinkToFit="1"/>
    </xf>
    <xf numFmtId="177" fontId="37" fillId="0" borderId="38" xfId="0" applyNumberFormat="1" applyFont="1" applyBorder="1" applyAlignment="1">
      <alignment vertical="center" shrinkToFit="1"/>
    </xf>
    <xf numFmtId="177" fontId="44" fillId="0" borderId="26" xfId="0" applyNumberFormat="1" applyFont="1" applyBorder="1" applyAlignment="1">
      <alignment vertical="center" shrinkToFit="1"/>
    </xf>
    <xf numFmtId="0" fontId="92" fillId="0" borderId="39" xfId="0" applyFont="1" applyBorder="1" applyAlignment="1">
      <alignment horizontal="center" vertical="center"/>
    </xf>
    <xf numFmtId="0" fontId="92" fillId="0" borderId="48" xfId="0" applyFont="1" applyBorder="1" applyAlignment="1">
      <alignment horizontal="center" vertical="center"/>
    </xf>
    <xf numFmtId="0" fontId="50" fillId="0" borderId="40" xfId="0" applyFont="1" applyBorder="1">
      <alignment vertical="center"/>
    </xf>
    <xf numFmtId="0" fontId="45" fillId="0" borderId="40" xfId="0" applyFont="1" applyBorder="1">
      <alignment vertical="center"/>
    </xf>
    <xf numFmtId="0" fontId="60" fillId="0" borderId="73" xfId="0" applyFont="1" applyBorder="1">
      <alignment vertical="center"/>
    </xf>
    <xf numFmtId="0" fontId="41" fillId="0" borderId="46" xfId="0" applyFont="1" applyBorder="1">
      <alignment vertical="center"/>
    </xf>
    <xf numFmtId="0" fontId="46" fillId="0" borderId="72" xfId="0" applyFont="1" applyBorder="1">
      <alignment vertical="center"/>
    </xf>
    <xf numFmtId="0" fontId="50" fillId="0" borderId="39" xfId="0" applyFont="1" applyBorder="1">
      <alignment vertical="center"/>
    </xf>
    <xf numFmtId="0" fontId="45" fillId="0" borderId="39" xfId="0" applyFont="1" applyBorder="1">
      <alignment vertical="center"/>
    </xf>
    <xf numFmtId="0" fontId="60" fillId="0" borderId="48" xfId="0" applyFont="1" applyBorder="1">
      <alignment vertical="center"/>
    </xf>
    <xf numFmtId="0" fontId="50" fillId="0" borderId="46" xfId="0" applyFont="1" applyBorder="1">
      <alignment vertical="center"/>
    </xf>
    <xf numFmtId="0" fontId="41" fillId="0" borderId="39" xfId="0" applyFont="1" applyBorder="1" applyAlignment="1">
      <alignment horizontal="center" vertical="center"/>
    </xf>
    <xf numFmtId="0" fontId="85" fillId="0" borderId="39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85" fillId="0" borderId="46" xfId="0" applyFont="1" applyBorder="1" applyAlignment="1">
      <alignment horizontal="center" vertical="center"/>
    </xf>
    <xf numFmtId="0" fontId="19" fillId="0" borderId="39" xfId="0" applyFont="1" applyBorder="1">
      <alignment vertical="center"/>
    </xf>
    <xf numFmtId="0" fontId="87" fillId="0" borderId="46" xfId="0" applyFont="1" applyBorder="1">
      <alignment vertical="center"/>
    </xf>
    <xf numFmtId="0" fontId="94" fillId="0" borderId="46" xfId="0" applyFont="1" applyBorder="1">
      <alignment vertical="center"/>
    </xf>
    <xf numFmtId="0" fontId="46" fillId="0" borderId="42" xfId="0" applyFont="1" applyBorder="1">
      <alignment vertical="center"/>
    </xf>
    <xf numFmtId="0" fontId="45" fillId="0" borderId="42" xfId="0" applyFont="1" applyBorder="1">
      <alignment vertical="center"/>
    </xf>
    <xf numFmtId="0" fontId="87" fillId="0" borderId="42" xfId="0" applyFont="1" applyBorder="1">
      <alignment vertical="center"/>
    </xf>
    <xf numFmtId="0" fontId="94" fillId="0" borderId="42" xfId="0" applyFont="1" applyBorder="1">
      <alignment vertical="center"/>
    </xf>
    <xf numFmtId="0" fontId="63" fillId="0" borderId="5" xfId="0" applyFont="1" applyBorder="1">
      <alignment vertical="center"/>
    </xf>
    <xf numFmtId="0" fontId="37" fillId="0" borderId="6" xfId="0" applyFont="1" applyBorder="1">
      <alignment vertical="center"/>
    </xf>
    <xf numFmtId="0" fontId="46" fillId="0" borderId="5" xfId="0" applyFont="1" applyBorder="1" applyAlignment="1">
      <alignment horizontal="center" vertical="center"/>
    </xf>
    <xf numFmtId="0" fontId="46" fillId="0" borderId="6" xfId="0" applyFont="1" applyBorder="1">
      <alignment vertical="center"/>
    </xf>
    <xf numFmtId="0" fontId="63" fillId="0" borderId="0" xfId="0" applyFont="1" applyAlignment="1">
      <alignment horizontal="center" vertical="center"/>
    </xf>
    <xf numFmtId="0" fontId="45" fillId="7" borderId="46" xfId="0" applyFont="1" applyFill="1" applyBorder="1">
      <alignment vertical="center"/>
    </xf>
    <xf numFmtId="0" fontId="45" fillId="7" borderId="42" xfId="0" applyFont="1" applyFill="1" applyBorder="1">
      <alignment vertical="center"/>
    </xf>
    <xf numFmtId="0" fontId="47" fillId="0" borderId="10" xfId="0" applyFont="1" applyBorder="1" applyAlignment="1">
      <alignment horizontal="center" vertical="center" wrapText="1"/>
    </xf>
    <xf numFmtId="0" fontId="92" fillId="3" borderId="4" xfId="0" applyFont="1" applyFill="1" applyBorder="1" applyAlignment="1">
      <alignment horizontal="center" vertical="center"/>
    </xf>
    <xf numFmtId="0" fontId="85" fillId="0" borderId="10" xfId="0" applyFont="1" applyBorder="1" applyAlignment="1">
      <alignment horizontal="center" vertical="center"/>
    </xf>
    <xf numFmtId="0" fontId="87" fillId="0" borderId="8" xfId="0" applyFont="1" applyBorder="1" applyAlignment="1">
      <alignment horizontal="center" vertical="center" wrapText="1"/>
    </xf>
    <xf numFmtId="0" fontId="42" fillId="29" borderId="17" xfId="0" applyFont="1" applyFill="1" applyBorder="1" applyAlignment="1">
      <alignment horizontal="right" vertical="center" wrapText="1"/>
    </xf>
    <xf numFmtId="0" fontId="85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87" fillId="0" borderId="4" xfId="0" applyFont="1" applyBorder="1" applyAlignment="1">
      <alignment horizontal="center" vertical="center"/>
    </xf>
    <xf numFmtId="0" fontId="115" fillId="0" borderId="10" xfId="0" applyFont="1" applyBorder="1" applyAlignment="1">
      <alignment horizontal="center" vertical="center" wrapText="1"/>
    </xf>
    <xf numFmtId="0" fontId="42" fillId="20" borderId="19" xfId="0" applyFont="1" applyFill="1" applyBorder="1">
      <alignment vertical="center"/>
    </xf>
    <xf numFmtId="0" fontId="42" fillId="20" borderId="19" xfId="0" quotePrefix="1" applyFont="1" applyFill="1" applyBorder="1">
      <alignment vertical="center"/>
    </xf>
    <xf numFmtId="0" fontId="86" fillId="0" borderId="10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63" fillId="3" borderId="4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42" fillId="3" borderId="17" xfId="0" applyFont="1" applyFill="1" applyBorder="1" applyAlignment="1">
      <alignment horizontal="right" vertical="center" wrapText="1"/>
    </xf>
    <xf numFmtId="0" fontId="43" fillId="3" borderId="13" xfId="0" applyFont="1" applyFill="1" applyBorder="1">
      <alignment vertical="center"/>
    </xf>
    <xf numFmtId="0" fontId="92" fillId="21" borderId="4" xfId="0" applyFont="1" applyFill="1" applyBorder="1" applyAlignment="1">
      <alignment horizontal="center" vertical="center"/>
    </xf>
    <xf numFmtId="0" fontId="42" fillId="21" borderId="14" xfId="0" applyFont="1" applyFill="1" applyBorder="1">
      <alignment vertical="center"/>
    </xf>
    <xf numFmtId="0" fontId="125" fillId="0" borderId="10" xfId="0" applyFont="1" applyBorder="1" applyAlignment="1">
      <alignment horizontal="center" vertical="center" wrapText="1"/>
    </xf>
    <xf numFmtId="0" fontId="47" fillId="3" borderId="13" xfId="0" applyFont="1" applyFill="1" applyBorder="1" applyAlignment="1">
      <alignment horizontal="right" vertical="center" wrapText="1"/>
    </xf>
    <xf numFmtId="0" fontId="86" fillId="3" borderId="4" xfId="0" applyFont="1" applyFill="1" applyBorder="1" applyAlignment="1">
      <alignment horizontal="center" vertical="center" wrapText="1"/>
    </xf>
    <xf numFmtId="0" fontId="43" fillId="29" borderId="14" xfId="0" applyFont="1" applyFill="1" applyBorder="1">
      <alignment vertical="center"/>
    </xf>
    <xf numFmtId="0" fontId="42" fillId="21" borderId="4" xfId="0" applyFont="1" applyFill="1" applyBorder="1" applyAlignment="1">
      <alignment horizontal="center" vertical="center" wrapText="1"/>
    </xf>
    <xf numFmtId="0" fontId="86" fillId="21" borderId="4" xfId="0" applyFont="1" applyFill="1" applyBorder="1" applyAlignment="1">
      <alignment horizontal="center" vertical="center" wrapText="1"/>
    </xf>
    <xf numFmtId="177" fontId="42" fillId="21" borderId="19" xfId="0" applyNumberFormat="1" applyFont="1" applyFill="1" applyBorder="1" applyAlignment="1">
      <alignment vertical="center" shrinkToFit="1"/>
    </xf>
    <xf numFmtId="0" fontId="38" fillId="21" borderId="4" xfId="0" applyFont="1" applyFill="1" applyBorder="1" applyAlignment="1">
      <alignment horizontal="center" vertical="center" wrapText="1"/>
    </xf>
    <xf numFmtId="41" fontId="118" fillId="0" borderId="12" xfId="2" applyFont="1" applyFill="1" applyBorder="1" applyAlignment="1">
      <alignment vertical="center"/>
    </xf>
    <xf numFmtId="41" fontId="118" fillId="0" borderId="0" xfId="2" applyFont="1" applyFill="1" applyBorder="1" applyAlignment="1">
      <alignment vertical="center"/>
    </xf>
    <xf numFmtId="41" fontId="118" fillId="0" borderId="90" xfId="2" applyFont="1" applyFill="1" applyBorder="1" applyAlignment="1">
      <alignment vertical="center"/>
    </xf>
    <xf numFmtId="0" fontId="42" fillId="0" borderId="4" xfId="0" applyFont="1" applyBorder="1" applyAlignment="1">
      <alignment horizontal="center" vertical="center" wrapText="1"/>
    </xf>
    <xf numFmtId="0" fontId="87" fillId="4" borderId="10" xfId="0" applyFont="1" applyFill="1" applyBorder="1" applyAlignment="1">
      <alignment horizontal="center" vertical="center"/>
    </xf>
    <xf numFmtId="0" fontId="92" fillId="4" borderId="4" xfId="0" applyFont="1" applyFill="1" applyBorder="1" applyAlignment="1">
      <alignment horizontal="center" vertical="center"/>
    </xf>
    <xf numFmtId="0" fontId="37" fillId="4" borderId="10" xfId="0" applyFont="1" applyFill="1" applyBorder="1" applyAlignment="1">
      <alignment horizontal="center" vertical="center"/>
    </xf>
    <xf numFmtId="0" fontId="104" fillId="4" borderId="4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103" fillId="4" borderId="10" xfId="0" applyFont="1" applyFill="1" applyBorder="1" applyAlignment="1">
      <alignment vertical="center" wrapText="1"/>
    </xf>
    <xf numFmtId="49" fontId="43" fillId="14" borderId="13" xfId="0" applyNumberFormat="1" applyFont="1" applyFill="1" applyBorder="1" applyAlignment="1">
      <alignment vertical="center" shrinkToFit="1"/>
    </xf>
    <xf numFmtId="0" fontId="87" fillId="4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/>
    </xf>
    <xf numFmtId="0" fontId="128" fillId="4" borderId="4" xfId="0" applyFont="1" applyFill="1" applyBorder="1" applyAlignment="1">
      <alignment horizontal="center" vertical="center" wrapText="1"/>
    </xf>
    <xf numFmtId="0" fontId="42" fillId="4" borderId="10" xfId="0" applyFont="1" applyFill="1" applyBorder="1" applyAlignment="1">
      <alignment horizontal="center" vertical="center" wrapText="1"/>
    </xf>
    <xf numFmtId="0" fontId="50" fillId="4" borderId="4" xfId="0" applyFont="1" applyFill="1" applyBorder="1" applyAlignment="1">
      <alignment horizontal="center" vertical="center"/>
    </xf>
    <xf numFmtId="0" fontId="50" fillId="4" borderId="10" xfId="0" applyFont="1" applyFill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 wrapText="1"/>
    </xf>
    <xf numFmtId="177" fontId="43" fillId="31" borderId="19" xfId="0" applyNumberFormat="1" applyFont="1" applyFill="1" applyBorder="1" applyAlignment="1">
      <alignment vertical="center" shrinkToFit="1"/>
    </xf>
    <xf numFmtId="0" fontId="39" fillId="4" borderId="10" xfId="0" applyFont="1" applyFill="1" applyBorder="1" applyAlignment="1">
      <alignment horizontal="center" vertical="center"/>
    </xf>
    <xf numFmtId="0" fontId="63" fillId="4" borderId="4" xfId="0" applyFont="1" applyFill="1" applyBorder="1" applyAlignment="1">
      <alignment horizontal="center" vertical="center" wrapText="1"/>
    </xf>
    <xf numFmtId="0" fontId="85" fillId="4" borderId="10" xfId="0" applyFont="1" applyFill="1" applyBorder="1" applyAlignment="1">
      <alignment horizontal="center" vertical="center" wrapText="1"/>
    </xf>
    <xf numFmtId="0" fontId="63" fillId="4" borderId="4" xfId="0" applyFont="1" applyFill="1" applyBorder="1" applyAlignment="1">
      <alignment horizontal="center" vertical="center"/>
    </xf>
    <xf numFmtId="0" fontId="92" fillId="4" borderId="4" xfId="0" applyFont="1" applyFill="1" applyBorder="1" applyAlignment="1">
      <alignment horizontal="center" vertical="center" wrapText="1"/>
    </xf>
    <xf numFmtId="0" fontId="85" fillId="4" borderId="10" xfId="0" applyFont="1" applyFill="1" applyBorder="1" applyAlignment="1">
      <alignment horizontal="center" vertical="center"/>
    </xf>
    <xf numFmtId="0" fontId="86" fillId="4" borderId="4" xfId="0" applyFont="1" applyFill="1" applyBorder="1" applyAlignment="1">
      <alignment horizontal="center" vertical="center" wrapText="1"/>
    </xf>
    <xf numFmtId="0" fontId="92" fillId="4" borderId="1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43" fillId="4" borderId="14" xfId="0" applyFont="1" applyFill="1" applyBorder="1">
      <alignment vertical="center"/>
    </xf>
    <xf numFmtId="0" fontId="36" fillId="4" borderId="10" xfId="0" applyFont="1" applyFill="1" applyBorder="1" applyAlignment="1">
      <alignment horizontal="center" vertical="center" wrapText="1"/>
    </xf>
    <xf numFmtId="0" fontId="47" fillId="4" borderId="4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vertical="center" wrapText="1"/>
    </xf>
    <xf numFmtId="0" fontId="85" fillId="4" borderId="4" xfId="0" applyFont="1" applyFill="1" applyBorder="1" applyAlignment="1">
      <alignment horizontal="center" vertical="center" wrapText="1"/>
    </xf>
    <xf numFmtId="0" fontId="87" fillId="4" borderId="8" xfId="0" applyFont="1" applyFill="1" applyBorder="1" applyAlignment="1">
      <alignment horizontal="center" vertical="center" wrapText="1"/>
    </xf>
    <xf numFmtId="0" fontId="86" fillId="4" borderId="10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vertical="center" shrinkToFit="1"/>
    </xf>
    <xf numFmtId="0" fontId="38" fillId="4" borderId="4" xfId="0" applyFont="1" applyFill="1" applyBorder="1" applyAlignment="1">
      <alignment vertical="center" wrapText="1"/>
    </xf>
    <xf numFmtId="0" fontId="38" fillId="4" borderId="10" xfId="0" applyFont="1" applyFill="1" applyBorder="1" applyAlignment="1">
      <alignment horizontal="left" vertical="center" wrapText="1"/>
    </xf>
    <xf numFmtId="0" fontId="39" fillId="4" borderId="4" xfId="0" applyFont="1" applyFill="1" applyBorder="1" applyAlignment="1">
      <alignment horizontal="center" vertical="center" wrapText="1"/>
    </xf>
    <xf numFmtId="49" fontId="43" fillId="4" borderId="19" xfId="0" applyNumberFormat="1" applyFont="1" applyFill="1" applyBorder="1" applyAlignment="1">
      <alignment vertical="center" shrinkToFit="1"/>
    </xf>
    <xf numFmtId="177" fontId="42" fillId="4" borderId="19" xfId="0" applyNumberFormat="1" applyFont="1" applyFill="1" applyBorder="1" applyAlignment="1">
      <alignment vertical="center" shrinkToFit="1"/>
    </xf>
    <xf numFmtId="0" fontId="125" fillId="4" borderId="10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0" fillId="8" borderId="24" xfId="0" applyFont="1" applyFill="1" applyBorder="1" applyAlignment="1">
      <alignment horizontal="center" vertical="center"/>
    </xf>
    <xf numFmtId="0" fontId="20" fillId="8" borderId="25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41" fontId="38" fillId="8" borderId="4" xfId="2" applyFont="1" applyFill="1" applyBorder="1" applyAlignment="1">
      <alignment horizontal="center" vertical="center" wrapText="1"/>
    </xf>
    <xf numFmtId="41" fontId="12" fillId="8" borderId="10" xfId="2" applyFont="1" applyFill="1" applyBorder="1">
      <alignment vertical="center"/>
    </xf>
    <xf numFmtId="0" fontId="42" fillId="2" borderId="0" xfId="0" applyFont="1" applyFill="1" applyAlignment="1">
      <alignment horizontal="center" vertical="center"/>
    </xf>
    <xf numFmtId="0" fontId="88" fillId="2" borderId="0" xfId="0" applyFont="1" applyFill="1" applyAlignment="1">
      <alignment horizontal="center" vertical="center" wrapText="1"/>
    </xf>
    <xf numFmtId="0" fontId="85" fillId="2" borderId="0" xfId="0" applyFont="1" applyFill="1" applyAlignment="1">
      <alignment horizontal="center" vertical="center"/>
    </xf>
    <xf numFmtId="0" fontId="78" fillId="0" borderId="8" xfId="0" applyFont="1" applyBorder="1" applyAlignment="1">
      <alignment horizontal="center" vertical="center" shrinkToFit="1"/>
    </xf>
    <xf numFmtId="41" fontId="39" fillId="0" borderId="8" xfId="2" applyFont="1" applyFill="1" applyBorder="1" applyAlignment="1">
      <alignment horizontal="center" vertical="center"/>
    </xf>
    <xf numFmtId="41" fontId="39" fillId="0" borderId="10" xfId="2" applyFont="1" applyFill="1" applyBorder="1" applyAlignment="1">
      <alignment horizontal="center" vertical="center"/>
    </xf>
    <xf numFmtId="41" fontId="42" fillId="0" borderId="8" xfId="2" quotePrefix="1" applyFont="1" applyFill="1" applyBorder="1" applyAlignment="1">
      <alignment horizontal="center" vertical="center"/>
    </xf>
    <xf numFmtId="41" fontId="42" fillId="0" borderId="10" xfId="2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41" fontId="39" fillId="0" borderId="4" xfId="2" applyFont="1" applyFill="1" applyBorder="1" applyAlignment="1">
      <alignment horizontal="center" vertical="center"/>
    </xf>
    <xf numFmtId="41" fontId="39" fillId="0" borderId="4" xfId="2" quotePrefix="1" applyFont="1" applyFill="1" applyBorder="1" applyAlignment="1">
      <alignment horizontal="center" vertical="center"/>
    </xf>
    <xf numFmtId="41" fontId="39" fillId="0" borderId="41" xfId="2" applyFont="1" applyFill="1" applyBorder="1" applyAlignment="1">
      <alignment horizontal="center" vertical="center"/>
    </xf>
    <xf numFmtId="41" fontId="42" fillId="0" borderId="4" xfId="2" quotePrefix="1" applyFont="1" applyFill="1" applyBorder="1" applyAlignment="1">
      <alignment horizontal="center" vertical="center" wrapText="1"/>
    </xf>
    <xf numFmtId="41" fontId="42" fillId="0" borderId="41" xfId="2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 shrinkToFit="1"/>
    </xf>
    <xf numFmtId="0" fontId="78" fillId="0" borderId="10" xfId="0" applyFont="1" applyBorder="1" applyAlignment="1">
      <alignment horizontal="center" vertical="center" shrinkToFit="1"/>
    </xf>
    <xf numFmtId="13" fontId="42" fillId="0" borderId="4" xfId="2" quotePrefix="1" applyNumberFormat="1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94" fillId="0" borderId="0" xfId="0" applyFont="1" applyAlignment="1">
      <alignment horizontal="left" vertical="center" wrapText="1"/>
    </xf>
    <xf numFmtId="0" fontId="38" fillId="0" borderId="93" xfId="0" quotePrefix="1" applyFont="1" applyBorder="1" applyAlignment="1">
      <alignment horizontal="center" vertical="center" shrinkToFit="1"/>
    </xf>
    <xf numFmtId="0" fontId="38" fillId="0" borderId="32" xfId="0" quotePrefix="1" applyFont="1" applyBorder="1" applyAlignment="1">
      <alignment horizontal="center" vertical="center" shrinkToFit="1"/>
    </xf>
    <xf numFmtId="0" fontId="87" fillId="0" borderId="0" xfId="0" applyFont="1" applyAlignment="1">
      <alignment horizontal="left" vertical="center" wrapText="1"/>
    </xf>
    <xf numFmtId="41" fontId="42" fillId="0" borderId="4" xfId="2" quotePrefix="1" applyFont="1" applyFill="1" applyBorder="1" applyAlignment="1">
      <alignment horizontal="center" vertical="center"/>
    </xf>
    <xf numFmtId="0" fontId="38" fillId="4" borderId="4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78" fillId="0" borderId="42" xfId="0" applyFont="1" applyBorder="1" applyAlignment="1">
      <alignment horizontal="center" vertical="center" shrinkToFit="1"/>
    </xf>
    <xf numFmtId="0" fontId="78" fillId="0" borderId="41" xfId="0" applyFont="1" applyBorder="1" applyAlignment="1">
      <alignment horizontal="center" vertical="center" shrinkToFit="1"/>
    </xf>
    <xf numFmtId="13" fontId="39" fillId="0" borderId="4" xfId="2" quotePrefix="1" applyNumberFormat="1" applyFont="1" applyFill="1" applyBorder="1" applyAlignment="1">
      <alignment horizontal="center" vertical="center"/>
    </xf>
    <xf numFmtId="41" fontId="57" fillId="0" borderId="0" xfId="0" applyNumberFormat="1" applyFont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32" fillId="27" borderId="81" xfId="0" applyFont="1" applyFill="1" applyBorder="1" applyAlignment="1">
      <alignment horizontal="center" vertical="center" wrapText="1"/>
    </xf>
    <xf numFmtId="0" fontId="32" fillId="27" borderId="5" xfId="0" applyFont="1" applyFill="1" applyBorder="1" applyAlignment="1">
      <alignment horizontal="center" vertical="center" wrapText="1"/>
    </xf>
    <xf numFmtId="0" fontId="32" fillId="6" borderId="22" xfId="0" applyFont="1" applyFill="1" applyBorder="1" applyAlignment="1">
      <alignment horizontal="center" vertical="center" shrinkToFit="1"/>
    </xf>
    <xf numFmtId="0" fontId="32" fillId="6" borderId="24" xfId="0" applyFont="1" applyFill="1" applyBorder="1" applyAlignment="1">
      <alignment horizontal="center" vertical="center" shrinkToFit="1"/>
    </xf>
    <xf numFmtId="0" fontId="32" fillId="6" borderId="12" xfId="0" applyFont="1" applyFill="1" applyBorder="1" applyAlignment="1">
      <alignment horizontal="center" vertical="center" shrinkToFit="1"/>
    </xf>
    <xf numFmtId="0" fontId="32" fillId="6" borderId="32" xfId="0" applyFont="1" applyFill="1" applyBorder="1" applyAlignment="1">
      <alignment horizontal="center" vertical="center" shrinkToFit="1"/>
    </xf>
    <xf numFmtId="0" fontId="32" fillId="6" borderId="25" xfId="0" applyFont="1" applyFill="1" applyBorder="1" applyAlignment="1">
      <alignment horizontal="center" vertical="center" shrinkToFit="1"/>
    </xf>
    <xf numFmtId="0" fontId="32" fillId="6" borderId="21" xfId="0" applyFont="1" applyFill="1" applyBorder="1" applyAlignment="1">
      <alignment horizontal="center" vertical="center" shrinkToFit="1"/>
    </xf>
    <xf numFmtId="0" fontId="32" fillId="6" borderId="4" xfId="0" applyFont="1" applyFill="1" applyBorder="1" applyAlignment="1">
      <alignment horizontal="center" vertical="center" shrinkToFit="1"/>
    </xf>
    <xf numFmtId="0" fontId="32" fillId="6" borderId="8" xfId="0" applyFont="1" applyFill="1" applyBorder="1" applyAlignment="1">
      <alignment horizontal="center" vertical="center" shrinkToFit="1"/>
    </xf>
    <xf numFmtId="0" fontId="32" fillId="6" borderId="10" xfId="0" applyFont="1" applyFill="1" applyBorder="1" applyAlignment="1">
      <alignment horizontal="center" vertical="center" shrinkToFit="1"/>
    </xf>
    <xf numFmtId="0" fontId="33" fillId="6" borderId="4" xfId="0" applyFont="1" applyFill="1" applyBorder="1" applyAlignment="1">
      <alignment horizontal="center" vertical="center" wrapText="1" shrinkToFit="1"/>
    </xf>
    <xf numFmtId="0" fontId="33" fillId="6" borderId="8" xfId="0" applyFont="1" applyFill="1" applyBorder="1" applyAlignment="1">
      <alignment horizontal="center" vertical="center" wrapText="1" shrinkToFit="1"/>
    </xf>
    <xf numFmtId="0" fontId="33" fillId="6" borderId="10" xfId="0" applyFont="1" applyFill="1" applyBorder="1" applyAlignment="1">
      <alignment horizontal="center" vertical="center" shrinkToFit="1"/>
    </xf>
    <xf numFmtId="0" fontId="32" fillId="6" borderId="4" xfId="0" applyFont="1" applyFill="1" applyBorder="1" applyAlignment="1">
      <alignment horizontal="center" vertical="center" wrapText="1" shrinkToFit="1"/>
    </xf>
    <xf numFmtId="0" fontId="32" fillId="6" borderId="8" xfId="0" applyFont="1" applyFill="1" applyBorder="1" applyAlignment="1">
      <alignment horizontal="center" vertical="center" wrapText="1" shrinkToFit="1"/>
    </xf>
    <xf numFmtId="0" fontId="85" fillId="27" borderId="39" xfId="0" applyFont="1" applyFill="1" applyBorder="1" applyAlignment="1">
      <alignment horizontal="center" vertical="center" wrapText="1"/>
    </xf>
    <xf numFmtId="0" fontId="85" fillId="27" borderId="46" xfId="0" applyFont="1" applyFill="1" applyBorder="1" applyAlignment="1">
      <alignment horizontal="center" vertical="center" wrapText="1"/>
    </xf>
    <xf numFmtId="41" fontId="39" fillId="0" borderId="0" xfId="2" applyFont="1" applyFill="1" applyBorder="1" applyAlignment="1">
      <alignment horizontal="center" vertical="center"/>
    </xf>
    <xf numFmtId="41" fontId="39" fillId="0" borderId="0" xfId="2" quotePrefix="1" applyFont="1" applyFill="1" applyBorder="1" applyAlignment="1">
      <alignment horizontal="center" vertical="center"/>
    </xf>
    <xf numFmtId="0" fontId="85" fillId="27" borderId="42" xfId="0" applyFont="1" applyFill="1" applyBorder="1" applyAlignment="1">
      <alignment horizontal="center" vertical="center" wrapText="1"/>
    </xf>
    <xf numFmtId="41" fontId="33" fillId="27" borderId="81" xfId="0" applyNumberFormat="1" applyFont="1" applyFill="1" applyBorder="1" applyAlignment="1">
      <alignment horizontal="center" vertical="center"/>
    </xf>
    <xf numFmtId="41" fontId="33" fillId="27" borderId="5" xfId="0" applyNumberFormat="1" applyFont="1" applyFill="1" applyBorder="1" applyAlignment="1">
      <alignment horizontal="center" vertical="center"/>
    </xf>
    <xf numFmtId="0" fontId="32" fillId="23" borderId="3" xfId="0" applyFont="1" applyFill="1" applyBorder="1" applyAlignment="1">
      <alignment horizontal="center" vertical="center" wrapText="1"/>
    </xf>
    <xf numFmtId="0" fontId="32" fillId="23" borderId="7" xfId="0" applyFont="1" applyFill="1" applyBorder="1" applyAlignment="1">
      <alignment horizontal="center" vertical="center" wrapText="1"/>
    </xf>
    <xf numFmtId="0" fontId="85" fillId="27" borderId="40" xfId="0" applyFont="1" applyFill="1" applyBorder="1" applyAlignment="1">
      <alignment horizontal="center" vertical="center" wrapText="1"/>
    </xf>
    <xf numFmtId="41" fontId="127" fillId="29" borderId="12" xfId="2" applyFont="1" applyFill="1" applyBorder="1" applyAlignment="1">
      <alignment horizontal="left" vertical="center"/>
    </xf>
    <xf numFmtId="41" fontId="127" fillId="29" borderId="0" xfId="2" applyFont="1" applyFill="1" applyBorder="1" applyAlignment="1">
      <alignment horizontal="left" vertical="center"/>
    </xf>
    <xf numFmtId="41" fontId="127" fillId="29" borderId="90" xfId="2" applyFont="1" applyFill="1" applyBorder="1" applyAlignment="1">
      <alignment horizontal="left" vertical="center"/>
    </xf>
    <xf numFmtId="0" fontId="120" fillId="0" borderId="12" xfId="0" applyFont="1" applyBorder="1" applyAlignment="1">
      <alignment horizontal="left" vertical="center" wrapText="1"/>
    </xf>
    <xf numFmtId="0" fontId="120" fillId="0" borderId="0" xfId="0" applyFont="1" applyAlignment="1">
      <alignment horizontal="left" vertical="center"/>
    </xf>
    <xf numFmtId="0" fontId="120" fillId="0" borderId="90" xfId="0" applyFont="1" applyBorder="1" applyAlignment="1">
      <alignment horizontal="left" vertical="center"/>
    </xf>
    <xf numFmtId="0" fontId="120" fillId="0" borderId="12" xfId="0" applyFont="1" applyBorder="1" applyAlignment="1">
      <alignment horizontal="left" vertical="center"/>
    </xf>
    <xf numFmtId="0" fontId="20" fillId="25" borderId="22" xfId="0" applyFont="1" applyFill="1" applyBorder="1" applyAlignment="1">
      <alignment horizontal="center" vertical="center"/>
    </xf>
    <xf numFmtId="0" fontId="20" fillId="25" borderId="23" xfId="0" quotePrefix="1" applyFont="1" applyFill="1" applyBorder="1" applyAlignment="1">
      <alignment horizontal="center" vertical="center"/>
    </xf>
    <xf numFmtId="0" fontId="20" fillId="25" borderId="24" xfId="0" quotePrefix="1" applyFont="1" applyFill="1" applyBorder="1" applyAlignment="1">
      <alignment horizontal="center" vertical="center"/>
    </xf>
    <xf numFmtId="0" fontId="20" fillId="25" borderId="25" xfId="0" quotePrefix="1" applyFont="1" applyFill="1" applyBorder="1" applyAlignment="1">
      <alignment horizontal="center" vertical="center"/>
    </xf>
    <xf numFmtId="0" fontId="20" fillId="25" borderId="2" xfId="0" quotePrefix="1" applyFont="1" applyFill="1" applyBorder="1" applyAlignment="1">
      <alignment horizontal="center" vertical="center"/>
    </xf>
    <xf numFmtId="0" fontId="20" fillId="25" borderId="21" xfId="0" quotePrefix="1" applyFont="1" applyFill="1" applyBorder="1" applyAlignment="1">
      <alignment horizontal="center" vertical="center"/>
    </xf>
    <xf numFmtId="41" fontId="37" fillId="25" borderId="4" xfId="2" applyFont="1" applyFill="1" applyBorder="1" applyAlignment="1">
      <alignment horizontal="center" vertical="center"/>
    </xf>
    <xf numFmtId="41" fontId="37" fillId="25" borderId="10" xfId="2" applyFont="1" applyFill="1" applyBorder="1" applyAlignment="1">
      <alignment horizontal="center" vertical="center"/>
    </xf>
    <xf numFmtId="41" fontId="48" fillId="25" borderId="4" xfId="2" applyFont="1" applyFill="1" applyBorder="1" applyAlignment="1">
      <alignment horizontal="center" vertical="center"/>
    </xf>
    <xf numFmtId="41" fontId="48" fillId="25" borderId="10" xfId="2" applyFont="1" applyFill="1" applyBorder="1" applyAlignment="1">
      <alignment horizontal="center" vertical="center"/>
    </xf>
    <xf numFmtId="179" fontId="57" fillId="25" borderId="4" xfId="3" applyNumberFormat="1" applyFont="1" applyFill="1" applyBorder="1" applyAlignment="1">
      <alignment horizontal="center" vertical="center" wrapText="1"/>
    </xf>
    <xf numFmtId="179" fontId="57" fillId="25" borderId="10" xfId="3" applyNumberFormat="1" applyFont="1" applyFill="1" applyBorder="1" applyAlignment="1">
      <alignment horizontal="center" vertical="center" wrapText="1"/>
    </xf>
    <xf numFmtId="9" fontId="41" fillId="0" borderId="4" xfId="3" applyFont="1" applyFill="1" applyBorder="1" applyAlignment="1">
      <alignment horizontal="center" vertical="center" wrapText="1"/>
    </xf>
    <xf numFmtId="9" fontId="41" fillId="0" borderId="106" xfId="3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41" fontId="51" fillId="8" borderId="8" xfId="2" applyFont="1" applyFill="1" applyBorder="1" applyAlignment="1">
      <alignment horizontal="center" vertical="center" wrapText="1"/>
    </xf>
    <xf numFmtId="41" fontId="20" fillId="8" borderId="10" xfId="2" applyFont="1" applyFill="1" applyBorder="1">
      <alignment vertical="center"/>
    </xf>
    <xf numFmtId="41" fontId="72" fillId="8" borderId="8" xfId="2" applyFont="1" applyFill="1" applyBorder="1" applyAlignment="1">
      <alignment horizontal="center" vertical="center" wrapText="1"/>
    </xf>
    <xf numFmtId="41" fontId="72" fillId="8" borderId="10" xfId="2" applyFont="1" applyFill="1" applyBorder="1" applyAlignment="1">
      <alignment horizontal="center" vertical="center" wrapText="1"/>
    </xf>
    <xf numFmtId="9" fontId="87" fillId="8" borderId="93" xfId="3" applyFont="1" applyFill="1" applyBorder="1" applyAlignment="1">
      <alignment horizontal="center" vertical="center" wrapText="1"/>
    </xf>
    <xf numFmtId="9" fontId="87" fillId="8" borderId="35" xfId="3" applyFont="1" applyFill="1" applyBorder="1" applyAlignment="1">
      <alignment horizontal="center" vertical="center" wrapText="1"/>
    </xf>
    <xf numFmtId="41" fontId="38" fillId="23" borderId="4" xfId="2" applyFont="1" applyFill="1" applyBorder="1" applyAlignment="1">
      <alignment horizontal="center" vertical="center" wrapText="1"/>
    </xf>
    <xf numFmtId="41" fontId="38" fillId="23" borderId="10" xfId="2" applyFont="1" applyFill="1" applyBorder="1" applyAlignment="1">
      <alignment horizontal="center" vertical="center" wrapText="1"/>
    </xf>
    <xf numFmtId="9" fontId="41" fillId="0" borderId="10" xfId="3" applyFont="1" applyFill="1" applyBorder="1" applyAlignment="1">
      <alignment horizontal="center" vertical="center" wrapText="1"/>
    </xf>
    <xf numFmtId="0" fontId="38" fillId="0" borderId="103" xfId="0" quotePrefix="1" applyFont="1" applyBorder="1" applyAlignment="1">
      <alignment horizontal="center" vertical="center" shrinkToFit="1"/>
    </xf>
    <xf numFmtId="0" fontId="38" fillId="0" borderId="105" xfId="0" quotePrefix="1" applyFont="1" applyBorder="1" applyAlignment="1">
      <alignment horizontal="center" vertical="center" shrinkToFit="1"/>
    </xf>
    <xf numFmtId="0" fontId="38" fillId="0" borderId="107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50" fillId="0" borderId="106" xfId="0" applyFont="1" applyBorder="1">
      <alignment vertical="center"/>
    </xf>
    <xf numFmtId="0" fontId="38" fillId="0" borderId="106" xfId="0" applyFont="1" applyBorder="1" applyAlignment="1">
      <alignment horizontal="center" vertical="center" wrapText="1"/>
    </xf>
    <xf numFmtId="41" fontId="39" fillId="0" borderId="106" xfId="2" applyFont="1" applyFill="1" applyBorder="1" applyAlignment="1">
      <alignment horizontal="center" vertical="center"/>
    </xf>
    <xf numFmtId="41" fontId="39" fillId="0" borderId="4" xfId="2" applyFont="1" applyFill="1" applyBorder="1" applyAlignment="1">
      <alignment horizontal="center" vertical="center" wrapText="1"/>
    </xf>
    <xf numFmtId="41" fontId="39" fillId="0" borderId="106" xfId="2" applyFont="1" applyFill="1" applyBorder="1" applyAlignment="1">
      <alignment horizontal="center" vertical="center" wrapText="1"/>
    </xf>
    <xf numFmtId="41" fontId="52" fillId="0" borderId="4" xfId="2" applyFont="1" applyFill="1" applyBorder="1" applyAlignment="1">
      <alignment horizontal="center" vertical="center" wrapText="1"/>
    </xf>
    <xf numFmtId="41" fontId="52" fillId="0" borderId="106" xfId="2" applyFont="1" applyFill="1" applyBorder="1" applyAlignment="1">
      <alignment horizontal="center" vertical="center" wrapText="1"/>
    </xf>
    <xf numFmtId="41" fontId="38" fillId="23" borderId="106" xfId="2" applyFont="1" applyFill="1" applyBorder="1" applyAlignment="1">
      <alignment horizontal="center" vertical="center" wrapText="1"/>
    </xf>
    <xf numFmtId="41" fontId="39" fillId="0" borderId="10" xfId="2" applyFont="1" applyFill="1" applyBorder="1" applyAlignment="1">
      <alignment horizontal="center" vertical="center" wrapText="1"/>
    </xf>
    <xf numFmtId="41" fontId="52" fillId="0" borderId="10" xfId="2" applyFont="1" applyFill="1" applyBorder="1" applyAlignment="1">
      <alignment horizontal="center" vertical="center" wrapText="1"/>
    </xf>
    <xf numFmtId="0" fontId="38" fillId="0" borderId="101" xfId="0" quotePrefix="1" applyFont="1" applyBorder="1" applyAlignment="1">
      <alignment horizontal="center" vertical="center" shrinkToFit="1"/>
    </xf>
    <xf numFmtId="0" fontId="50" fillId="0" borderId="8" xfId="0" applyFont="1" applyBorder="1">
      <alignment vertical="center"/>
    </xf>
    <xf numFmtId="41" fontId="38" fillId="0" borderId="4" xfId="2" applyFont="1" applyFill="1" applyBorder="1" applyAlignment="1">
      <alignment horizontal="center" vertical="center" wrapText="1"/>
    </xf>
    <xf numFmtId="41" fontId="38" fillId="0" borderId="10" xfId="2" applyFont="1" applyFill="1" applyBorder="1" applyAlignment="1">
      <alignment horizontal="center" vertical="center" wrapText="1"/>
    </xf>
    <xf numFmtId="41" fontId="26" fillId="0" borderId="4" xfId="2" applyFont="1" applyFill="1" applyBorder="1" applyAlignment="1">
      <alignment horizontal="center" vertical="center"/>
    </xf>
    <xf numFmtId="41" fontId="26" fillId="0" borderId="10" xfId="2" applyFont="1" applyFill="1" applyBorder="1" applyAlignment="1">
      <alignment horizontal="center" vertical="center"/>
    </xf>
    <xf numFmtId="0" fontId="123" fillId="29" borderId="12" xfId="0" applyFont="1" applyFill="1" applyBorder="1" applyAlignment="1">
      <alignment horizontal="left" vertical="center" wrapText="1"/>
    </xf>
    <xf numFmtId="0" fontId="123" fillId="29" borderId="0" xfId="0" applyFont="1" applyFill="1" applyAlignment="1">
      <alignment horizontal="left" vertical="center"/>
    </xf>
    <xf numFmtId="0" fontId="123" fillId="29" borderId="90" xfId="0" applyFont="1" applyFill="1" applyBorder="1" applyAlignment="1">
      <alignment horizontal="left" vertical="center"/>
    </xf>
    <xf numFmtId="0" fontId="123" fillId="29" borderId="12" xfId="0" applyFont="1" applyFill="1" applyBorder="1" applyAlignment="1">
      <alignment horizontal="left" vertical="center"/>
    </xf>
    <xf numFmtId="0" fontId="47" fillId="0" borderId="4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86" fillId="0" borderId="4" xfId="0" applyFont="1" applyBorder="1" applyAlignment="1">
      <alignment horizontal="center" vertical="center" wrapText="1"/>
    </xf>
    <xf numFmtId="0" fontId="86" fillId="0" borderId="10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3" fillId="0" borderId="106" xfId="0" applyFont="1" applyBorder="1" applyAlignment="1">
      <alignment horizontal="center" vertical="center"/>
    </xf>
    <xf numFmtId="41" fontId="60" fillId="0" borderId="97" xfId="2" applyFont="1" applyFill="1" applyBorder="1" applyAlignment="1">
      <alignment horizontal="center" vertical="center"/>
    </xf>
    <xf numFmtId="41" fontId="60" fillId="0" borderId="10" xfId="2" applyFont="1" applyFill="1" applyBorder="1" applyAlignment="1">
      <alignment horizontal="center" vertical="center"/>
    </xf>
    <xf numFmtId="41" fontId="72" fillId="0" borderId="97" xfId="2" applyFont="1" applyFill="1" applyBorder="1" applyAlignment="1">
      <alignment horizontal="center" vertical="center" wrapText="1"/>
    </xf>
    <xf numFmtId="41" fontId="72" fillId="0" borderId="10" xfId="2" applyFont="1" applyFill="1" applyBorder="1" applyAlignment="1">
      <alignment horizontal="center" vertical="center" wrapText="1"/>
    </xf>
    <xf numFmtId="41" fontId="51" fillId="0" borderId="97" xfId="2" applyFont="1" applyFill="1" applyBorder="1" applyAlignment="1">
      <alignment horizontal="center" vertical="center" wrapText="1"/>
    </xf>
    <xf numFmtId="41" fontId="51" fillId="0" borderId="10" xfId="2" applyFont="1" applyFill="1" applyBorder="1" applyAlignment="1">
      <alignment horizontal="center" vertical="center" wrapText="1"/>
    </xf>
    <xf numFmtId="9" fontId="92" fillId="0" borderId="97" xfId="3" applyFont="1" applyFill="1" applyBorder="1" applyAlignment="1">
      <alignment horizontal="center" vertical="center" wrapText="1"/>
    </xf>
    <xf numFmtId="9" fontId="92" fillId="0" borderId="10" xfId="3" applyFont="1" applyFill="1" applyBorder="1" applyAlignment="1">
      <alignment horizontal="center" vertical="center" wrapText="1"/>
    </xf>
    <xf numFmtId="177" fontId="38" fillId="0" borderId="97" xfId="0" applyNumberFormat="1" applyFont="1" applyBorder="1" applyAlignment="1">
      <alignment horizontal="center" vertical="center" shrinkToFit="1"/>
    </xf>
    <xf numFmtId="177" fontId="38" fillId="0" borderId="10" xfId="0" applyNumberFormat="1" applyFont="1" applyBorder="1" applyAlignment="1">
      <alignment horizontal="center" vertical="center" shrinkToFit="1"/>
    </xf>
    <xf numFmtId="0" fontId="60" fillId="0" borderId="96" xfId="0" applyFont="1" applyBorder="1" applyAlignment="1">
      <alignment horizontal="center" vertical="center"/>
    </xf>
    <xf numFmtId="0" fontId="60" fillId="0" borderId="101" xfId="0" applyFont="1" applyBorder="1" applyAlignment="1">
      <alignment horizontal="center" vertical="center"/>
    </xf>
    <xf numFmtId="0" fontId="60" fillId="0" borderId="97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/>
    </xf>
    <xf numFmtId="0" fontId="60" fillId="0" borderId="97" xfId="0" applyFont="1" applyBorder="1" applyAlignment="1">
      <alignment horizontal="center" vertical="center"/>
    </xf>
    <xf numFmtId="0" fontId="46" fillId="0" borderId="97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86" fillId="0" borderId="97" xfId="0" applyFont="1" applyBorder="1" applyAlignment="1">
      <alignment horizontal="center" vertical="center" wrapText="1"/>
    </xf>
    <xf numFmtId="41" fontId="51" fillId="8" borderId="4" xfId="2" applyFont="1" applyFill="1" applyBorder="1" applyAlignment="1">
      <alignment horizontal="center" vertical="center" wrapText="1"/>
    </xf>
    <xf numFmtId="41" fontId="20" fillId="8" borderId="8" xfId="2" applyFont="1" applyFill="1" applyBorder="1">
      <alignment vertical="center"/>
    </xf>
    <xf numFmtId="41" fontId="72" fillId="8" borderId="4" xfId="2" applyFont="1" applyFill="1" applyBorder="1" applyAlignment="1">
      <alignment horizontal="center" vertical="center" wrapText="1"/>
    </xf>
    <xf numFmtId="9" fontId="87" fillId="8" borderId="33" xfId="3" applyFont="1" applyFill="1" applyBorder="1" applyAlignment="1">
      <alignment horizontal="center" vertical="center" wrapText="1"/>
    </xf>
    <xf numFmtId="0" fontId="38" fillId="10" borderId="7" xfId="0" quotePrefix="1" applyFont="1" applyFill="1" applyBorder="1" applyAlignment="1">
      <alignment horizontal="center" vertical="center" shrinkToFit="1"/>
    </xf>
    <xf numFmtId="0" fontId="38" fillId="10" borderId="9" xfId="0" quotePrefix="1" applyFont="1" applyFill="1" applyBorder="1" applyAlignment="1">
      <alignment horizontal="center" vertical="center" shrinkToFit="1"/>
    </xf>
    <xf numFmtId="0" fontId="36" fillId="6" borderId="4" xfId="0" applyFont="1" applyFill="1" applyBorder="1" applyAlignment="1">
      <alignment horizontal="center" vertical="center" wrapText="1"/>
    </xf>
    <xf numFmtId="0" fontId="36" fillId="6" borderId="10" xfId="0" applyFont="1" applyFill="1" applyBorder="1" applyAlignment="1">
      <alignment horizontal="center" vertical="center" wrapText="1"/>
    </xf>
    <xf numFmtId="0" fontId="38" fillId="0" borderId="7" xfId="0" quotePrefix="1" applyFont="1" applyBorder="1" applyAlignment="1">
      <alignment horizontal="center" vertical="center" shrinkToFit="1"/>
    </xf>
    <xf numFmtId="0" fontId="38" fillId="0" borderId="9" xfId="0" quotePrefix="1" applyFont="1" applyBorder="1" applyAlignment="1">
      <alignment horizontal="center" vertical="center" shrinkToFit="1"/>
    </xf>
    <xf numFmtId="0" fontId="36" fillId="0" borderId="10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7" fillId="6" borderId="4" xfId="0" applyFont="1" applyFill="1" applyBorder="1" applyAlignment="1">
      <alignment horizontal="center" vertical="center" wrapText="1"/>
    </xf>
    <xf numFmtId="0" fontId="47" fillId="6" borderId="10" xfId="0" applyFont="1" applyFill="1" applyBorder="1" applyAlignment="1">
      <alignment horizontal="center" vertical="center" wrapText="1"/>
    </xf>
    <xf numFmtId="0" fontId="126" fillId="30" borderId="12" xfId="0" applyFont="1" applyFill="1" applyBorder="1" applyAlignment="1">
      <alignment horizontal="left" vertical="center"/>
    </xf>
    <xf numFmtId="0" fontId="126" fillId="30" borderId="0" xfId="0" applyFont="1" applyFill="1" applyAlignment="1">
      <alignment horizontal="left" vertical="center"/>
    </xf>
    <xf numFmtId="0" fontId="126" fillId="30" borderId="90" xfId="0" applyFont="1" applyFill="1" applyBorder="1" applyAlignment="1">
      <alignment horizontal="left" vertical="center"/>
    </xf>
    <xf numFmtId="0" fontId="50" fillId="6" borderId="4" xfId="0" applyFont="1" applyFill="1" applyBorder="1" applyAlignment="1">
      <alignment horizontal="center" vertical="center" wrapText="1"/>
    </xf>
    <xf numFmtId="0" fontId="50" fillId="6" borderId="10" xfId="0" applyFont="1" applyFill="1" applyBorder="1" applyAlignment="1">
      <alignment horizontal="center" vertical="center"/>
    </xf>
    <xf numFmtId="0" fontId="63" fillId="0" borderId="12" xfId="0" applyFont="1" applyBorder="1" applyAlignment="1">
      <alignment horizontal="left" vertical="center" wrapText="1"/>
    </xf>
    <xf numFmtId="0" fontId="63" fillId="0" borderId="0" xfId="0" applyFont="1" applyAlignment="1">
      <alignment horizontal="left" vertical="center"/>
    </xf>
    <xf numFmtId="0" fontId="63" fillId="0" borderId="90" xfId="0" applyFont="1" applyBorder="1" applyAlignment="1">
      <alignment horizontal="left" vertical="center"/>
    </xf>
    <xf numFmtId="0" fontId="63" fillId="0" borderId="12" xfId="0" applyFont="1" applyBorder="1" applyAlignment="1">
      <alignment horizontal="left" vertical="center"/>
    </xf>
    <xf numFmtId="0" fontId="102" fillId="0" borderId="4" xfId="0" applyFont="1" applyBorder="1" applyAlignment="1">
      <alignment horizontal="center" vertical="center" wrapText="1"/>
    </xf>
    <xf numFmtId="0" fontId="102" fillId="0" borderId="10" xfId="0" applyFont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2" fillId="6" borderId="10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41" fontId="39" fillId="0" borderId="8" xfId="2" applyFont="1" applyFill="1" applyBorder="1" applyAlignment="1">
      <alignment horizontal="center" vertical="center" wrapText="1"/>
    </xf>
    <xf numFmtId="0" fontId="69" fillId="0" borderId="12" xfId="0" applyFont="1" applyBorder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69" fillId="0" borderId="90" xfId="0" applyFont="1" applyBorder="1" applyAlignment="1">
      <alignment horizontal="left" vertical="center"/>
    </xf>
    <xf numFmtId="0" fontId="123" fillId="0" borderId="12" xfId="0" applyFont="1" applyBorder="1" applyAlignment="1">
      <alignment horizontal="left" vertical="center" wrapText="1"/>
    </xf>
    <xf numFmtId="0" fontId="123" fillId="0" borderId="0" xfId="0" applyFont="1" applyAlignment="1">
      <alignment horizontal="left" vertical="center"/>
    </xf>
    <xf numFmtId="0" fontId="123" fillId="0" borderId="90" xfId="0" applyFont="1" applyBorder="1" applyAlignment="1">
      <alignment horizontal="left" vertical="center"/>
    </xf>
    <xf numFmtId="0" fontId="123" fillId="0" borderId="12" xfId="0" applyFont="1" applyBorder="1" applyAlignment="1">
      <alignment horizontal="left" vertical="center"/>
    </xf>
    <xf numFmtId="9" fontId="87" fillId="8" borderId="4" xfId="3" applyFont="1" applyFill="1" applyBorder="1" applyAlignment="1">
      <alignment horizontal="center" vertical="center" wrapText="1"/>
    </xf>
    <xf numFmtId="9" fontId="87" fillId="8" borderId="10" xfId="3" applyFont="1" applyFill="1" applyBorder="1" applyAlignment="1">
      <alignment horizontal="center" vertical="center" wrapText="1"/>
    </xf>
    <xf numFmtId="0" fontId="26" fillId="0" borderId="4" xfId="0" quotePrefix="1" applyFont="1" applyBorder="1" applyAlignment="1">
      <alignment horizontal="center" vertical="center" wrapText="1"/>
    </xf>
    <xf numFmtId="0" fontId="26" fillId="0" borderId="8" xfId="0" quotePrefix="1" applyFont="1" applyBorder="1" applyAlignment="1">
      <alignment horizontal="center" vertical="center"/>
    </xf>
    <xf numFmtId="0" fontId="26" fillId="0" borderId="10" xfId="0" quotePrefix="1" applyFont="1" applyBorder="1" applyAlignment="1">
      <alignment horizontal="center" vertical="center"/>
    </xf>
    <xf numFmtId="0" fontId="86" fillId="0" borderId="8" xfId="0" applyFont="1" applyBorder="1" applyAlignment="1">
      <alignment horizontal="center" vertical="center" wrapText="1"/>
    </xf>
    <xf numFmtId="0" fontId="20" fillId="8" borderId="23" xfId="0" quotePrefix="1" applyFont="1" applyFill="1" applyBorder="1" applyAlignment="1">
      <alignment horizontal="center" vertical="center"/>
    </xf>
    <xf numFmtId="0" fontId="20" fillId="8" borderId="24" xfId="0" quotePrefix="1" applyFont="1" applyFill="1" applyBorder="1" applyAlignment="1">
      <alignment horizontal="center" vertical="center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2" xfId="0" quotePrefix="1" applyFont="1" applyFill="1" applyBorder="1" applyAlignment="1">
      <alignment horizontal="center" vertical="center"/>
    </xf>
    <xf numFmtId="0" fontId="20" fillId="8" borderId="21" xfId="0" quotePrefix="1" applyFont="1" applyFill="1" applyBorder="1" applyAlignment="1">
      <alignment horizontal="center" vertical="center"/>
    </xf>
    <xf numFmtId="0" fontId="51" fillId="8" borderId="4" xfId="0" applyFont="1" applyFill="1" applyBorder="1" applyAlignment="1">
      <alignment horizontal="center" vertical="center" wrapText="1"/>
    </xf>
    <xf numFmtId="0" fontId="51" fillId="8" borderId="10" xfId="0" applyFont="1" applyFill="1" applyBorder="1" applyAlignment="1">
      <alignment horizontal="center" vertical="center" wrapText="1"/>
    </xf>
    <xf numFmtId="41" fontId="51" fillId="8" borderId="10" xfId="2" applyFont="1" applyFill="1" applyBorder="1" applyAlignment="1">
      <alignment horizontal="center" vertical="center" wrapText="1"/>
    </xf>
    <xf numFmtId="41" fontId="52" fillId="8" borderId="4" xfId="2" applyFont="1" applyFill="1" applyBorder="1" applyAlignment="1">
      <alignment horizontal="center" vertical="center" wrapText="1"/>
    </xf>
    <xf numFmtId="41" fontId="52" fillId="8" borderId="10" xfId="2" applyFont="1" applyFill="1" applyBorder="1" applyAlignment="1">
      <alignment horizontal="center" vertical="center" wrapText="1"/>
    </xf>
    <xf numFmtId="0" fontId="38" fillId="10" borderId="3" xfId="0" quotePrefix="1" applyFont="1" applyFill="1" applyBorder="1" applyAlignment="1">
      <alignment horizontal="center" vertical="center" shrinkToFit="1"/>
    </xf>
    <xf numFmtId="0" fontId="50" fillId="0" borderId="4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 wrapText="1"/>
    </xf>
    <xf numFmtId="0" fontId="39" fillId="6" borderId="10" xfId="0" applyFont="1" applyFill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 shrinkToFit="1"/>
    </xf>
    <xf numFmtId="0" fontId="50" fillId="0" borderId="10" xfId="0" applyFont="1" applyBorder="1" applyAlignment="1">
      <alignment horizontal="center" vertical="center" shrinkToFit="1"/>
    </xf>
    <xf numFmtId="0" fontId="26" fillId="6" borderId="4" xfId="0" applyFont="1" applyFill="1" applyBorder="1" applyAlignment="1">
      <alignment horizontal="center" vertical="center" wrapText="1"/>
    </xf>
    <xf numFmtId="0" fontId="26" fillId="6" borderId="10" xfId="0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/>
    </xf>
    <xf numFmtId="0" fontId="44" fillId="6" borderId="10" xfId="0" applyFont="1" applyFill="1" applyBorder="1" applyAlignment="1">
      <alignment horizontal="center" vertical="center"/>
    </xf>
    <xf numFmtId="0" fontId="124" fillId="0" borderId="12" xfId="0" applyFont="1" applyBorder="1" applyAlignment="1">
      <alignment horizontal="left" vertical="center"/>
    </xf>
    <xf numFmtId="0" fontId="124" fillId="0" borderId="0" xfId="0" applyFont="1" applyAlignment="1">
      <alignment horizontal="left" vertical="center"/>
    </xf>
    <xf numFmtId="0" fontId="124" fillId="0" borderId="90" xfId="0" applyFont="1" applyBorder="1" applyAlignment="1">
      <alignment horizontal="left" vertical="center"/>
    </xf>
    <xf numFmtId="41" fontId="26" fillId="0" borderId="4" xfId="2" applyFont="1" applyFill="1" applyBorder="1" applyAlignment="1">
      <alignment horizontal="center" vertical="center" wrapText="1"/>
    </xf>
    <xf numFmtId="41" fontId="26" fillId="0" borderId="10" xfId="2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77" fontId="51" fillId="8" borderId="4" xfId="0" applyNumberFormat="1" applyFont="1" applyFill="1" applyBorder="1" applyAlignment="1">
      <alignment horizontal="center" vertical="center" wrapText="1"/>
    </xf>
    <xf numFmtId="177" fontId="51" fillId="8" borderId="10" xfId="0" applyNumberFormat="1" applyFont="1" applyFill="1" applyBorder="1" applyAlignment="1">
      <alignment horizontal="center" vertical="center" wrapText="1"/>
    </xf>
    <xf numFmtId="0" fontId="38" fillId="0" borderId="3" xfId="0" quotePrefix="1" applyFont="1" applyBorder="1" applyAlignment="1">
      <alignment horizontal="center" vertical="center" wrapText="1"/>
    </xf>
    <xf numFmtId="0" fontId="38" fillId="0" borderId="9" xfId="0" quotePrefix="1" applyFont="1" applyBorder="1" applyAlignment="1">
      <alignment horizontal="center" vertical="center" wrapTex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10" xfId="0" applyFont="1" applyFill="1" applyBorder="1" applyAlignment="1">
      <alignment horizontal="center" vertical="center" wrapText="1"/>
    </xf>
    <xf numFmtId="0" fontId="37" fillId="6" borderId="4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shrinkToFit="1"/>
    </xf>
    <xf numFmtId="0" fontId="43" fillId="6" borderId="4" xfId="0" applyFont="1" applyFill="1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shrinkToFit="1"/>
    </xf>
    <xf numFmtId="0" fontId="43" fillId="0" borderId="10" xfId="0" applyFont="1" applyBorder="1" applyAlignment="1">
      <alignment horizontal="center" vertical="center" shrinkToFit="1"/>
    </xf>
    <xf numFmtId="0" fontId="57" fillId="0" borderId="8" xfId="0" applyFont="1" applyBorder="1" applyAlignment="1">
      <alignment horizontal="center" vertical="center" shrinkToFit="1"/>
    </xf>
    <xf numFmtId="0" fontId="57" fillId="0" borderId="10" xfId="0" applyFont="1" applyBorder="1" applyAlignment="1">
      <alignment horizontal="center" vertical="center" shrinkToFit="1"/>
    </xf>
    <xf numFmtId="0" fontId="43" fillId="6" borderId="4" xfId="0" applyFont="1" applyFill="1" applyBorder="1" applyAlignment="1">
      <alignment horizontal="center" vertical="center" shrinkToFit="1"/>
    </xf>
    <xf numFmtId="0" fontId="43" fillId="6" borderId="10" xfId="0" applyFont="1" applyFill="1" applyBorder="1" applyAlignment="1">
      <alignment horizontal="center" vertical="center" shrinkToFit="1"/>
    </xf>
    <xf numFmtId="0" fontId="26" fillId="0" borderId="3" xfId="0" quotePrefix="1" applyFont="1" applyBorder="1" applyAlignment="1">
      <alignment horizontal="center" vertical="center"/>
    </xf>
    <xf numFmtId="0" fontId="26" fillId="0" borderId="9" xfId="0" quotePrefix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 shrinkToFit="1"/>
    </xf>
    <xf numFmtId="41" fontId="57" fillId="0" borderId="12" xfId="2" applyFont="1" applyFill="1" applyBorder="1" applyAlignment="1">
      <alignment horizontal="left" vertical="center" wrapText="1"/>
    </xf>
    <xf numFmtId="41" fontId="57" fillId="0" borderId="0" xfId="2" applyFont="1" applyFill="1" applyBorder="1" applyAlignment="1">
      <alignment horizontal="left" vertical="center"/>
    </xf>
    <xf numFmtId="41" fontId="57" fillId="0" borderId="90" xfId="2" applyFont="1" applyFill="1" applyBorder="1" applyAlignment="1">
      <alignment horizontal="left" vertical="center"/>
    </xf>
    <xf numFmtId="41" fontId="57" fillId="0" borderId="12" xfId="2" applyFont="1" applyFill="1" applyBorder="1" applyAlignment="1">
      <alignment horizontal="left" vertical="center"/>
    </xf>
    <xf numFmtId="0" fontId="26" fillId="0" borderId="8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wrapText="1" shrinkToFit="1"/>
    </xf>
    <xf numFmtId="0" fontId="42" fillId="0" borderId="10" xfId="0" applyFont="1" applyBorder="1" applyAlignment="1">
      <alignment horizontal="center" vertical="center" shrinkToFit="1"/>
    </xf>
    <xf numFmtId="0" fontId="43" fillId="6" borderId="8" xfId="0" applyFont="1" applyFill="1" applyBorder="1" applyAlignment="1">
      <alignment horizontal="center" vertical="center" wrapText="1"/>
    </xf>
    <xf numFmtId="0" fontId="126" fillId="21" borderId="12" xfId="0" applyFont="1" applyFill="1" applyBorder="1" applyAlignment="1">
      <alignment horizontal="left" vertical="center" wrapText="1"/>
    </xf>
    <xf numFmtId="0" fontId="126" fillId="21" borderId="0" xfId="0" applyFont="1" applyFill="1" applyAlignment="1">
      <alignment horizontal="left" vertical="center"/>
    </xf>
    <xf numFmtId="0" fontId="126" fillId="21" borderId="90" xfId="0" applyFont="1" applyFill="1" applyBorder="1" applyAlignment="1">
      <alignment horizontal="left" vertical="center"/>
    </xf>
    <xf numFmtId="0" fontId="126" fillId="21" borderId="12" xfId="0" applyFont="1" applyFill="1" applyBorder="1" applyAlignment="1">
      <alignment horizontal="left" vertical="center"/>
    </xf>
    <xf numFmtId="0" fontId="39" fillId="0" borderId="4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50" fillId="0" borderId="10" xfId="0" applyFont="1" applyBorder="1" applyAlignment="1">
      <alignment horizontal="center" vertical="center" wrapText="1" shrinkToFit="1"/>
    </xf>
    <xf numFmtId="0" fontId="43" fillId="0" borderId="4" xfId="0" applyFont="1" applyBorder="1" applyAlignment="1">
      <alignment horizontal="center" vertical="center" wrapText="1" shrinkToFit="1"/>
    </xf>
    <xf numFmtId="0" fontId="43" fillId="0" borderId="10" xfId="0" applyFont="1" applyBorder="1" applyAlignment="1">
      <alignment horizontal="center" vertical="center" wrapText="1" shrinkToFit="1"/>
    </xf>
    <xf numFmtId="0" fontId="43" fillId="6" borderId="4" xfId="0" applyFont="1" applyFill="1" applyBorder="1" applyAlignment="1">
      <alignment horizontal="center" vertical="center"/>
    </xf>
    <xf numFmtId="0" fontId="43" fillId="6" borderId="10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 shrinkToFit="1"/>
    </xf>
    <xf numFmtId="0" fontId="12" fillId="0" borderId="4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center" vertical="center" shrinkToFit="1"/>
    </xf>
    <xf numFmtId="0" fontId="33" fillId="0" borderId="4" xfId="0" applyFont="1" applyBorder="1" applyAlignment="1">
      <alignment horizontal="center" vertical="center" wrapText="1" shrinkToFit="1"/>
    </xf>
    <xf numFmtId="0" fontId="33" fillId="0" borderId="8" xfId="0" applyFont="1" applyBorder="1" applyAlignment="1">
      <alignment horizontal="center" vertical="center" wrapText="1" shrinkToFit="1"/>
    </xf>
    <xf numFmtId="0" fontId="33" fillId="0" borderId="10" xfId="0" applyFont="1" applyBorder="1" applyAlignment="1">
      <alignment horizontal="center" vertical="center" shrinkToFit="1"/>
    </xf>
    <xf numFmtId="41" fontId="20" fillId="0" borderId="4" xfId="2" applyFont="1" applyFill="1" applyBorder="1" applyAlignment="1">
      <alignment horizontal="center" vertical="center" wrapText="1" shrinkToFit="1"/>
    </xf>
    <xf numFmtId="41" fontId="20" fillId="0" borderId="8" xfId="2" applyFont="1" applyFill="1" applyBorder="1" applyAlignment="1">
      <alignment horizontal="center" vertical="center" wrapText="1" shrinkToFit="1"/>
    </xf>
    <xf numFmtId="41" fontId="20" fillId="0" borderId="10" xfId="2" applyFont="1" applyFill="1" applyBorder="1" applyAlignment="1">
      <alignment horizontal="center" vertical="center" shrinkToFit="1"/>
    </xf>
    <xf numFmtId="41" fontId="20" fillId="23" borderId="4" xfId="2" applyFont="1" applyFill="1" applyBorder="1" applyAlignment="1">
      <alignment horizontal="center" vertical="center" wrapText="1" shrinkToFit="1"/>
    </xf>
    <xf numFmtId="41" fontId="20" fillId="23" borderId="8" xfId="2" applyFont="1" applyFill="1" applyBorder="1" applyAlignment="1">
      <alignment horizontal="center" vertical="center" wrapText="1" shrinkToFit="1"/>
    </xf>
    <xf numFmtId="41" fontId="20" fillId="23" borderId="10" xfId="2" applyFont="1" applyFill="1" applyBorder="1" applyAlignment="1">
      <alignment horizontal="center" vertical="center" shrinkToFit="1"/>
    </xf>
    <xf numFmtId="0" fontId="50" fillId="0" borderId="8" xfId="0" applyFont="1" applyBorder="1" applyAlignment="1">
      <alignment horizontal="center" vertical="center" wrapText="1" shrinkToFit="1"/>
    </xf>
    <xf numFmtId="0" fontId="20" fillId="0" borderId="3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wrapText="1" shrinkToFit="1"/>
    </xf>
    <xf numFmtId="0" fontId="20" fillId="0" borderId="8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wrapText="1" shrinkToFit="1"/>
    </xf>
    <xf numFmtId="0" fontId="15" fillId="0" borderId="8" xfId="0" applyFont="1" applyBorder="1" applyAlignment="1">
      <alignment horizontal="center" vertical="center" wrapText="1" shrinkToFit="1"/>
    </xf>
    <xf numFmtId="0" fontId="15" fillId="0" borderId="10" xfId="0" applyFont="1" applyBorder="1" applyAlignment="1">
      <alignment horizontal="center" vertical="center" shrinkToFit="1"/>
    </xf>
    <xf numFmtId="9" fontId="57" fillId="8" borderId="4" xfId="3" applyFont="1" applyFill="1" applyBorder="1" applyAlignment="1">
      <alignment horizontal="center" vertical="center" wrapText="1"/>
    </xf>
    <xf numFmtId="9" fontId="57" fillId="8" borderId="10" xfId="3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41" fontId="38" fillId="2" borderId="4" xfId="2" applyFont="1" applyFill="1" applyBorder="1" applyAlignment="1">
      <alignment horizontal="center" vertical="center" wrapText="1"/>
    </xf>
    <xf numFmtId="41" fontId="38" fillId="2" borderId="10" xfId="2" applyFont="1" applyFill="1" applyBorder="1" applyAlignment="1">
      <alignment horizontal="center" vertical="center" wrapText="1"/>
    </xf>
    <xf numFmtId="41" fontId="39" fillId="2" borderId="4" xfId="2" applyFont="1" applyFill="1" applyBorder="1" applyAlignment="1">
      <alignment horizontal="center" vertical="center"/>
    </xf>
    <xf numFmtId="41" fontId="39" fillId="2" borderId="10" xfId="2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 shrinkToFit="1"/>
    </xf>
    <xf numFmtId="0" fontId="32" fillId="0" borderId="8" xfId="0" applyFont="1" applyBorder="1" applyAlignment="1">
      <alignment horizontal="center" vertical="center" wrapText="1" shrinkToFit="1"/>
    </xf>
    <xf numFmtId="0" fontId="32" fillId="0" borderId="10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 shrinkToFit="1"/>
    </xf>
    <xf numFmtId="0" fontId="58" fillId="0" borderId="8" xfId="0" applyFont="1" applyBorder="1" applyAlignment="1">
      <alignment horizontal="center" vertical="center" shrinkToFit="1"/>
    </xf>
    <xf numFmtId="0" fontId="58" fillId="0" borderId="10" xfId="0" applyFont="1" applyBorder="1" applyAlignment="1">
      <alignment horizontal="center" vertical="center" shrinkToFit="1"/>
    </xf>
    <xf numFmtId="0" fontId="50" fillId="0" borderId="7" xfId="0" quotePrefix="1" applyFont="1" applyBorder="1" applyAlignment="1">
      <alignment horizontal="center" vertical="center"/>
    </xf>
    <xf numFmtId="0" fontId="50" fillId="0" borderId="9" xfId="0" quotePrefix="1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shrinkToFit="1"/>
    </xf>
    <xf numFmtId="0" fontId="26" fillId="6" borderId="8" xfId="0" applyFont="1" applyFill="1" applyBorder="1" applyAlignment="1">
      <alignment horizontal="center" vertical="center"/>
    </xf>
    <xf numFmtId="41" fontId="40" fillId="0" borderId="4" xfId="2" applyFont="1" applyFill="1" applyBorder="1" applyAlignment="1">
      <alignment horizontal="center" vertical="center" wrapText="1"/>
    </xf>
    <xf numFmtId="41" fontId="40" fillId="0" borderId="10" xfId="2" applyFont="1" applyFill="1" applyBorder="1" applyAlignment="1">
      <alignment horizontal="center" vertical="center" wrapText="1"/>
    </xf>
    <xf numFmtId="9" fontId="87" fillId="8" borderId="8" xfId="3" applyFont="1" applyFill="1" applyBorder="1" applyAlignment="1">
      <alignment horizontal="center" vertical="center" wrapText="1"/>
    </xf>
    <xf numFmtId="41" fontId="61" fillId="8" borderId="4" xfId="2" applyFont="1" applyFill="1" applyBorder="1" applyAlignment="1">
      <alignment horizontal="center" vertical="center" wrapText="1"/>
    </xf>
    <xf numFmtId="41" fontId="61" fillId="8" borderId="10" xfId="2" applyFont="1" applyFill="1" applyBorder="1" applyAlignment="1">
      <alignment horizontal="center" vertical="center" wrapText="1"/>
    </xf>
    <xf numFmtId="9" fontId="41" fillId="0" borderId="8" xfId="3" applyFont="1" applyFill="1" applyBorder="1" applyAlignment="1">
      <alignment horizontal="center" vertical="center" wrapText="1"/>
    </xf>
    <xf numFmtId="0" fontId="37" fillId="8" borderId="22" xfId="0" quotePrefix="1" applyFont="1" applyFill="1" applyBorder="1" applyAlignment="1">
      <alignment horizontal="center" vertical="center" shrinkToFit="1"/>
    </xf>
    <xf numFmtId="0" fontId="37" fillId="8" borderId="23" xfId="0" quotePrefix="1" applyFont="1" applyFill="1" applyBorder="1" applyAlignment="1">
      <alignment horizontal="center" vertical="center" shrinkToFit="1"/>
    </xf>
    <xf numFmtId="0" fontId="37" fillId="8" borderId="24" xfId="0" quotePrefix="1" applyFont="1" applyFill="1" applyBorder="1" applyAlignment="1">
      <alignment horizontal="center" vertical="center" shrinkToFit="1"/>
    </xf>
    <xf numFmtId="0" fontId="37" fillId="8" borderId="25" xfId="0" quotePrefix="1" applyFont="1" applyFill="1" applyBorder="1" applyAlignment="1">
      <alignment horizontal="center" vertical="center" shrinkToFit="1"/>
    </xf>
    <xf numFmtId="0" fontId="37" fillId="8" borderId="2" xfId="0" quotePrefix="1" applyFont="1" applyFill="1" applyBorder="1" applyAlignment="1">
      <alignment horizontal="center" vertical="center" shrinkToFit="1"/>
    </xf>
    <xf numFmtId="0" fontId="37" fillId="8" borderId="21" xfId="0" quotePrefix="1" applyFont="1" applyFill="1" applyBorder="1" applyAlignment="1">
      <alignment horizontal="center" vertical="center" shrinkToFit="1"/>
    </xf>
    <xf numFmtId="0" fontId="38" fillId="8" borderId="4" xfId="0" applyFont="1" applyFill="1" applyBorder="1" applyAlignment="1">
      <alignment horizontal="center" vertical="center" wrapText="1"/>
    </xf>
    <xf numFmtId="0" fontId="38" fillId="8" borderId="10" xfId="0" applyFont="1" applyFill="1" applyBorder="1" applyAlignment="1">
      <alignment horizontal="center" vertical="center" wrapText="1"/>
    </xf>
    <xf numFmtId="41" fontId="63" fillId="8" borderId="4" xfId="2" applyFont="1" applyFill="1" applyBorder="1" applyAlignment="1">
      <alignment horizontal="center" vertical="center"/>
    </xf>
    <xf numFmtId="41" fontId="63" fillId="8" borderId="10" xfId="2" applyFont="1" applyFill="1" applyBorder="1" applyAlignment="1">
      <alignment horizontal="center" vertical="center"/>
    </xf>
    <xf numFmtId="41" fontId="63" fillId="8" borderId="4" xfId="2" applyFont="1" applyFill="1" applyBorder="1" applyAlignment="1">
      <alignment horizontal="center" vertical="center" wrapText="1"/>
    </xf>
    <xf numFmtId="41" fontId="63" fillId="8" borderId="10" xfId="2" applyFont="1" applyFill="1" applyBorder="1" applyAlignment="1">
      <alignment horizontal="center" vertical="center" wrapText="1"/>
    </xf>
    <xf numFmtId="41" fontId="106" fillId="8" borderId="4" xfId="2" applyFont="1" applyFill="1" applyBorder="1" applyAlignment="1">
      <alignment horizontal="center" vertical="center" wrapText="1"/>
    </xf>
    <xf numFmtId="41" fontId="106" fillId="8" borderId="10" xfId="2" applyFont="1" applyFill="1" applyBorder="1" applyAlignment="1">
      <alignment horizontal="center" vertical="center" wrapText="1"/>
    </xf>
    <xf numFmtId="41" fontId="86" fillId="8" borderId="4" xfId="2" applyFont="1" applyFill="1" applyBorder="1" applyAlignment="1">
      <alignment horizontal="center" vertical="center" wrapText="1"/>
    </xf>
    <xf numFmtId="41" fontId="86" fillId="8" borderId="10" xfId="2" applyFont="1" applyFill="1" applyBorder="1" applyAlignment="1">
      <alignment horizontal="center" vertical="center" wrapText="1"/>
    </xf>
    <xf numFmtId="41" fontId="40" fillId="0" borderId="8" xfId="2" applyFont="1" applyFill="1" applyBorder="1" applyAlignment="1">
      <alignment horizontal="center" vertical="center" wrapText="1"/>
    </xf>
    <xf numFmtId="41" fontId="38" fillId="23" borderId="8" xfId="2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43" fillId="6" borderId="8" xfId="0" applyFont="1" applyFill="1" applyBorder="1" applyAlignment="1">
      <alignment horizontal="center" vertical="center"/>
    </xf>
    <xf numFmtId="0" fontId="37" fillId="8" borderId="22" xfId="0" quotePrefix="1" applyFont="1" applyFill="1" applyBorder="1" applyAlignment="1">
      <alignment horizontal="center" vertical="center"/>
    </xf>
    <xf numFmtId="0" fontId="37" fillId="8" borderId="23" xfId="0" quotePrefix="1" applyFont="1" applyFill="1" applyBorder="1" applyAlignment="1">
      <alignment horizontal="center" vertical="center"/>
    </xf>
    <xf numFmtId="0" fontId="37" fillId="8" borderId="24" xfId="0" quotePrefix="1" applyFont="1" applyFill="1" applyBorder="1" applyAlignment="1">
      <alignment horizontal="center" vertical="center"/>
    </xf>
    <xf numFmtId="0" fontId="37" fillId="8" borderId="25" xfId="0" quotePrefix="1" applyFont="1" applyFill="1" applyBorder="1" applyAlignment="1">
      <alignment horizontal="center" vertical="center"/>
    </xf>
    <xf numFmtId="0" fontId="37" fillId="8" borderId="2" xfId="0" quotePrefix="1" applyFont="1" applyFill="1" applyBorder="1" applyAlignment="1">
      <alignment horizontal="center" vertical="center"/>
    </xf>
    <xf numFmtId="0" fontId="37" fillId="8" borderId="21" xfId="0" quotePrefix="1" applyFont="1" applyFill="1" applyBorder="1" applyAlignment="1">
      <alignment horizontal="center" vertical="center"/>
    </xf>
    <xf numFmtId="41" fontId="33" fillId="8" borderId="4" xfId="2" applyFont="1" applyFill="1" applyBorder="1" applyAlignment="1">
      <alignment horizontal="center" vertical="center"/>
    </xf>
    <xf numFmtId="41" fontId="33" fillId="8" borderId="10" xfId="2" applyFont="1" applyFill="1" applyBorder="1" applyAlignment="1">
      <alignment horizontal="center" vertical="center"/>
    </xf>
    <xf numFmtId="41" fontId="61" fillId="8" borderId="4" xfId="2" applyFont="1" applyFill="1" applyBorder="1" applyAlignment="1">
      <alignment horizontal="center" vertical="center"/>
    </xf>
    <xf numFmtId="41" fontId="61" fillId="8" borderId="10" xfId="2" applyFont="1" applyFill="1" applyBorder="1" applyAlignment="1">
      <alignment horizontal="center" vertical="center"/>
    </xf>
    <xf numFmtId="0" fontId="50" fillId="0" borderId="3" xfId="0" quotePrefix="1" applyFont="1" applyBorder="1" applyAlignment="1">
      <alignment horizontal="center" vertical="center"/>
    </xf>
    <xf numFmtId="0" fontId="50" fillId="0" borderId="91" xfId="0" quotePrefix="1" applyFont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41" fontId="52" fillId="0" borderId="8" xfId="2" applyFont="1" applyFill="1" applyBorder="1" applyAlignment="1">
      <alignment horizontal="center" vertical="center" wrapText="1"/>
    </xf>
    <xf numFmtId="0" fontId="50" fillId="0" borderId="92" xfId="0" quotePrefix="1" applyFont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 wrapText="1"/>
    </xf>
    <xf numFmtId="41" fontId="52" fillId="8" borderId="4" xfId="2" applyFont="1" applyFill="1" applyBorder="1" applyAlignment="1">
      <alignment horizontal="center" vertical="center"/>
    </xf>
    <xf numFmtId="41" fontId="52" fillId="8" borderId="10" xfId="2" applyFont="1" applyFill="1" applyBorder="1" applyAlignment="1">
      <alignment horizontal="center" vertical="center"/>
    </xf>
    <xf numFmtId="41" fontId="51" fillId="8" borderId="33" xfId="2" applyFont="1" applyFill="1" applyBorder="1" applyAlignment="1">
      <alignment horizontal="center" vertical="center" wrapText="1"/>
    </xf>
    <xf numFmtId="41" fontId="51" fillId="8" borderId="35" xfId="2" applyFont="1" applyFill="1" applyBorder="1" applyAlignment="1">
      <alignment horizontal="center" vertical="center" wrapText="1"/>
    </xf>
    <xf numFmtId="0" fontId="26" fillId="0" borderId="7" xfId="0" quotePrefix="1" applyFont="1" applyBorder="1" applyAlignment="1">
      <alignment horizontal="center" vertical="center"/>
    </xf>
    <xf numFmtId="0" fontId="42" fillId="6" borderId="10" xfId="0" applyFont="1" applyFill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shrinkToFit="1"/>
    </xf>
    <xf numFmtId="0" fontId="50" fillId="0" borderId="8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90" xfId="0" applyFont="1" applyBorder="1" applyAlignment="1">
      <alignment horizontal="center" vertical="center"/>
    </xf>
    <xf numFmtId="0" fontId="26" fillId="0" borderId="3" xfId="0" quotePrefix="1" applyFont="1" applyBorder="1" applyAlignment="1">
      <alignment horizontal="center" vertical="center" shrinkToFit="1"/>
    </xf>
    <xf numFmtId="0" fontId="26" fillId="0" borderId="9" xfId="0" quotePrefix="1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shrinkToFit="1"/>
    </xf>
    <xf numFmtId="0" fontId="45" fillId="0" borderId="4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178" fontId="39" fillId="0" borderId="4" xfId="1" applyNumberFormat="1" applyFont="1" applyFill="1" applyBorder="1" applyAlignment="1">
      <alignment horizontal="center" vertical="center"/>
    </xf>
    <xf numFmtId="178" fontId="39" fillId="0" borderId="10" xfId="1" applyNumberFormat="1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wrapText="1" shrinkToFit="1"/>
    </xf>
    <xf numFmtId="0" fontId="19" fillId="0" borderId="8" xfId="0" applyFont="1" applyBorder="1" applyAlignment="1">
      <alignment horizontal="center" vertical="center" shrinkToFit="1"/>
    </xf>
    <xf numFmtId="0" fontId="19" fillId="0" borderId="10" xfId="0" applyFont="1" applyBorder="1" applyAlignment="1">
      <alignment horizontal="center" vertical="center" shrinkToFit="1"/>
    </xf>
    <xf numFmtId="0" fontId="26" fillId="0" borderId="4" xfId="0" quotePrefix="1" applyFont="1" applyBorder="1" applyAlignment="1">
      <alignment horizontal="center" vertical="center"/>
    </xf>
    <xf numFmtId="176" fontId="26" fillId="0" borderId="4" xfId="0" quotePrefix="1" applyNumberFormat="1" applyFont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41" fontId="37" fillId="8" borderId="4" xfId="2" applyFont="1" applyFill="1" applyBorder="1" applyAlignment="1">
      <alignment horizontal="center" vertical="center"/>
    </xf>
    <xf numFmtId="41" fontId="37" fillId="8" borderId="10" xfId="2" applyFont="1" applyFill="1" applyBorder="1" applyAlignment="1">
      <alignment horizontal="center" vertical="center"/>
    </xf>
    <xf numFmtId="41" fontId="48" fillId="8" borderId="4" xfId="2" applyFont="1" applyFill="1" applyBorder="1" applyAlignment="1">
      <alignment horizontal="center" vertical="center"/>
    </xf>
    <xf numFmtId="41" fontId="48" fillId="8" borderId="10" xfId="2" applyFont="1" applyFill="1" applyBorder="1" applyAlignment="1">
      <alignment horizontal="center" vertical="center"/>
    </xf>
    <xf numFmtId="176" fontId="26" fillId="0" borderId="10" xfId="0" quotePrefix="1" applyNumberFormat="1" applyFont="1" applyBorder="1" applyAlignment="1">
      <alignment horizontal="center" vertical="center"/>
    </xf>
    <xf numFmtId="41" fontId="47" fillId="23" borderId="4" xfId="2" applyFont="1" applyFill="1" applyBorder="1" applyAlignment="1">
      <alignment horizontal="center" vertical="center" wrapText="1"/>
    </xf>
    <xf numFmtId="41" fontId="47" fillId="23" borderId="10" xfId="2" applyFont="1" applyFill="1" applyBorder="1" applyAlignment="1">
      <alignment horizontal="center" vertical="center" wrapText="1"/>
    </xf>
    <xf numFmtId="0" fontId="119" fillId="0" borderId="12" xfId="0" applyFont="1" applyBorder="1" applyAlignment="1">
      <alignment horizontal="left" vertical="center"/>
    </xf>
    <xf numFmtId="0" fontId="119" fillId="0" borderId="0" xfId="0" applyFont="1" applyAlignment="1">
      <alignment horizontal="left" vertical="center"/>
    </xf>
    <xf numFmtId="0" fontId="119" fillId="0" borderId="90" xfId="0" applyFont="1" applyBorder="1" applyAlignment="1">
      <alignment horizontal="left" vertical="center"/>
    </xf>
    <xf numFmtId="0" fontId="63" fillId="0" borderId="4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41" fontId="106" fillId="8" borderId="4" xfId="2" applyFont="1" applyFill="1" applyBorder="1" applyAlignment="1">
      <alignment horizontal="center" vertical="center"/>
    </xf>
    <xf numFmtId="41" fontId="106" fillId="8" borderId="10" xfId="2" applyFont="1" applyFill="1" applyBorder="1" applyAlignment="1">
      <alignment horizontal="center" vertical="center"/>
    </xf>
    <xf numFmtId="0" fontId="47" fillId="30" borderId="4" xfId="0" applyFont="1" applyFill="1" applyBorder="1" applyAlignment="1">
      <alignment horizontal="center" vertical="center" wrapText="1"/>
    </xf>
    <xf numFmtId="0" fontId="47" fillId="30" borderId="10" xfId="0" applyFont="1" applyFill="1" applyBorder="1" applyAlignment="1">
      <alignment horizontal="center" vertical="center" wrapText="1"/>
    </xf>
    <xf numFmtId="0" fontId="38" fillId="6" borderId="4" xfId="0" applyFont="1" applyFill="1" applyBorder="1" applyAlignment="1">
      <alignment horizontal="center" vertical="center" wrapText="1"/>
    </xf>
    <xf numFmtId="0" fontId="38" fillId="6" borderId="10" xfId="0" applyFont="1" applyFill="1" applyBorder="1" applyAlignment="1">
      <alignment horizontal="center" vertical="center" wrapText="1"/>
    </xf>
    <xf numFmtId="0" fontId="99" fillId="0" borderId="4" xfId="0" applyFont="1" applyBorder="1" applyAlignment="1">
      <alignment horizontal="center" vertical="center" wrapText="1"/>
    </xf>
    <xf numFmtId="0" fontId="99" fillId="0" borderId="10" xfId="0" applyFont="1" applyBorder="1" applyAlignment="1">
      <alignment horizontal="center" vertical="center" wrapText="1"/>
    </xf>
    <xf numFmtId="41" fontId="26" fillId="0" borderId="4" xfId="2" quotePrefix="1" applyFont="1" applyFill="1" applyBorder="1" applyAlignment="1">
      <alignment horizontal="center" vertical="center"/>
    </xf>
    <xf numFmtId="41" fontId="26" fillId="2" borderId="4" xfId="2" quotePrefix="1" applyFont="1" applyFill="1" applyBorder="1" applyAlignment="1">
      <alignment horizontal="center" vertical="center"/>
    </xf>
    <xf numFmtId="41" fontId="26" fillId="2" borderId="10" xfId="2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16" fillId="28" borderId="82" xfId="0" applyFont="1" applyFill="1" applyBorder="1" applyAlignment="1">
      <alignment horizontal="center" vertical="center"/>
    </xf>
    <xf numFmtId="0" fontId="116" fillId="28" borderId="83" xfId="0" applyFont="1" applyFill="1" applyBorder="1" applyAlignment="1">
      <alignment horizontal="center" vertical="center"/>
    </xf>
    <xf numFmtId="0" fontId="116" fillId="28" borderId="84" xfId="0" applyFont="1" applyFill="1" applyBorder="1" applyAlignment="1">
      <alignment horizontal="center" vertical="center"/>
    </xf>
    <xf numFmtId="0" fontId="116" fillId="28" borderId="85" xfId="0" applyFont="1" applyFill="1" applyBorder="1" applyAlignment="1">
      <alignment horizontal="center" vertical="center"/>
    </xf>
    <xf numFmtId="0" fontId="116" fillId="28" borderId="0" xfId="0" applyFont="1" applyFill="1" applyAlignment="1">
      <alignment horizontal="center" vertical="center"/>
    </xf>
    <xf numFmtId="0" fontId="116" fillId="28" borderId="86" xfId="0" applyFont="1" applyFill="1" applyBorder="1" applyAlignment="1">
      <alignment horizontal="center" vertical="center"/>
    </xf>
    <xf numFmtId="0" fontId="32" fillId="23" borderId="4" xfId="0" applyFont="1" applyFill="1" applyBorder="1" applyAlignment="1">
      <alignment horizontal="center" vertical="center" wrapText="1" shrinkToFit="1"/>
    </xf>
    <xf numFmtId="0" fontId="32" fillId="23" borderId="8" xfId="0" applyFont="1" applyFill="1" applyBorder="1" applyAlignment="1">
      <alignment horizontal="center" vertical="center" wrapText="1" shrinkToFit="1"/>
    </xf>
    <xf numFmtId="0" fontId="32" fillId="23" borderId="10" xfId="0" applyFont="1" applyFill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wrapText="1" shrinkToFit="1"/>
    </xf>
    <xf numFmtId="0" fontId="19" fillId="0" borderId="8" xfId="0" applyFont="1" applyBorder="1" applyAlignment="1">
      <alignment horizontal="center" vertical="center" wrapText="1" shrinkToFit="1"/>
    </xf>
    <xf numFmtId="0" fontId="117" fillId="29" borderId="12" xfId="0" applyFont="1" applyFill="1" applyBorder="1" applyAlignment="1">
      <alignment horizontal="left" vertical="center" wrapText="1"/>
    </xf>
    <xf numFmtId="0" fontId="117" fillId="29" borderId="0" xfId="0" applyFont="1" applyFill="1" applyAlignment="1">
      <alignment horizontal="left" vertical="center"/>
    </xf>
    <xf numFmtId="0" fontId="117" fillId="29" borderId="90" xfId="0" applyFont="1" applyFill="1" applyBorder="1" applyAlignment="1">
      <alignment horizontal="left" vertical="center"/>
    </xf>
    <xf numFmtId="0" fontId="117" fillId="29" borderId="12" xfId="0" applyFont="1" applyFill="1" applyBorder="1" applyAlignment="1">
      <alignment horizontal="left" vertical="center"/>
    </xf>
    <xf numFmtId="41" fontId="44" fillId="0" borderId="4" xfId="2" applyFont="1" applyFill="1" applyBorder="1" applyAlignment="1">
      <alignment horizontal="center" vertical="center" wrapText="1"/>
    </xf>
    <xf numFmtId="41" fontId="44" fillId="0" borderId="10" xfId="2" applyFont="1" applyFill="1" applyBorder="1" applyAlignment="1">
      <alignment horizontal="center" vertical="center" wrapText="1"/>
    </xf>
    <xf numFmtId="0" fontId="129" fillId="21" borderId="12" xfId="0" applyFont="1" applyFill="1" applyBorder="1" applyAlignment="1">
      <alignment horizontal="left" vertical="center"/>
    </xf>
    <xf numFmtId="0" fontId="129" fillId="21" borderId="0" xfId="0" applyFont="1" applyFill="1" applyAlignment="1">
      <alignment horizontal="left" vertical="center"/>
    </xf>
    <xf numFmtId="0" fontId="129" fillId="21" borderId="90" xfId="0" applyFont="1" applyFill="1" applyBorder="1" applyAlignment="1">
      <alignment horizontal="left" vertical="center"/>
    </xf>
    <xf numFmtId="0" fontId="12" fillId="0" borderId="52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2" fillId="0" borderId="3" xfId="0" applyFont="1" applyBorder="1" applyAlignment="1">
      <alignment horizontal="center" vertical="center" shrinkToFit="1"/>
    </xf>
    <xf numFmtId="0" fontId="32" fillId="0" borderId="7" xfId="0" applyFont="1" applyBorder="1" applyAlignment="1">
      <alignment horizontal="center" vertical="center" shrinkToFit="1"/>
    </xf>
    <xf numFmtId="0" fontId="32" fillId="0" borderId="9" xfId="0" applyFont="1" applyBorder="1" applyAlignment="1">
      <alignment horizontal="center" vertical="center" shrinkToFit="1"/>
    </xf>
    <xf numFmtId="0" fontId="32" fillId="0" borderId="8" xfId="0" applyFont="1" applyBorder="1" applyAlignment="1">
      <alignment horizontal="center" vertical="center" shrinkToFit="1"/>
    </xf>
    <xf numFmtId="0" fontId="32" fillId="0" borderId="4" xfId="0" applyFont="1" applyBorder="1" applyAlignment="1">
      <alignment horizontal="center" vertical="center" shrinkToFit="1"/>
    </xf>
    <xf numFmtId="0" fontId="105" fillId="0" borderId="49" xfId="0" applyFont="1" applyBorder="1" applyAlignment="1">
      <alignment horizontal="center" vertical="center"/>
    </xf>
    <xf numFmtId="0" fontId="105" fillId="0" borderId="39" xfId="0" applyFont="1" applyBorder="1" applyAlignment="1">
      <alignment horizontal="center" vertical="center"/>
    </xf>
    <xf numFmtId="0" fontId="105" fillId="0" borderId="50" xfId="0" applyFont="1" applyBorder="1" applyAlignment="1">
      <alignment horizontal="center" vertical="center"/>
    </xf>
    <xf numFmtId="0" fontId="105" fillId="0" borderId="46" xfId="0" applyFont="1" applyBorder="1" applyAlignment="1">
      <alignment horizontal="center" vertical="center"/>
    </xf>
    <xf numFmtId="0" fontId="37" fillId="0" borderId="39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32" fillId="6" borderId="3" xfId="0" applyFont="1" applyFill="1" applyBorder="1" applyAlignment="1">
      <alignment horizontal="center" vertical="center" shrinkToFit="1"/>
    </xf>
    <xf numFmtId="0" fontId="32" fillId="6" borderId="7" xfId="0" applyFont="1" applyFill="1" applyBorder="1" applyAlignment="1">
      <alignment horizontal="center" vertical="center" shrinkToFit="1"/>
    </xf>
    <xf numFmtId="0" fontId="32" fillId="6" borderId="9" xfId="0" applyFont="1" applyFill="1" applyBorder="1" applyAlignment="1">
      <alignment horizontal="center" vertical="center" shrinkToFit="1"/>
    </xf>
    <xf numFmtId="0" fontId="20" fillId="17" borderId="49" xfId="0" applyFont="1" applyFill="1" applyBorder="1" applyAlignment="1">
      <alignment horizontal="center" vertical="center"/>
    </xf>
    <xf numFmtId="0" fontId="20" fillId="17" borderId="39" xfId="0" applyFont="1" applyFill="1" applyBorder="1" applyAlignment="1">
      <alignment horizontal="center" vertical="center"/>
    </xf>
    <xf numFmtId="0" fontId="20" fillId="17" borderId="50" xfId="0" applyFont="1" applyFill="1" applyBorder="1" applyAlignment="1">
      <alignment horizontal="center" vertical="center"/>
    </xf>
    <xf numFmtId="0" fontId="20" fillId="17" borderId="46" xfId="0" applyFont="1" applyFill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53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shrinkToFit="1"/>
    </xf>
    <xf numFmtId="0" fontId="12" fillId="6" borderId="8" xfId="0" applyFont="1" applyFill="1" applyBorder="1" applyAlignment="1">
      <alignment horizontal="center" vertical="center" shrinkToFit="1"/>
    </xf>
    <xf numFmtId="0" fontId="12" fillId="6" borderId="10" xfId="0" applyFont="1" applyFill="1" applyBorder="1" applyAlignment="1">
      <alignment horizontal="center" vertical="center" shrinkToFit="1"/>
    </xf>
    <xf numFmtId="0" fontId="20" fillId="3" borderId="30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 wrapText="1" shrinkToFit="1"/>
    </xf>
    <xf numFmtId="0" fontId="19" fillId="6" borderId="8" xfId="0" applyFont="1" applyFill="1" applyBorder="1" applyAlignment="1">
      <alignment horizontal="center" vertical="center" wrapText="1" shrinkToFit="1"/>
    </xf>
    <xf numFmtId="0" fontId="19" fillId="6" borderId="10" xfId="0" applyFont="1" applyFill="1" applyBorder="1" applyAlignment="1">
      <alignment horizontal="center" vertical="center" shrinkToFit="1"/>
    </xf>
    <xf numFmtId="0" fontId="46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87" fillId="0" borderId="5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9" fontId="87" fillId="6" borderId="4" xfId="3" applyFont="1" applyFill="1" applyBorder="1" applyAlignment="1">
      <alignment horizontal="center" vertical="center" wrapText="1"/>
    </xf>
    <xf numFmtId="9" fontId="87" fillId="6" borderId="10" xfId="3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/>
    </xf>
    <xf numFmtId="0" fontId="20" fillId="6" borderId="23" xfId="0" quotePrefix="1" applyFont="1" applyFill="1" applyBorder="1" applyAlignment="1">
      <alignment horizontal="center" vertical="center"/>
    </xf>
    <xf numFmtId="0" fontId="20" fillId="6" borderId="24" xfId="0" quotePrefix="1" applyFont="1" applyFill="1" applyBorder="1" applyAlignment="1">
      <alignment horizontal="center" vertical="center"/>
    </xf>
    <xf numFmtId="0" fontId="20" fillId="6" borderId="25" xfId="0" quotePrefix="1" applyFont="1" applyFill="1" applyBorder="1" applyAlignment="1">
      <alignment horizontal="center" vertical="center"/>
    </xf>
    <xf numFmtId="0" fontId="20" fillId="6" borderId="2" xfId="0" quotePrefix="1" applyFont="1" applyFill="1" applyBorder="1" applyAlignment="1">
      <alignment horizontal="center" vertical="center"/>
    </xf>
    <xf numFmtId="0" fontId="20" fillId="6" borderId="21" xfId="0" quotePrefix="1" applyFont="1" applyFill="1" applyBorder="1" applyAlignment="1">
      <alignment horizontal="center" vertical="center"/>
    </xf>
    <xf numFmtId="41" fontId="37" fillId="6" borderId="4" xfId="2" applyFont="1" applyFill="1" applyBorder="1" applyAlignment="1">
      <alignment horizontal="center" vertical="center"/>
    </xf>
    <xf numFmtId="41" fontId="37" fillId="6" borderId="10" xfId="2" applyFont="1" applyFill="1" applyBorder="1" applyAlignment="1">
      <alignment horizontal="center" vertical="center"/>
    </xf>
    <xf numFmtId="41" fontId="48" fillId="6" borderId="4" xfId="2" applyFont="1" applyFill="1" applyBorder="1" applyAlignment="1">
      <alignment horizontal="center" vertical="center"/>
    </xf>
    <xf numFmtId="41" fontId="48" fillId="6" borderId="10" xfId="2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41" fontId="47" fillId="0" borderId="4" xfId="2" applyFont="1" applyFill="1" applyBorder="1" applyAlignment="1">
      <alignment horizontal="center" vertical="center" wrapText="1"/>
    </xf>
    <xf numFmtId="41" fontId="47" fillId="0" borderId="10" xfId="2" applyFont="1" applyFill="1" applyBorder="1" applyAlignment="1">
      <alignment horizontal="center" vertical="center" wrapText="1"/>
    </xf>
    <xf numFmtId="41" fontId="42" fillId="0" borderId="4" xfId="2" applyFont="1" applyFill="1" applyBorder="1" applyAlignment="1">
      <alignment horizontal="center" vertical="center" wrapText="1"/>
    </xf>
    <xf numFmtId="41" fontId="42" fillId="0" borderId="10" xfId="2" applyFont="1" applyFill="1" applyBorder="1" applyAlignment="1">
      <alignment horizontal="center" vertical="center" wrapText="1"/>
    </xf>
    <xf numFmtId="41" fontId="51" fillId="6" borderId="4" xfId="2" applyFont="1" applyFill="1" applyBorder="1" applyAlignment="1">
      <alignment horizontal="center" vertical="center" wrapText="1"/>
    </xf>
    <xf numFmtId="41" fontId="51" fillId="6" borderId="10" xfId="2" applyFont="1" applyFill="1" applyBorder="1" applyAlignment="1">
      <alignment horizontal="center" vertical="center" wrapText="1"/>
    </xf>
    <xf numFmtId="0" fontId="85" fillId="0" borderId="4" xfId="0" applyFont="1" applyBorder="1" applyAlignment="1">
      <alignment horizontal="center" vertical="center" wrapText="1"/>
    </xf>
    <xf numFmtId="0" fontId="85" fillId="0" borderId="10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 vertical="center" wrapText="1"/>
    </xf>
    <xf numFmtId="0" fontId="92" fillId="0" borderId="10" xfId="0" applyFont="1" applyBorder="1" applyAlignment="1">
      <alignment horizontal="center" vertical="center"/>
    </xf>
    <xf numFmtId="0" fontId="97" fillId="0" borderId="4" xfId="0" applyFont="1" applyBorder="1" applyAlignment="1">
      <alignment horizontal="center" vertical="center" wrapText="1"/>
    </xf>
    <xf numFmtId="0" fontId="97" fillId="0" borderId="10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41" fontId="39" fillId="3" borderId="4" xfId="2" applyFont="1" applyFill="1" applyBorder="1" applyAlignment="1">
      <alignment horizontal="center" vertical="center"/>
    </xf>
    <xf numFmtId="41" fontId="39" fillId="3" borderId="10" xfId="2" applyFont="1" applyFill="1" applyBorder="1" applyAlignment="1">
      <alignment horizontal="center" vertical="center"/>
    </xf>
    <xf numFmtId="41" fontId="39" fillId="4" borderId="4" xfId="2" applyFont="1" applyFill="1" applyBorder="1" applyAlignment="1">
      <alignment horizontal="center" vertical="center"/>
    </xf>
    <xf numFmtId="41" fontId="39" fillId="4" borderId="10" xfId="2" applyFont="1" applyFill="1" applyBorder="1" applyAlignment="1">
      <alignment horizontal="center" vertical="center"/>
    </xf>
    <xf numFmtId="0" fontId="37" fillId="6" borderId="22" xfId="0" quotePrefix="1" applyFont="1" applyFill="1" applyBorder="1" applyAlignment="1">
      <alignment horizontal="center" vertical="center"/>
    </xf>
    <xf numFmtId="0" fontId="37" fillId="6" borderId="23" xfId="0" quotePrefix="1" applyFont="1" applyFill="1" applyBorder="1" applyAlignment="1">
      <alignment horizontal="center" vertical="center"/>
    </xf>
    <xf numFmtId="0" fontId="37" fillId="6" borderId="24" xfId="0" quotePrefix="1" applyFont="1" applyFill="1" applyBorder="1" applyAlignment="1">
      <alignment horizontal="center" vertical="center"/>
    </xf>
    <xf numFmtId="0" fontId="37" fillId="6" borderId="25" xfId="0" quotePrefix="1" applyFont="1" applyFill="1" applyBorder="1" applyAlignment="1">
      <alignment horizontal="center" vertical="center"/>
    </xf>
    <xf numFmtId="0" fontId="37" fillId="6" borderId="2" xfId="0" quotePrefix="1" applyFont="1" applyFill="1" applyBorder="1" applyAlignment="1">
      <alignment horizontal="center" vertical="center"/>
    </xf>
    <xf numFmtId="0" fontId="37" fillId="6" borderId="21" xfId="0" quotePrefix="1" applyFont="1" applyFill="1" applyBorder="1" applyAlignment="1">
      <alignment horizontal="center" vertical="center"/>
    </xf>
    <xf numFmtId="41" fontId="33" fillId="6" borderId="4" xfId="2" applyFont="1" applyFill="1" applyBorder="1" applyAlignment="1">
      <alignment horizontal="center" vertical="center"/>
    </xf>
    <xf numFmtId="41" fontId="33" fillId="6" borderId="10" xfId="2" applyFont="1" applyFill="1" applyBorder="1" applyAlignment="1">
      <alignment horizontal="center" vertical="center"/>
    </xf>
    <xf numFmtId="41" fontId="52" fillId="6" borderId="4" xfId="2" applyFont="1" applyFill="1" applyBorder="1" applyAlignment="1">
      <alignment horizontal="center" vertical="center"/>
    </xf>
    <xf numFmtId="41" fontId="52" fillId="6" borderId="10" xfId="2" applyFont="1" applyFill="1" applyBorder="1" applyAlignment="1">
      <alignment horizontal="center" vertical="center"/>
    </xf>
    <xf numFmtId="41" fontId="51" fillId="6" borderId="33" xfId="2" applyFont="1" applyFill="1" applyBorder="1" applyAlignment="1">
      <alignment horizontal="center" vertical="center" wrapText="1"/>
    </xf>
    <xf numFmtId="41" fontId="51" fillId="6" borderId="35" xfId="2" applyFont="1" applyFill="1" applyBorder="1" applyAlignment="1">
      <alignment horizontal="center" vertical="center" wrapText="1"/>
    </xf>
    <xf numFmtId="9" fontId="57" fillId="6" borderId="4" xfId="3" applyFont="1" applyFill="1" applyBorder="1" applyAlignment="1">
      <alignment horizontal="center" vertical="center" wrapText="1"/>
    </xf>
    <xf numFmtId="9" fontId="57" fillId="6" borderId="10" xfId="3" applyFont="1" applyFill="1" applyBorder="1" applyAlignment="1">
      <alignment horizontal="center" vertical="center" wrapText="1"/>
    </xf>
    <xf numFmtId="41" fontId="39" fillId="4" borderId="8" xfId="2" applyFont="1" applyFill="1" applyBorder="1" applyAlignment="1">
      <alignment horizontal="center" vertical="center"/>
    </xf>
    <xf numFmtId="41" fontId="38" fillId="0" borderId="8" xfId="2" applyFont="1" applyFill="1" applyBorder="1" applyAlignment="1">
      <alignment horizontal="center" vertical="center" wrapText="1"/>
    </xf>
    <xf numFmtId="0" fontId="50" fillId="15" borderId="7" xfId="0" quotePrefix="1" applyFont="1" applyFill="1" applyBorder="1" applyAlignment="1">
      <alignment horizontal="center" vertical="center"/>
    </xf>
    <xf numFmtId="0" fontId="50" fillId="15" borderId="9" xfId="0" quotePrefix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9" fontId="87" fillId="6" borderId="8" xfId="3" applyFont="1" applyFill="1" applyBorder="1" applyAlignment="1">
      <alignment horizontal="center" vertical="center" wrapText="1"/>
    </xf>
    <xf numFmtId="0" fontId="37" fillId="6" borderId="22" xfId="0" quotePrefix="1" applyFont="1" applyFill="1" applyBorder="1" applyAlignment="1">
      <alignment horizontal="center" vertical="center" shrinkToFit="1"/>
    </xf>
    <xf numFmtId="0" fontId="37" fillId="6" borderId="23" xfId="0" quotePrefix="1" applyFont="1" applyFill="1" applyBorder="1" applyAlignment="1">
      <alignment horizontal="center" vertical="center" shrinkToFit="1"/>
    </xf>
    <xf numFmtId="0" fontId="37" fillId="6" borderId="24" xfId="0" quotePrefix="1" applyFont="1" applyFill="1" applyBorder="1" applyAlignment="1">
      <alignment horizontal="center" vertical="center" shrinkToFit="1"/>
    </xf>
    <xf numFmtId="0" fontId="37" fillId="6" borderId="25" xfId="0" quotePrefix="1" applyFont="1" applyFill="1" applyBorder="1" applyAlignment="1">
      <alignment horizontal="center" vertical="center" shrinkToFit="1"/>
    </xf>
    <xf numFmtId="0" fontId="37" fillId="6" borderId="2" xfId="0" quotePrefix="1" applyFont="1" applyFill="1" applyBorder="1" applyAlignment="1">
      <alignment horizontal="center" vertical="center" shrinkToFit="1"/>
    </xf>
    <xf numFmtId="0" fontId="37" fillId="6" borderId="21" xfId="0" quotePrefix="1" applyFont="1" applyFill="1" applyBorder="1" applyAlignment="1">
      <alignment horizontal="center" vertical="center" shrinkToFit="1"/>
    </xf>
    <xf numFmtId="41" fontId="63" fillId="6" borderId="4" xfId="2" applyFont="1" applyFill="1" applyBorder="1" applyAlignment="1">
      <alignment horizontal="center" vertical="center"/>
    </xf>
    <xf numFmtId="41" fontId="63" fillId="6" borderId="10" xfId="2" applyFont="1" applyFill="1" applyBorder="1" applyAlignment="1">
      <alignment horizontal="center" vertical="center"/>
    </xf>
    <xf numFmtId="41" fontId="63" fillId="6" borderId="4" xfId="2" applyFont="1" applyFill="1" applyBorder="1" applyAlignment="1">
      <alignment horizontal="center" vertical="center" wrapText="1"/>
    </xf>
    <xf numFmtId="41" fontId="63" fillId="6" borderId="10" xfId="2" applyFont="1" applyFill="1" applyBorder="1" applyAlignment="1">
      <alignment horizontal="center" vertical="center" wrapText="1"/>
    </xf>
    <xf numFmtId="41" fontId="48" fillId="6" borderId="4" xfId="2" applyFont="1" applyFill="1" applyBorder="1" applyAlignment="1">
      <alignment horizontal="center" vertical="center" wrapText="1"/>
    </xf>
    <xf numFmtId="41" fontId="48" fillId="6" borderId="10" xfId="2" applyFont="1" applyFill="1" applyBorder="1" applyAlignment="1">
      <alignment horizontal="center" vertical="center" wrapText="1"/>
    </xf>
    <xf numFmtId="41" fontId="86" fillId="6" borderId="4" xfId="2" applyFont="1" applyFill="1" applyBorder="1" applyAlignment="1">
      <alignment horizontal="center" vertical="center" wrapText="1"/>
    </xf>
    <xf numFmtId="41" fontId="86" fillId="6" borderId="10" xfId="2" applyFont="1" applyFill="1" applyBorder="1" applyAlignment="1">
      <alignment horizontal="center" vertical="center" wrapText="1"/>
    </xf>
    <xf numFmtId="0" fontId="50" fillId="20" borderId="7" xfId="0" quotePrefix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41" fontId="20" fillId="6" borderId="4" xfId="2" applyFont="1" applyFill="1" applyBorder="1" applyAlignment="1">
      <alignment horizontal="center" vertical="center" wrapText="1" shrinkToFit="1"/>
    </xf>
    <xf numFmtId="41" fontId="20" fillId="6" borderId="8" xfId="2" applyFont="1" applyFill="1" applyBorder="1" applyAlignment="1">
      <alignment horizontal="center" vertical="center" wrapText="1" shrinkToFit="1"/>
    </xf>
    <xf numFmtId="41" fontId="20" fillId="6" borderId="10" xfId="2" applyFont="1" applyFill="1" applyBorder="1" applyAlignment="1">
      <alignment horizontal="center" vertical="center" shrinkToFit="1"/>
    </xf>
    <xf numFmtId="0" fontId="50" fillId="6" borderId="4" xfId="0" applyFont="1" applyFill="1" applyBorder="1" applyAlignment="1">
      <alignment horizontal="center" vertical="center" wrapText="1" shrinkToFit="1"/>
    </xf>
    <xf numFmtId="0" fontId="50" fillId="6" borderId="8" xfId="0" applyFont="1" applyFill="1" applyBorder="1" applyAlignment="1">
      <alignment horizontal="center" vertical="center" wrapText="1" shrinkToFit="1"/>
    </xf>
    <xf numFmtId="0" fontId="50" fillId="6" borderId="10" xfId="0" applyFont="1" applyFill="1" applyBorder="1" applyAlignment="1">
      <alignment horizontal="center" vertical="center" wrapText="1" shrinkToFit="1"/>
    </xf>
    <xf numFmtId="0" fontId="20" fillId="6" borderId="3" xfId="0" applyFont="1" applyFill="1" applyBorder="1" applyAlignment="1">
      <alignment horizontal="center" vertical="center" shrinkToFit="1"/>
    </xf>
    <xf numFmtId="0" fontId="20" fillId="6" borderId="7" xfId="0" applyFont="1" applyFill="1" applyBorder="1" applyAlignment="1">
      <alignment horizontal="center" vertical="center" shrinkToFit="1"/>
    </xf>
    <xf numFmtId="0" fontId="20" fillId="6" borderId="9" xfId="0" applyFont="1" applyFill="1" applyBorder="1" applyAlignment="1">
      <alignment horizontal="center" vertical="center" shrinkToFit="1"/>
    </xf>
    <xf numFmtId="0" fontId="58" fillId="6" borderId="4" xfId="0" applyFont="1" applyFill="1" applyBorder="1" applyAlignment="1">
      <alignment horizontal="center" vertical="center" shrinkToFit="1"/>
    </xf>
    <xf numFmtId="0" fontId="58" fillId="6" borderId="8" xfId="0" applyFont="1" applyFill="1" applyBorder="1" applyAlignment="1">
      <alignment horizontal="center" vertical="center" shrinkToFit="1"/>
    </xf>
    <xf numFmtId="0" fontId="20" fillId="6" borderId="10" xfId="0" applyFont="1" applyFill="1" applyBorder="1" applyAlignment="1">
      <alignment horizontal="center" vertical="center" shrinkToFit="1"/>
    </xf>
    <xf numFmtId="0" fontId="58" fillId="6" borderId="10" xfId="0" applyFont="1" applyFill="1" applyBorder="1" applyAlignment="1">
      <alignment horizontal="center" vertical="center" shrinkToFit="1"/>
    </xf>
    <xf numFmtId="0" fontId="20" fillId="6" borderId="4" xfId="0" applyFont="1" applyFill="1" applyBorder="1" applyAlignment="1">
      <alignment horizontal="center" vertical="center" shrinkToFit="1"/>
    </xf>
    <xf numFmtId="0" fontId="20" fillId="6" borderId="8" xfId="0" applyFont="1" applyFill="1" applyBorder="1" applyAlignment="1">
      <alignment horizontal="center" vertical="center" shrinkToFit="1"/>
    </xf>
    <xf numFmtId="0" fontId="20" fillId="6" borderId="4" xfId="0" applyFont="1" applyFill="1" applyBorder="1" applyAlignment="1">
      <alignment horizontal="center" vertical="center" wrapText="1" shrinkToFit="1"/>
    </xf>
    <xf numFmtId="0" fontId="20" fillId="6" borderId="8" xfId="0" applyFont="1" applyFill="1" applyBorder="1" applyAlignment="1">
      <alignment horizontal="center" vertical="center" wrapText="1" shrinkToFit="1"/>
    </xf>
    <xf numFmtId="0" fontId="33" fillId="0" borderId="4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/>
    </xf>
    <xf numFmtId="41" fontId="63" fillId="0" borderId="0" xfId="2" applyFont="1" applyAlignment="1">
      <alignment horizontal="left" vertical="center"/>
    </xf>
    <xf numFmtId="0" fontId="91" fillId="0" borderId="4" xfId="0" applyFont="1" applyBorder="1" applyAlignment="1">
      <alignment horizontal="center" vertical="center" wrapText="1"/>
    </xf>
    <xf numFmtId="0" fontId="91" fillId="0" borderId="10" xfId="0" applyFont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177" fontId="51" fillId="6" borderId="4" xfId="0" applyNumberFormat="1" applyFont="1" applyFill="1" applyBorder="1" applyAlignment="1">
      <alignment horizontal="center" vertical="center" wrapText="1"/>
    </xf>
    <xf numFmtId="177" fontId="51" fillId="6" borderId="10" xfId="0" applyNumberFormat="1" applyFont="1" applyFill="1" applyBorder="1" applyAlignment="1">
      <alignment horizontal="center" vertical="center" wrapText="1"/>
    </xf>
    <xf numFmtId="41" fontId="52" fillId="6" borderId="4" xfId="2" applyFont="1" applyFill="1" applyBorder="1" applyAlignment="1">
      <alignment horizontal="center" vertical="center" wrapText="1"/>
    </xf>
    <xf numFmtId="41" fontId="52" fillId="6" borderId="10" xfId="2" applyFont="1" applyFill="1" applyBorder="1" applyAlignment="1">
      <alignment horizontal="center" vertical="center" wrapText="1"/>
    </xf>
    <xf numFmtId="0" fontId="50" fillId="6" borderId="10" xfId="0" applyFont="1" applyFill="1" applyBorder="1" applyAlignment="1">
      <alignment horizontal="center" vertical="center" shrinkToFit="1"/>
    </xf>
    <xf numFmtId="0" fontId="37" fillId="6" borderId="4" xfId="0" applyFont="1" applyFill="1" applyBorder="1" applyAlignment="1">
      <alignment horizontal="center" vertical="center" wrapText="1" shrinkToFit="1"/>
    </xf>
    <xf numFmtId="0" fontId="37" fillId="6" borderId="8" xfId="0" applyFont="1" applyFill="1" applyBorder="1" applyAlignment="1">
      <alignment horizontal="center" vertical="center" wrapText="1" shrinkToFit="1"/>
    </xf>
    <xf numFmtId="0" fontId="37" fillId="6" borderId="10" xfId="0" applyFont="1" applyFill="1" applyBorder="1" applyAlignment="1">
      <alignment horizontal="center" vertical="center" shrinkToFit="1"/>
    </xf>
    <xf numFmtId="0" fontId="33" fillId="0" borderId="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44" fillId="0" borderId="4" xfId="0" applyFont="1" applyBorder="1" applyAlignment="1">
      <alignment horizontal="center" vertical="center" shrinkToFit="1"/>
    </xf>
    <xf numFmtId="0" fontId="44" fillId="0" borderId="10" xfId="0" applyFont="1" applyBorder="1" applyAlignment="1">
      <alignment horizontal="center" vertical="center" shrinkToFit="1"/>
    </xf>
    <xf numFmtId="41" fontId="39" fillId="4" borderId="4" xfId="2" applyFont="1" applyFill="1" applyBorder="1" applyAlignment="1">
      <alignment horizontal="center" vertical="center" wrapText="1"/>
    </xf>
    <xf numFmtId="41" fontId="39" fillId="4" borderId="10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8" fillId="0" borderId="3" xfId="0" quotePrefix="1" applyFont="1" applyBorder="1" applyAlignment="1">
      <alignment horizontal="center" vertical="center" shrinkToFit="1"/>
    </xf>
    <xf numFmtId="0" fontId="44" fillId="0" borderId="4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 wrapText="1"/>
    </xf>
    <xf numFmtId="0" fontId="89" fillId="0" borderId="10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41" fontId="44" fillId="0" borderId="4" xfId="2" applyFont="1" applyFill="1" applyBorder="1" applyAlignment="1">
      <alignment horizontal="center" vertical="center"/>
    </xf>
    <xf numFmtId="41" fontId="44" fillId="0" borderId="10" xfId="2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24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41" fontId="20" fillId="6" borderId="10" xfId="2" applyFont="1" applyFill="1" applyBorder="1">
      <alignment vertical="center"/>
    </xf>
    <xf numFmtId="41" fontId="72" fillId="6" borderId="4" xfId="2" applyFont="1" applyFill="1" applyBorder="1" applyAlignment="1">
      <alignment horizontal="center" vertical="center" wrapText="1"/>
    </xf>
    <xf numFmtId="41" fontId="72" fillId="6" borderId="10" xfId="2" applyFont="1" applyFill="1" applyBorder="1" applyAlignment="1">
      <alignment horizontal="center" vertical="center" wrapText="1"/>
    </xf>
    <xf numFmtId="9" fontId="87" fillId="6" borderId="33" xfId="3" applyFont="1" applyFill="1" applyBorder="1" applyAlignment="1">
      <alignment horizontal="center" vertical="center" wrapText="1"/>
    </xf>
    <xf numFmtId="9" fontId="87" fillId="6" borderId="35" xfId="3" applyFont="1" applyFill="1" applyBorder="1" applyAlignment="1">
      <alignment horizontal="center" vertical="center" wrapText="1"/>
    </xf>
    <xf numFmtId="179" fontId="57" fillId="8" borderId="4" xfId="3" applyNumberFormat="1" applyFont="1" applyFill="1" applyBorder="1" applyAlignment="1">
      <alignment horizontal="center" vertical="center" wrapText="1"/>
    </xf>
    <xf numFmtId="179" fontId="57" fillId="8" borderId="10" xfId="3" applyNumberFormat="1" applyFont="1" applyFill="1" applyBorder="1" applyAlignment="1">
      <alignment horizontal="center" vertical="center" wrapText="1"/>
    </xf>
    <xf numFmtId="0" fontId="85" fillId="0" borderId="59" xfId="0" applyFont="1" applyBorder="1" applyAlignment="1">
      <alignment horizontal="left" vertical="center" shrinkToFit="1"/>
    </xf>
    <xf numFmtId="0" fontId="85" fillId="0" borderId="56" xfId="0" applyFont="1" applyBorder="1" applyAlignment="1">
      <alignment horizontal="left" vertical="center" shrinkToFit="1"/>
    </xf>
    <xf numFmtId="0" fontId="85" fillId="0" borderId="59" xfId="0" applyFont="1" applyBorder="1" applyAlignment="1">
      <alignment horizontal="left" vertical="center" wrapText="1"/>
    </xf>
    <xf numFmtId="0" fontId="38" fillId="0" borderId="4" xfId="0" quotePrefix="1" applyFont="1" applyBorder="1" applyAlignment="1">
      <alignment horizontal="center" vertical="center" wrapText="1" shrinkToFit="1"/>
    </xf>
    <xf numFmtId="0" fontId="38" fillId="0" borderId="4" xfId="0" quotePrefix="1" applyFont="1" applyBorder="1" applyAlignment="1">
      <alignment horizontal="center" vertical="center" shrinkToFit="1"/>
    </xf>
    <xf numFmtId="0" fontId="38" fillId="0" borderId="8" xfId="0" quotePrefix="1" applyFont="1" applyBorder="1" applyAlignment="1">
      <alignment horizontal="center" vertical="center" shrinkToFit="1"/>
    </xf>
    <xf numFmtId="0" fontId="32" fillId="0" borderId="55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85" fillId="0" borderId="59" xfId="0" applyFont="1" applyBorder="1" applyAlignment="1">
      <alignment horizontal="center" vertical="center" wrapText="1"/>
    </xf>
    <xf numFmtId="41" fontId="39" fillId="0" borderId="4" xfId="2" quotePrefix="1" applyFont="1" applyFill="1" applyBorder="1" applyAlignment="1">
      <alignment horizontal="center" vertical="center" wrapText="1"/>
    </xf>
    <xf numFmtId="41" fontId="33" fillId="6" borderId="70" xfId="0" applyNumberFormat="1" applyFont="1" applyFill="1" applyBorder="1" applyAlignment="1">
      <alignment horizontal="center" vertical="center"/>
    </xf>
    <xf numFmtId="41" fontId="33" fillId="6" borderId="71" xfId="0" applyNumberFormat="1" applyFont="1" applyFill="1" applyBorder="1" applyAlignment="1">
      <alignment horizontal="center" vertical="center"/>
    </xf>
    <xf numFmtId="0" fontId="85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92" fillId="2" borderId="0" xfId="0" applyFont="1" applyFill="1" applyAlignment="1">
      <alignment horizontal="center" vertical="center" wrapText="1"/>
    </xf>
    <xf numFmtId="0" fontId="92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6" fillId="4" borderId="4" xfId="0" applyFont="1" applyFill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0" fontId="86" fillId="4" borderId="8" xfId="0" applyFont="1" applyFill="1" applyBorder="1" applyAlignment="1">
      <alignment horizontal="center" vertical="center" wrapText="1"/>
    </xf>
    <xf numFmtId="0" fontId="86" fillId="4" borderId="10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45" fillId="4" borderId="4" xfId="0" applyFont="1" applyFill="1" applyBorder="1" applyAlignment="1">
      <alignment horizontal="center" vertical="center" wrapText="1"/>
    </xf>
    <xf numFmtId="0" fontId="45" fillId="4" borderId="10" xfId="0" applyFont="1" applyFill="1" applyBorder="1" applyAlignment="1">
      <alignment horizontal="center" vertical="center" wrapText="1"/>
    </xf>
    <xf numFmtId="183" fontId="107" fillId="2" borderId="76" xfId="5" applyNumberFormat="1" applyFont="1" applyFill="1" applyBorder="1" applyAlignment="1">
      <alignment horizontal="center" vertical="center" shrinkToFit="1"/>
    </xf>
    <xf numFmtId="183" fontId="107" fillId="2" borderId="78" xfId="5" applyNumberFormat="1" applyFont="1" applyFill="1" applyBorder="1" applyAlignment="1">
      <alignment horizontal="center" vertical="center" shrinkToFit="1"/>
    </xf>
    <xf numFmtId="183" fontId="107" fillId="2" borderId="77" xfId="5" applyNumberFormat="1" applyFont="1" applyFill="1" applyBorder="1" applyAlignment="1">
      <alignment horizontal="center" vertical="center" shrinkToFit="1"/>
    </xf>
    <xf numFmtId="183" fontId="107" fillId="2" borderId="79" xfId="5" applyNumberFormat="1" applyFont="1" applyFill="1" applyBorder="1" applyAlignment="1">
      <alignment horizontal="center" vertical="center" shrinkToFit="1"/>
    </xf>
    <xf numFmtId="183" fontId="107" fillId="2" borderId="75" xfId="5" applyNumberFormat="1" applyFont="1" applyFill="1" applyBorder="1" applyAlignment="1">
      <alignment horizontal="center" vertical="center" shrinkToFit="1"/>
    </xf>
    <xf numFmtId="183" fontId="107" fillId="2" borderId="80" xfId="5" applyNumberFormat="1" applyFont="1" applyFill="1" applyBorder="1" applyAlignment="1">
      <alignment horizontal="center" vertical="center" shrinkToFit="1"/>
    </xf>
    <xf numFmtId="0" fontId="107" fillId="0" borderId="40" xfId="5" applyFont="1" applyBorder="1" applyAlignment="1">
      <alignment horizontal="center" vertical="center" wrapText="1" shrinkToFit="1"/>
    </xf>
    <xf numFmtId="0" fontId="107" fillId="0" borderId="40" xfId="5" applyFont="1" applyBorder="1" applyAlignment="1">
      <alignment horizontal="center" vertical="center" shrinkToFit="1"/>
    </xf>
    <xf numFmtId="184" fontId="107" fillId="0" borderId="40" xfId="5" quotePrefix="1" applyNumberFormat="1" applyFont="1" applyBorder="1" applyAlignment="1">
      <alignment horizontal="center" vertical="center" shrinkToFit="1"/>
    </xf>
    <xf numFmtId="184" fontId="107" fillId="0" borderId="40" xfId="5" applyNumberFormat="1" applyFont="1" applyBorder="1" applyAlignment="1">
      <alignment horizontal="center" vertical="center" shrinkToFit="1"/>
    </xf>
    <xf numFmtId="183" fontId="42" fillId="0" borderId="42" xfId="5" applyNumberFormat="1" applyFont="1" applyBorder="1" applyAlignment="1">
      <alignment horizontal="center" vertical="center" wrapText="1" shrinkToFit="1"/>
    </xf>
    <xf numFmtId="183" fontId="107" fillId="0" borderId="8" xfId="5" applyNumberFormat="1" applyFont="1" applyBorder="1" applyAlignment="1">
      <alignment horizontal="center" vertical="center" wrapText="1" shrinkToFit="1"/>
    </xf>
    <xf numFmtId="183" fontId="42" fillId="0" borderId="8" xfId="5" applyNumberFormat="1" applyFont="1" applyBorder="1" applyAlignment="1">
      <alignment horizontal="center" vertical="center" wrapText="1" shrinkToFit="1"/>
    </xf>
    <xf numFmtId="183" fontId="107" fillId="0" borderId="40" xfId="5" applyNumberFormat="1" applyFont="1" applyBorder="1" applyAlignment="1">
      <alignment horizontal="center" vertical="center" shrinkToFit="1"/>
    </xf>
    <xf numFmtId="183" fontId="42" fillId="0" borderId="40" xfId="5" applyNumberFormat="1" applyFont="1" applyBorder="1" applyAlignment="1">
      <alignment horizontal="center" vertical="center" shrinkToFit="1"/>
    </xf>
    <xf numFmtId="183" fontId="13" fillId="0" borderId="42" xfId="5" quotePrefix="1" applyNumberFormat="1" applyFont="1" applyBorder="1" applyAlignment="1">
      <alignment horizontal="left" vertical="center" wrapText="1" shrinkToFit="1"/>
    </xf>
    <xf numFmtId="183" fontId="13" fillId="0" borderId="41" xfId="5" applyNumberFormat="1" applyFont="1" applyBorder="1" applyAlignment="1">
      <alignment horizontal="left" vertical="center" wrapText="1" shrinkToFit="1"/>
    </xf>
    <xf numFmtId="183" fontId="107" fillId="0" borderId="76" xfId="5" applyNumberFormat="1" applyFont="1" applyBorder="1" applyAlignment="1">
      <alignment horizontal="center" vertical="center" wrapText="1" shrinkToFit="1"/>
    </xf>
    <xf numFmtId="183" fontId="107" fillId="0" borderId="77" xfId="5" applyNumberFormat="1" applyFont="1" applyBorder="1" applyAlignment="1">
      <alignment horizontal="center" vertical="center" wrapText="1" shrinkToFit="1"/>
    </xf>
    <xf numFmtId="183" fontId="107" fillId="0" borderId="79" xfId="5" applyNumberFormat="1" applyFont="1" applyBorder="1" applyAlignment="1">
      <alignment horizontal="center" vertical="center" wrapText="1" shrinkToFit="1"/>
    </xf>
    <xf numFmtId="183" fontId="107" fillId="0" borderId="80" xfId="5" applyNumberFormat="1" applyFont="1" applyBorder="1" applyAlignment="1">
      <alignment horizontal="center" vertical="center" wrapText="1" shrinkToFit="1"/>
    </xf>
    <xf numFmtId="0" fontId="110" fillId="2" borderId="40" xfId="5" applyFont="1" applyFill="1" applyBorder="1" applyAlignment="1">
      <alignment horizontal="center" vertical="center" shrinkToFit="1"/>
    </xf>
    <xf numFmtId="0" fontId="113" fillId="26" borderId="78" xfId="5" applyFont="1" applyFill="1" applyBorder="1" applyAlignment="1">
      <alignment horizontal="left" vertical="center" shrinkToFit="1"/>
    </xf>
    <xf numFmtId="0" fontId="113" fillId="26" borderId="78" xfId="5" applyFont="1" applyFill="1" applyBorder="1" applyAlignment="1">
      <alignment horizontal="center" vertical="center" shrinkToFit="1"/>
    </xf>
    <xf numFmtId="183" fontId="107" fillId="0" borderId="42" xfId="5" quotePrefix="1" applyNumberFormat="1" applyFont="1" applyBorder="1" applyAlignment="1">
      <alignment horizontal="left" vertical="center" wrapText="1" shrinkToFit="1"/>
    </xf>
    <xf numFmtId="183" fontId="107" fillId="0" borderId="41" xfId="5" applyNumberFormat="1" applyFont="1" applyBorder="1" applyAlignment="1">
      <alignment horizontal="left" vertical="center" wrapText="1" shrinkToFit="1"/>
    </xf>
    <xf numFmtId="183" fontId="107" fillId="0" borderId="40" xfId="5" quotePrefix="1" applyNumberFormat="1" applyFont="1" applyBorder="1" applyAlignment="1">
      <alignment horizontal="center" vertical="center" shrinkToFit="1"/>
    </xf>
    <xf numFmtId="0" fontId="107" fillId="2" borderId="76" xfId="5" applyFont="1" applyFill="1" applyBorder="1" applyAlignment="1">
      <alignment horizontal="center" vertical="center" wrapText="1" shrinkToFit="1"/>
    </xf>
    <xf numFmtId="0" fontId="107" fillId="2" borderId="78" xfId="5" applyFont="1" applyFill="1" applyBorder="1" applyAlignment="1">
      <alignment horizontal="center" vertical="center" wrapText="1" shrinkToFit="1"/>
    </xf>
    <xf numFmtId="0" fontId="107" fillId="2" borderId="77" xfId="5" applyFont="1" applyFill="1" applyBorder="1" applyAlignment="1">
      <alignment horizontal="center" vertical="center" wrapText="1" shrinkToFit="1"/>
    </xf>
    <xf numFmtId="0" fontId="107" fillId="2" borderId="79" xfId="5" applyFont="1" applyFill="1" applyBorder="1" applyAlignment="1">
      <alignment horizontal="center" vertical="center" wrapText="1" shrinkToFit="1"/>
    </xf>
    <xf numFmtId="0" fontId="107" fillId="2" borderId="75" xfId="5" applyFont="1" applyFill="1" applyBorder="1" applyAlignment="1">
      <alignment horizontal="center" vertical="center" wrapText="1" shrinkToFit="1"/>
    </xf>
    <xf numFmtId="0" fontId="107" fillId="2" borderId="80" xfId="5" applyFont="1" applyFill="1" applyBorder="1" applyAlignment="1">
      <alignment horizontal="center" vertical="center" wrapText="1" shrinkToFit="1"/>
    </xf>
    <xf numFmtId="0" fontId="107" fillId="26" borderId="0" xfId="5" applyFont="1" applyFill="1" applyAlignment="1">
      <alignment horizontal="left" vertical="center" shrinkToFit="1"/>
    </xf>
    <xf numFmtId="183" fontId="111" fillId="26" borderId="0" xfId="5" applyNumberFormat="1" applyFont="1" applyFill="1" applyAlignment="1">
      <alignment horizontal="center" vertical="center" shrinkToFit="1"/>
    </xf>
    <xf numFmtId="183" fontId="112" fillId="26" borderId="75" xfId="5" applyNumberFormat="1" applyFont="1" applyFill="1" applyBorder="1" applyAlignment="1">
      <alignment horizontal="center" vertical="center" shrinkToFit="1"/>
    </xf>
    <xf numFmtId="0" fontId="107" fillId="2" borderId="40" xfId="5" applyFont="1" applyFill="1" applyBorder="1" applyAlignment="1">
      <alignment horizontal="center" vertical="center" shrinkToFit="1"/>
    </xf>
    <xf numFmtId="184" fontId="107" fillId="2" borderId="40" xfId="5" applyNumberFormat="1" applyFont="1" applyFill="1" applyBorder="1" applyAlignment="1">
      <alignment horizontal="center" vertical="center" shrinkToFit="1"/>
    </xf>
    <xf numFmtId="183" fontId="107" fillId="2" borderId="40" xfId="5" applyNumberFormat="1" applyFont="1" applyFill="1" applyBorder="1" applyAlignment="1">
      <alignment horizontal="center" vertical="center" shrinkToFit="1"/>
    </xf>
    <xf numFmtId="0" fontId="107" fillId="2" borderId="76" xfId="5" applyFont="1" applyFill="1" applyBorder="1" applyAlignment="1">
      <alignment horizontal="center" vertical="center" shrinkToFit="1"/>
    </xf>
    <xf numFmtId="0" fontId="107" fillId="2" borderId="77" xfId="5" applyFont="1" applyFill="1" applyBorder="1" applyAlignment="1">
      <alignment horizontal="center" vertical="center" shrinkToFit="1"/>
    </xf>
    <xf numFmtId="0" fontId="107" fillId="2" borderId="79" xfId="5" applyFont="1" applyFill="1" applyBorder="1" applyAlignment="1">
      <alignment horizontal="center" vertical="center" shrinkToFit="1"/>
    </xf>
    <xf numFmtId="0" fontId="107" fillId="2" borderId="80" xfId="5" applyFont="1" applyFill="1" applyBorder="1" applyAlignment="1">
      <alignment horizontal="center" vertical="center" shrinkToFit="1"/>
    </xf>
    <xf numFmtId="0" fontId="107" fillId="2" borderId="40" xfId="5" applyFont="1" applyFill="1" applyBorder="1" applyAlignment="1">
      <alignment horizontal="center" vertical="center" wrapText="1" shrinkToFit="1"/>
    </xf>
    <xf numFmtId="0" fontId="48" fillId="0" borderId="4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/>
    </xf>
    <xf numFmtId="0" fontId="46" fillId="0" borderId="4" xfId="0" quotePrefix="1" applyFont="1" applyBorder="1" applyAlignment="1">
      <alignment horizontal="center" vertical="center"/>
    </xf>
    <xf numFmtId="0" fontId="50" fillId="20" borderId="9" xfId="0" quotePrefix="1" applyFont="1" applyFill="1" applyBorder="1" applyAlignment="1">
      <alignment horizontal="center" vertical="center"/>
    </xf>
    <xf numFmtId="41" fontId="38" fillId="4" borderId="4" xfId="2" applyFont="1" applyFill="1" applyBorder="1" applyAlignment="1">
      <alignment horizontal="center" vertical="center" wrapText="1"/>
    </xf>
    <xf numFmtId="41" fontId="38" fillId="4" borderId="10" xfId="2" applyFont="1" applyFill="1" applyBorder="1" applyAlignment="1">
      <alignment horizontal="center" vertical="center" wrapText="1"/>
    </xf>
    <xf numFmtId="41" fontId="26" fillId="3" borderId="4" xfId="2" applyFont="1" applyFill="1" applyBorder="1" applyAlignment="1">
      <alignment horizontal="center" vertical="center"/>
    </xf>
    <xf numFmtId="41" fontId="26" fillId="3" borderId="10" xfId="2" applyFont="1" applyFill="1" applyBorder="1" applyAlignment="1">
      <alignment horizontal="center" vertical="center"/>
    </xf>
    <xf numFmtId="41" fontId="39" fillId="3" borderId="4" xfId="2" applyFont="1" applyFill="1" applyBorder="1" applyAlignment="1">
      <alignment horizontal="center" vertical="center" wrapText="1"/>
    </xf>
    <xf numFmtId="41" fontId="39" fillId="3" borderId="10" xfId="2" applyFont="1" applyFill="1" applyBorder="1" applyAlignment="1">
      <alignment horizontal="center" vertical="center" wrapText="1"/>
    </xf>
    <xf numFmtId="0" fontId="98" fillId="0" borderId="4" xfId="0" applyFont="1" applyBorder="1" applyAlignment="1">
      <alignment horizontal="center" vertical="center" wrapText="1"/>
    </xf>
    <xf numFmtId="0" fontId="98" fillId="0" borderId="10" xfId="0" applyFont="1" applyBorder="1" applyAlignment="1">
      <alignment horizontal="center" vertical="center"/>
    </xf>
    <xf numFmtId="41" fontId="38" fillId="3" borderId="4" xfId="2" applyFont="1" applyFill="1" applyBorder="1" applyAlignment="1">
      <alignment horizontal="center" vertical="center" wrapText="1"/>
    </xf>
    <xf numFmtId="41" fontId="38" fillId="3" borderId="10" xfId="2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41" fontId="42" fillId="0" borderId="4" xfId="2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/>
    </xf>
    <xf numFmtId="0" fontId="58" fillId="6" borderId="4" xfId="0" applyFont="1" applyFill="1" applyBorder="1" applyAlignment="1">
      <alignment horizontal="center" vertical="center" wrapText="1" shrinkToFi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26" fillId="0" borderId="8" xfId="0" quotePrefix="1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9" fontId="41" fillId="8" borderId="4" xfId="3" applyFont="1" applyFill="1" applyBorder="1" applyAlignment="1">
      <alignment horizontal="center" vertical="center" wrapText="1"/>
    </xf>
    <xf numFmtId="9" fontId="41" fillId="8" borderId="10" xfId="3" applyFont="1" applyFill="1" applyBorder="1" applyAlignment="1">
      <alignment horizontal="center" vertical="center" wrapText="1"/>
    </xf>
    <xf numFmtId="41" fontId="26" fillId="8" borderId="4" xfId="2" applyFont="1" applyFill="1" applyBorder="1" applyAlignment="1">
      <alignment horizontal="center" vertical="center"/>
    </xf>
    <xf numFmtId="41" fontId="26" fillId="8" borderId="10" xfId="2" applyFont="1" applyFill="1" applyBorder="1" applyAlignment="1">
      <alignment horizontal="center" vertical="center"/>
    </xf>
    <xf numFmtId="41" fontId="43" fillId="8" borderId="4" xfId="2" applyFont="1" applyFill="1" applyBorder="1" applyAlignment="1">
      <alignment horizontal="center" vertical="center"/>
    </xf>
    <xf numFmtId="41" fontId="43" fillId="8" borderId="10" xfId="2" applyFont="1" applyFill="1" applyBorder="1" applyAlignment="1">
      <alignment horizontal="center" vertical="center"/>
    </xf>
    <xf numFmtId="41" fontId="38" fillId="0" borderId="4" xfId="2" applyFont="1" applyFill="1" applyBorder="1" applyAlignment="1">
      <alignment vertical="center" wrapText="1"/>
    </xf>
    <xf numFmtId="41" fontId="38" fillId="0" borderId="10" xfId="2" applyFont="1" applyFill="1" applyBorder="1" applyAlignment="1">
      <alignment vertical="center" wrapText="1"/>
    </xf>
    <xf numFmtId="41" fontId="26" fillId="0" borderId="4" xfId="2" applyFont="1" applyFill="1" applyBorder="1" applyAlignment="1">
      <alignment vertical="center"/>
    </xf>
    <xf numFmtId="41" fontId="26" fillId="0" borderId="10" xfId="2" applyFont="1" applyFill="1" applyBorder="1" applyAlignment="1">
      <alignment vertical="center"/>
    </xf>
    <xf numFmtId="41" fontId="47" fillId="8" borderId="4" xfId="2" applyFont="1" applyFill="1" applyBorder="1" applyAlignment="1">
      <alignment horizontal="center" vertical="center" wrapText="1"/>
    </xf>
    <xf numFmtId="41" fontId="47" fillId="8" borderId="10" xfId="2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 shrinkToFit="1"/>
    </xf>
    <xf numFmtId="0" fontId="15" fillId="6" borderId="8" xfId="0" applyFont="1" applyFill="1" applyBorder="1" applyAlignment="1">
      <alignment horizontal="center" vertical="center" wrapText="1" shrinkToFit="1"/>
    </xf>
    <xf numFmtId="0" fontId="57" fillId="0" borderId="4" xfId="0" applyFont="1" applyBorder="1" applyAlignment="1">
      <alignment horizontal="center" vertical="center" wrapText="1" shrinkToFit="1"/>
    </xf>
    <xf numFmtId="0" fontId="57" fillId="0" borderId="8" xfId="0" applyFont="1" applyBorder="1" applyAlignment="1">
      <alignment horizontal="center" vertical="center" wrapText="1" shrinkToFit="1"/>
    </xf>
    <xf numFmtId="41" fontId="15" fillId="0" borderId="4" xfId="2" applyFont="1" applyFill="1" applyBorder="1" applyAlignment="1">
      <alignment horizontal="center" vertical="center" wrapText="1" shrinkToFit="1"/>
    </xf>
    <xf numFmtId="41" fontId="15" fillId="0" borderId="8" xfId="2" applyFont="1" applyFill="1" applyBorder="1" applyAlignment="1">
      <alignment horizontal="center" vertical="center" wrapText="1" shrinkToFit="1"/>
    </xf>
    <xf numFmtId="41" fontId="15" fillId="0" borderId="10" xfId="2" applyFont="1" applyFill="1" applyBorder="1" applyAlignment="1">
      <alignment horizontal="center" vertical="center" shrinkToFit="1"/>
    </xf>
    <xf numFmtId="41" fontId="26" fillId="4" borderId="4" xfId="2" applyFont="1" applyFill="1" applyBorder="1" applyAlignment="1">
      <alignment horizontal="center" vertical="center"/>
    </xf>
    <xf numFmtId="41" fontId="26" fillId="4" borderId="10" xfId="2" applyFont="1" applyFill="1" applyBorder="1" applyAlignment="1">
      <alignment horizontal="center" vertical="center"/>
    </xf>
    <xf numFmtId="41" fontId="59" fillId="0" borderId="4" xfId="2" applyFont="1" applyFill="1" applyBorder="1" applyAlignment="1">
      <alignment horizontal="center" vertical="center" wrapText="1" shrinkToFit="1"/>
    </xf>
    <xf numFmtId="41" fontId="59" fillId="0" borderId="8" xfId="2" applyFont="1" applyFill="1" applyBorder="1" applyAlignment="1">
      <alignment horizontal="center" vertical="center" wrapText="1" shrinkToFit="1"/>
    </xf>
    <xf numFmtId="41" fontId="59" fillId="0" borderId="10" xfId="2" applyFont="1" applyFill="1" applyBorder="1" applyAlignment="1">
      <alignment horizontal="center" vertical="center" shrinkToFit="1"/>
    </xf>
    <xf numFmtId="0" fontId="41" fillId="0" borderId="4" xfId="0" applyFont="1" applyBorder="1" applyAlignment="1">
      <alignment horizontal="center" vertical="center" wrapText="1" shrinkToFit="1"/>
    </xf>
    <xf numFmtId="0" fontId="41" fillId="0" borderId="8" xfId="0" applyFont="1" applyBorder="1" applyAlignment="1">
      <alignment horizontal="center" vertical="center" wrapText="1" shrinkToFit="1"/>
    </xf>
    <xf numFmtId="0" fontId="41" fillId="0" borderId="10" xfId="0" applyFont="1" applyBorder="1" applyAlignment="1">
      <alignment horizontal="center" vertical="center" wrapText="1" shrinkToFit="1"/>
    </xf>
    <xf numFmtId="0" fontId="36" fillId="2" borderId="4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41" fontId="38" fillId="8" borderId="10" xfId="2" applyFont="1" applyFill="1" applyBorder="1" applyAlignment="1">
      <alignment horizontal="center" vertical="center" wrapText="1"/>
    </xf>
    <xf numFmtId="9" fontId="67" fillId="8" borderId="4" xfId="3" applyFont="1" applyFill="1" applyBorder="1" applyAlignment="1">
      <alignment horizontal="center" vertical="center" wrapText="1"/>
    </xf>
    <xf numFmtId="9" fontId="67" fillId="8" borderId="10" xfId="3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shrinkToFit="1"/>
    </xf>
    <xf numFmtId="0" fontId="58" fillId="0" borderId="3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 wrapText="1" shrinkToFit="1"/>
    </xf>
    <xf numFmtId="0" fontId="57" fillId="6" borderId="4" xfId="0" applyFont="1" applyFill="1" applyBorder="1" applyAlignment="1">
      <alignment horizontal="center" vertical="center" wrapText="1" shrinkToFit="1"/>
    </xf>
    <xf numFmtId="0" fontId="57" fillId="6" borderId="8" xfId="0" applyFont="1" applyFill="1" applyBorder="1" applyAlignment="1">
      <alignment horizontal="center" vertical="center" wrapText="1" shrinkToFit="1"/>
    </xf>
    <xf numFmtId="0" fontId="57" fillId="6" borderId="10" xfId="0" applyFont="1" applyFill="1" applyBorder="1" applyAlignment="1">
      <alignment horizontal="center" vertical="center" shrinkToFit="1"/>
    </xf>
    <xf numFmtId="0" fontId="38" fillId="9" borderId="3" xfId="0" quotePrefix="1" applyFont="1" applyFill="1" applyBorder="1" applyAlignment="1">
      <alignment horizontal="center" vertical="center" shrinkToFit="1"/>
    </xf>
    <xf numFmtId="0" fontId="38" fillId="9" borderId="9" xfId="0" quotePrefix="1" applyFont="1" applyFill="1" applyBorder="1" applyAlignment="1">
      <alignment horizontal="center" vertical="center" shrinkToFit="1"/>
    </xf>
    <xf numFmtId="0" fontId="38" fillId="9" borderId="7" xfId="0" quotePrefix="1" applyFont="1" applyFill="1" applyBorder="1" applyAlignment="1">
      <alignment horizontal="center" vertical="center" shrinkToFit="1"/>
    </xf>
    <xf numFmtId="9" fontId="41" fillId="8" borderId="33" xfId="3" applyFont="1" applyFill="1" applyBorder="1" applyAlignment="1">
      <alignment horizontal="center" vertical="center" wrapText="1"/>
    </xf>
    <xf numFmtId="9" fontId="41" fillId="8" borderId="35" xfId="3" applyFont="1" applyFill="1" applyBorder="1" applyAlignment="1">
      <alignment horizontal="center" vertical="center" wrapText="1"/>
    </xf>
    <xf numFmtId="41" fontId="73" fillId="8" borderId="4" xfId="2" applyFont="1" applyFill="1" applyBorder="1" applyAlignment="1">
      <alignment horizontal="center" vertical="center"/>
    </xf>
    <xf numFmtId="41" fontId="73" fillId="8" borderId="10" xfId="2" applyFont="1" applyFill="1" applyBorder="1" applyAlignment="1">
      <alignment horizontal="center" vertical="center"/>
    </xf>
    <xf numFmtId="179" fontId="41" fillId="8" borderId="4" xfId="3" applyNumberFormat="1" applyFont="1" applyFill="1" applyBorder="1" applyAlignment="1">
      <alignment horizontal="center" vertical="center" wrapText="1"/>
    </xf>
    <xf numFmtId="179" fontId="41" fillId="8" borderId="10" xfId="3" applyNumberFormat="1" applyFont="1" applyFill="1" applyBorder="1" applyAlignment="1">
      <alignment horizontal="center" vertical="center" wrapText="1"/>
    </xf>
    <xf numFmtId="0" fontId="38" fillId="0" borderId="41" xfId="0" quotePrefix="1" applyFont="1" applyBorder="1" applyAlignment="1">
      <alignment horizontal="center" vertical="center" shrinkToFit="1"/>
    </xf>
    <xf numFmtId="0" fontId="20" fillId="4" borderId="30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47" xfId="0" applyFont="1" applyFill="1" applyBorder="1" applyAlignment="1">
      <alignment horizontal="center" vertical="center"/>
    </xf>
    <xf numFmtId="0" fontId="20" fillId="14" borderId="30" xfId="0" applyFont="1" applyFill="1" applyBorder="1" applyAlignment="1">
      <alignment horizontal="center" vertical="center"/>
    </xf>
    <xf numFmtId="0" fontId="20" fillId="14" borderId="29" xfId="0" applyFont="1" applyFill="1" applyBorder="1" applyAlignment="1">
      <alignment horizontal="center" vertical="center"/>
    </xf>
    <xf numFmtId="0" fontId="20" fillId="14" borderId="47" xfId="0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</cellXfs>
  <cellStyles count="3846">
    <cellStyle name="백분율" xfId="3" builtinId="5"/>
    <cellStyle name="쉼표" xfId="1" builtinId="3"/>
    <cellStyle name="쉼표 [0]" xfId="2" builtinId="6"/>
    <cellStyle name="표준" xfId="0" builtinId="0"/>
    <cellStyle name="표준 2" xfId="5" xr:uid="{00000000-0005-0000-0000-000004000000}"/>
    <cellStyle name="표준 3" xfId="4" xr:uid="{00000000-0005-0000-0000-000005000000}"/>
    <cellStyle name="표준 4" xfId="6" xr:uid="{00000000-0005-0000-0000-000006000000}"/>
    <cellStyle name="표준 4 10" xfId="166" xr:uid="{00000000-0005-0000-0000-000007000000}"/>
    <cellStyle name="표준 4 10 2" xfId="406" xr:uid="{00000000-0005-0000-0000-000008000000}"/>
    <cellStyle name="표준 4 10 2 2" xfId="886" xr:uid="{00000000-0005-0000-0000-000009000000}"/>
    <cellStyle name="표준 4 10 2 2 2" xfId="1846" xr:uid="{00000000-0005-0000-0000-00000A000000}"/>
    <cellStyle name="표준 4 10 2 2 2 2" xfId="3766" xr:uid="{00000000-0005-0000-0000-00000B000000}"/>
    <cellStyle name="표준 4 10 2 2 3" xfId="2806" xr:uid="{00000000-0005-0000-0000-00000C000000}"/>
    <cellStyle name="표준 4 10 2 3" xfId="1366" xr:uid="{00000000-0005-0000-0000-00000D000000}"/>
    <cellStyle name="표준 4 10 2 3 2" xfId="3286" xr:uid="{00000000-0005-0000-0000-00000E000000}"/>
    <cellStyle name="표준 4 10 2 4" xfId="2326" xr:uid="{00000000-0005-0000-0000-00000F000000}"/>
    <cellStyle name="표준 4 10 3" xfId="646" xr:uid="{00000000-0005-0000-0000-000010000000}"/>
    <cellStyle name="표준 4 10 3 2" xfId="1606" xr:uid="{00000000-0005-0000-0000-000011000000}"/>
    <cellStyle name="표준 4 10 3 2 2" xfId="3526" xr:uid="{00000000-0005-0000-0000-000012000000}"/>
    <cellStyle name="표준 4 10 3 3" xfId="2566" xr:uid="{00000000-0005-0000-0000-000013000000}"/>
    <cellStyle name="표준 4 10 4" xfId="1126" xr:uid="{00000000-0005-0000-0000-000014000000}"/>
    <cellStyle name="표준 4 10 4 2" xfId="3046" xr:uid="{00000000-0005-0000-0000-000015000000}"/>
    <cellStyle name="표준 4 10 5" xfId="2086" xr:uid="{00000000-0005-0000-0000-000016000000}"/>
    <cellStyle name="표준 4 11" xfId="86" xr:uid="{00000000-0005-0000-0000-000017000000}"/>
    <cellStyle name="표준 4 11 2" xfId="326" xr:uid="{00000000-0005-0000-0000-000018000000}"/>
    <cellStyle name="표준 4 11 2 2" xfId="806" xr:uid="{00000000-0005-0000-0000-000019000000}"/>
    <cellStyle name="표준 4 11 2 2 2" xfId="1766" xr:uid="{00000000-0005-0000-0000-00001A000000}"/>
    <cellStyle name="표준 4 11 2 2 2 2" xfId="3686" xr:uid="{00000000-0005-0000-0000-00001B000000}"/>
    <cellStyle name="표준 4 11 2 2 3" xfId="2726" xr:uid="{00000000-0005-0000-0000-00001C000000}"/>
    <cellStyle name="표준 4 11 2 3" xfId="1286" xr:uid="{00000000-0005-0000-0000-00001D000000}"/>
    <cellStyle name="표준 4 11 2 3 2" xfId="3206" xr:uid="{00000000-0005-0000-0000-00001E000000}"/>
    <cellStyle name="표준 4 11 2 4" xfId="2246" xr:uid="{00000000-0005-0000-0000-00001F000000}"/>
    <cellStyle name="표준 4 11 3" xfId="566" xr:uid="{00000000-0005-0000-0000-000020000000}"/>
    <cellStyle name="표준 4 11 3 2" xfId="1526" xr:uid="{00000000-0005-0000-0000-000021000000}"/>
    <cellStyle name="표준 4 11 3 2 2" xfId="3446" xr:uid="{00000000-0005-0000-0000-000022000000}"/>
    <cellStyle name="표준 4 11 3 3" xfId="2486" xr:uid="{00000000-0005-0000-0000-000023000000}"/>
    <cellStyle name="표준 4 11 4" xfId="1046" xr:uid="{00000000-0005-0000-0000-000024000000}"/>
    <cellStyle name="표준 4 11 4 2" xfId="2966" xr:uid="{00000000-0005-0000-0000-000025000000}"/>
    <cellStyle name="표준 4 11 5" xfId="2006" xr:uid="{00000000-0005-0000-0000-000026000000}"/>
    <cellStyle name="표준 4 12" xfId="246" xr:uid="{00000000-0005-0000-0000-000027000000}"/>
    <cellStyle name="표준 4 12 2" xfId="726" xr:uid="{00000000-0005-0000-0000-000028000000}"/>
    <cellStyle name="표준 4 12 2 2" xfId="1686" xr:uid="{00000000-0005-0000-0000-000029000000}"/>
    <cellStyle name="표준 4 12 2 2 2" xfId="3606" xr:uid="{00000000-0005-0000-0000-00002A000000}"/>
    <cellStyle name="표준 4 12 2 3" xfId="2646" xr:uid="{00000000-0005-0000-0000-00002B000000}"/>
    <cellStyle name="표준 4 12 3" xfId="1206" xr:uid="{00000000-0005-0000-0000-00002C000000}"/>
    <cellStyle name="표준 4 12 3 2" xfId="3126" xr:uid="{00000000-0005-0000-0000-00002D000000}"/>
    <cellStyle name="표준 4 12 4" xfId="2166" xr:uid="{00000000-0005-0000-0000-00002E000000}"/>
    <cellStyle name="표준 4 13" xfId="486" xr:uid="{00000000-0005-0000-0000-00002F000000}"/>
    <cellStyle name="표준 4 13 2" xfId="1446" xr:uid="{00000000-0005-0000-0000-000030000000}"/>
    <cellStyle name="표준 4 13 2 2" xfId="3366" xr:uid="{00000000-0005-0000-0000-000031000000}"/>
    <cellStyle name="표준 4 13 3" xfId="2406" xr:uid="{00000000-0005-0000-0000-000032000000}"/>
    <cellStyle name="표준 4 14" xfId="966" xr:uid="{00000000-0005-0000-0000-000033000000}"/>
    <cellStyle name="표준 4 14 2" xfId="2886" xr:uid="{00000000-0005-0000-0000-000034000000}"/>
    <cellStyle name="표준 4 15" xfId="1926" xr:uid="{00000000-0005-0000-0000-000035000000}"/>
    <cellStyle name="표준 4 2" xfId="7" xr:uid="{00000000-0005-0000-0000-000036000000}"/>
    <cellStyle name="표준 4 2 10" xfId="87" xr:uid="{00000000-0005-0000-0000-000037000000}"/>
    <cellStyle name="표준 4 2 10 2" xfId="327" xr:uid="{00000000-0005-0000-0000-000038000000}"/>
    <cellStyle name="표준 4 2 10 2 2" xfId="807" xr:uid="{00000000-0005-0000-0000-000039000000}"/>
    <cellStyle name="표준 4 2 10 2 2 2" xfId="1767" xr:uid="{00000000-0005-0000-0000-00003A000000}"/>
    <cellStyle name="표준 4 2 10 2 2 2 2" xfId="3687" xr:uid="{00000000-0005-0000-0000-00003B000000}"/>
    <cellStyle name="표준 4 2 10 2 2 3" xfId="2727" xr:uid="{00000000-0005-0000-0000-00003C000000}"/>
    <cellStyle name="표준 4 2 10 2 3" xfId="1287" xr:uid="{00000000-0005-0000-0000-00003D000000}"/>
    <cellStyle name="표준 4 2 10 2 3 2" xfId="3207" xr:uid="{00000000-0005-0000-0000-00003E000000}"/>
    <cellStyle name="표준 4 2 10 2 4" xfId="2247" xr:uid="{00000000-0005-0000-0000-00003F000000}"/>
    <cellStyle name="표준 4 2 10 3" xfId="567" xr:uid="{00000000-0005-0000-0000-000040000000}"/>
    <cellStyle name="표준 4 2 10 3 2" xfId="1527" xr:uid="{00000000-0005-0000-0000-000041000000}"/>
    <cellStyle name="표준 4 2 10 3 2 2" xfId="3447" xr:uid="{00000000-0005-0000-0000-000042000000}"/>
    <cellStyle name="표준 4 2 10 3 3" xfId="2487" xr:uid="{00000000-0005-0000-0000-000043000000}"/>
    <cellStyle name="표준 4 2 10 4" xfId="1047" xr:uid="{00000000-0005-0000-0000-000044000000}"/>
    <cellStyle name="표준 4 2 10 4 2" xfId="2967" xr:uid="{00000000-0005-0000-0000-000045000000}"/>
    <cellStyle name="표준 4 2 10 5" xfId="2007" xr:uid="{00000000-0005-0000-0000-000046000000}"/>
    <cellStyle name="표준 4 2 11" xfId="247" xr:uid="{00000000-0005-0000-0000-000047000000}"/>
    <cellStyle name="표준 4 2 11 2" xfId="727" xr:uid="{00000000-0005-0000-0000-000048000000}"/>
    <cellStyle name="표준 4 2 11 2 2" xfId="1687" xr:uid="{00000000-0005-0000-0000-000049000000}"/>
    <cellStyle name="표준 4 2 11 2 2 2" xfId="3607" xr:uid="{00000000-0005-0000-0000-00004A000000}"/>
    <cellStyle name="표준 4 2 11 2 3" xfId="2647" xr:uid="{00000000-0005-0000-0000-00004B000000}"/>
    <cellStyle name="표준 4 2 11 3" xfId="1207" xr:uid="{00000000-0005-0000-0000-00004C000000}"/>
    <cellStyle name="표준 4 2 11 3 2" xfId="3127" xr:uid="{00000000-0005-0000-0000-00004D000000}"/>
    <cellStyle name="표준 4 2 11 4" xfId="2167" xr:uid="{00000000-0005-0000-0000-00004E000000}"/>
    <cellStyle name="표준 4 2 12" xfId="487" xr:uid="{00000000-0005-0000-0000-00004F000000}"/>
    <cellStyle name="표준 4 2 12 2" xfId="1447" xr:uid="{00000000-0005-0000-0000-000050000000}"/>
    <cellStyle name="표준 4 2 12 2 2" xfId="3367" xr:uid="{00000000-0005-0000-0000-000051000000}"/>
    <cellStyle name="표준 4 2 12 3" xfId="2407" xr:uid="{00000000-0005-0000-0000-000052000000}"/>
    <cellStyle name="표준 4 2 13" xfId="967" xr:uid="{00000000-0005-0000-0000-000053000000}"/>
    <cellStyle name="표준 4 2 13 2" xfId="2887" xr:uid="{00000000-0005-0000-0000-000054000000}"/>
    <cellStyle name="표준 4 2 14" xfId="1927" xr:uid="{00000000-0005-0000-0000-000055000000}"/>
    <cellStyle name="표준 4 2 2" xfId="9" xr:uid="{00000000-0005-0000-0000-000056000000}"/>
    <cellStyle name="표준 4 2 2 10" xfId="249" xr:uid="{00000000-0005-0000-0000-000057000000}"/>
    <cellStyle name="표준 4 2 2 10 2" xfId="729" xr:uid="{00000000-0005-0000-0000-000058000000}"/>
    <cellStyle name="표준 4 2 2 10 2 2" xfId="1689" xr:uid="{00000000-0005-0000-0000-000059000000}"/>
    <cellStyle name="표준 4 2 2 10 2 2 2" xfId="3609" xr:uid="{00000000-0005-0000-0000-00005A000000}"/>
    <cellStyle name="표준 4 2 2 10 2 3" xfId="2649" xr:uid="{00000000-0005-0000-0000-00005B000000}"/>
    <cellStyle name="표준 4 2 2 10 3" xfId="1209" xr:uid="{00000000-0005-0000-0000-00005C000000}"/>
    <cellStyle name="표준 4 2 2 10 3 2" xfId="3129" xr:uid="{00000000-0005-0000-0000-00005D000000}"/>
    <cellStyle name="표준 4 2 2 10 4" xfId="2169" xr:uid="{00000000-0005-0000-0000-00005E000000}"/>
    <cellStyle name="표준 4 2 2 11" xfId="489" xr:uid="{00000000-0005-0000-0000-00005F000000}"/>
    <cellStyle name="표준 4 2 2 11 2" xfId="1449" xr:uid="{00000000-0005-0000-0000-000060000000}"/>
    <cellStyle name="표준 4 2 2 11 2 2" xfId="3369" xr:uid="{00000000-0005-0000-0000-000061000000}"/>
    <cellStyle name="표준 4 2 2 11 3" xfId="2409" xr:uid="{00000000-0005-0000-0000-000062000000}"/>
    <cellStyle name="표준 4 2 2 12" xfId="969" xr:uid="{00000000-0005-0000-0000-000063000000}"/>
    <cellStyle name="표준 4 2 2 12 2" xfId="2889" xr:uid="{00000000-0005-0000-0000-000064000000}"/>
    <cellStyle name="표준 4 2 2 13" xfId="1929" xr:uid="{00000000-0005-0000-0000-000065000000}"/>
    <cellStyle name="표준 4 2 2 2" xfId="17" xr:uid="{00000000-0005-0000-0000-000066000000}"/>
    <cellStyle name="표준 4 2 2 2 2" xfId="37" xr:uid="{00000000-0005-0000-0000-000067000000}"/>
    <cellStyle name="표준 4 2 2 2 2 2" xfId="77" xr:uid="{00000000-0005-0000-0000-000068000000}"/>
    <cellStyle name="표준 4 2 2 2 2 2 2" xfId="237" xr:uid="{00000000-0005-0000-0000-000069000000}"/>
    <cellStyle name="표준 4 2 2 2 2 2 2 2" xfId="477" xr:uid="{00000000-0005-0000-0000-00006A000000}"/>
    <cellStyle name="표준 4 2 2 2 2 2 2 2 2" xfId="957" xr:uid="{00000000-0005-0000-0000-00006B000000}"/>
    <cellStyle name="표준 4 2 2 2 2 2 2 2 2 2" xfId="1917" xr:uid="{00000000-0005-0000-0000-00006C000000}"/>
    <cellStyle name="표준 4 2 2 2 2 2 2 2 2 2 2" xfId="3837" xr:uid="{00000000-0005-0000-0000-00006D000000}"/>
    <cellStyle name="표준 4 2 2 2 2 2 2 2 2 3" xfId="2877" xr:uid="{00000000-0005-0000-0000-00006E000000}"/>
    <cellStyle name="표준 4 2 2 2 2 2 2 2 3" xfId="1437" xr:uid="{00000000-0005-0000-0000-00006F000000}"/>
    <cellStyle name="표준 4 2 2 2 2 2 2 2 3 2" xfId="3357" xr:uid="{00000000-0005-0000-0000-000070000000}"/>
    <cellStyle name="표준 4 2 2 2 2 2 2 2 4" xfId="2397" xr:uid="{00000000-0005-0000-0000-000071000000}"/>
    <cellStyle name="표준 4 2 2 2 2 2 2 3" xfId="717" xr:uid="{00000000-0005-0000-0000-000072000000}"/>
    <cellStyle name="표준 4 2 2 2 2 2 2 3 2" xfId="1677" xr:uid="{00000000-0005-0000-0000-000073000000}"/>
    <cellStyle name="표준 4 2 2 2 2 2 2 3 2 2" xfId="3597" xr:uid="{00000000-0005-0000-0000-000074000000}"/>
    <cellStyle name="표준 4 2 2 2 2 2 2 3 3" xfId="2637" xr:uid="{00000000-0005-0000-0000-000075000000}"/>
    <cellStyle name="표준 4 2 2 2 2 2 2 4" xfId="1197" xr:uid="{00000000-0005-0000-0000-000076000000}"/>
    <cellStyle name="표준 4 2 2 2 2 2 2 4 2" xfId="3117" xr:uid="{00000000-0005-0000-0000-000077000000}"/>
    <cellStyle name="표준 4 2 2 2 2 2 2 5" xfId="2157" xr:uid="{00000000-0005-0000-0000-000078000000}"/>
    <cellStyle name="표준 4 2 2 2 2 2 3" xfId="157" xr:uid="{00000000-0005-0000-0000-000079000000}"/>
    <cellStyle name="표준 4 2 2 2 2 2 3 2" xfId="397" xr:uid="{00000000-0005-0000-0000-00007A000000}"/>
    <cellStyle name="표준 4 2 2 2 2 2 3 2 2" xfId="877" xr:uid="{00000000-0005-0000-0000-00007B000000}"/>
    <cellStyle name="표준 4 2 2 2 2 2 3 2 2 2" xfId="1837" xr:uid="{00000000-0005-0000-0000-00007C000000}"/>
    <cellStyle name="표준 4 2 2 2 2 2 3 2 2 2 2" xfId="3757" xr:uid="{00000000-0005-0000-0000-00007D000000}"/>
    <cellStyle name="표준 4 2 2 2 2 2 3 2 2 3" xfId="2797" xr:uid="{00000000-0005-0000-0000-00007E000000}"/>
    <cellStyle name="표준 4 2 2 2 2 2 3 2 3" xfId="1357" xr:uid="{00000000-0005-0000-0000-00007F000000}"/>
    <cellStyle name="표준 4 2 2 2 2 2 3 2 3 2" xfId="3277" xr:uid="{00000000-0005-0000-0000-000080000000}"/>
    <cellStyle name="표준 4 2 2 2 2 2 3 2 4" xfId="2317" xr:uid="{00000000-0005-0000-0000-000081000000}"/>
    <cellStyle name="표준 4 2 2 2 2 2 3 3" xfId="637" xr:uid="{00000000-0005-0000-0000-000082000000}"/>
    <cellStyle name="표준 4 2 2 2 2 2 3 3 2" xfId="1597" xr:uid="{00000000-0005-0000-0000-000083000000}"/>
    <cellStyle name="표준 4 2 2 2 2 2 3 3 2 2" xfId="3517" xr:uid="{00000000-0005-0000-0000-000084000000}"/>
    <cellStyle name="표준 4 2 2 2 2 2 3 3 3" xfId="2557" xr:uid="{00000000-0005-0000-0000-000085000000}"/>
    <cellStyle name="표준 4 2 2 2 2 2 3 4" xfId="1117" xr:uid="{00000000-0005-0000-0000-000086000000}"/>
    <cellStyle name="표준 4 2 2 2 2 2 3 4 2" xfId="3037" xr:uid="{00000000-0005-0000-0000-000087000000}"/>
    <cellStyle name="표준 4 2 2 2 2 2 3 5" xfId="2077" xr:uid="{00000000-0005-0000-0000-000088000000}"/>
    <cellStyle name="표준 4 2 2 2 2 2 4" xfId="317" xr:uid="{00000000-0005-0000-0000-000089000000}"/>
    <cellStyle name="표준 4 2 2 2 2 2 4 2" xfId="797" xr:uid="{00000000-0005-0000-0000-00008A000000}"/>
    <cellStyle name="표준 4 2 2 2 2 2 4 2 2" xfId="1757" xr:uid="{00000000-0005-0000-0000-00008B000000}"/>
    <cellStyle name="표준 4 2 2 2 2 2 4 2 2 2" xfId="3677" xr:uid="{00000000-0005-0000-0000-00008C000000}"/>
    <cellStyle name="표준 4 2 2 2 2 2 4 2 3" xfId="2717" xr:uid="{00000000-0005-0000-0000-00008D000000}"/>
    <cellStyle name="표준 4 2 2 2 2 2 4 3" xfId="1277" xr:uid="{00000000-0005-0000-0000-00008E000000}"/>
    <cellStyle name="표준 4 2 2 2 2 2 4 3 2" xfId="3197" xr:uid="{00000000-0005-0000-0000-00008F000000}"/>
    <cellStyle name="표준 4 2 2 2 2 2 4 4" xfId="2237" xr:uid="{00000000-0005-0000-0000-000090000000}"/>
    <cellStyle name="표준 4 2 2 2 2 2 5" xfId="557" xr:uid="{00000000-0005-0000-0000-000091000000}"/>
    <cellStyle name="표준 4 2 2 2 2 2 5 2" xfId="1517" xr:uid="{00000000-0005-0000-0000-000092000000}"/>
    <cellStyle name="표준 4 2 2 2 2 2 5 2 2" xfId="3437" xr:uid="{00000000-0005-0000-0000-000093000000}"/>
    <cellStyle name="표준 4 2 2 2 2 2 5 3" xfId="2477" xr:uid="{00000000-0005-0000-0000-000094000000}"/>
    <cellStyle name="표준 4 2 2 2 2 2 6" xfId="1037" xr:uid="{00000000-0005-0000-0000-000095000000}"/>
    <cellStyle name="표준 4 2 2 2 2 2 6 2" xfId="2957" xr:uid="{00000000-0005-0000-0000-000096000000}"/>
    <cellStyle name="표준 4 2 2 2 2 2 7" xfId="1997" xr:uid="{00000000-0005-0000-0000-000097000000}"/>
    <cellStyle name="표준 4 2 2 2 2 3" xfId="197" xr:uid="{00000000-0005-0000-0000-000098000000}"/>
    <cellStyle name="표준 4 2 2 2 2 3 2" xfId="437" xr:uid="{00000000-0005-0000-0000-000099000000}"/>
    <cellStyle name="표준 4 2 2 2 2 3 2 2" xfId="917" xr:uid="{00000000-0005-0000-0000-00009A000000}"/>
    <cellStyle name="표준 4 2 2 2 2 3 2 2 2" xfId="1877" xr:uid="{00000000-0005-0000-0000-00009B000000}"/>
    <cellStyle name="표준 4 2 2 2 2 3 2 2 2 2" xfId="3797" xr:uid="{00000000-0005-0000-0000-00009C000000}"/>
    <cellStyle name="표준 4 2 2 2 2 3 2 2 3" xfId="2837" xr:uid="{00000000-0005-0000-0000-00009D000000}"/>
    <cellStyle name="표준 4 2 2 2 2 3 2 3" xfId="1397" xr:uid="{00000000-0005-0000-0000-00009E000000}"/>
    <cellStyle name="표준 4 2 2 2 2 3 2 3 2" xfId="3317" xr:uid="{00000000-0005-0000-0000-00009F000000}"/>
    <cellStyle name="표준 4 2 2 2 2 3 2 4" xfId="2357" xr:uid="{00000000-0005-0000-0000-0000A0000000}"/>
    <cellStyle name="표준 4 2 2 2 2 3 3" xfId="677" xr:uid="{00000000-0005-0000-0000-0000A1000000}"/>
    <cellStyle name="표준 4 2 2 2 2 3 3 2" xfId="1637" xr:uid="{00000000-0005-0000-0000-0000A2000000}"/>
    <cellStyle name="표준 4 2 2 2 2 3 3 2 2" xfId="3557" xr:uid="{00000000-0005-0000-0000-0000A3000000}"/>
    <cellStyle name="표준 4 2 2 2 2 3 3 3" xfId="2597" xr:uid="{00000000-0005-0000-0000-0000A4000000}"/>
    <cellStyle name="표준 4 2 2 2 2 3 4" xfId="1157" xr:uid="{00000000-0005-0000-0000-0000A5000000}"/>
    <cellStyle name="표준 4 2 2 2 2 3 4 2" xfId="3077" xr:uid="{00000000-0005-0000-0000-0000A6000000}"/>
    <cellStyle name="표준 4 2 2 2 2 3 5" xfId="2117" xr:uid="{00000000-0005-0000-0000-0000A7000000}"/>
    <cellStyle name="표준 4 2 2 2 2 4" xfId="117" xr:uid="{00000000-0005-0000-0000-0000A8000000}"/>
    <cellStyle name="표준 4 2 2 2 2 4 2" xfId="357" xr:uid="{00000000-0005-0000-0000-0000A9000000}"/>
    <cellStyle name="표준 4 2 2 2 2 4 2 2" xfId="837" xr:uid="{00000000-0005-0000-0000-0000AA000000}"/>
    <cellStyle name="표준 4 2 2 2 2 4 2 2 2" xfId="1797" xr:uid="{00000000-0005-0000-0000-0000AB000000}"/>
    <cellStyle name="표준 4 2 2 2 2 4 2 2 2 2" xfId="3717" xr:uid="{00000000-0005-0000-0000-0000AC000000}"/>
    <cellStyle name="표준 4 2 2 2 2 4 2 2 3" xfId="2757" xr:uid="{00000000-0005-0000-0000-0000AD000000}"/>
    <cellStyle name="표준 4 2 2 2 2 4 2 3" xfId="1317" xr:uid="{00000000-0005-0000-0000-0000AE000000}"/>
    <cellStyle name="표준 4 2 2 2 2 4 2 3 2" xfId="3237" xr:uid="{00000000-0005-0000-0000-0000AF000000}"/>
    <cellStyle name="표준 4 2 2 2 2 4 2 4" xfId="2277" xr:uid="{00000000-0005-0000-0000-0000B0000000}"/>
    <cellStyle name="표준 4 2 2 2 2 4 3" xfId="597" xr:uid="{00000000-0005-0000-0000-0000B1000000}"/>
    <cellStyle name="표준 4 2 2 2 2 4 3 2" xfId="1557" xr:uid="{00000000-0005-0000-0000-0000B2000000}"/>
    <cellStyle name="표준 4 2 2 2 2 4 3 2 2" xfId="3477" xr:uid="{00000000-0005-0000-0000-0000B3000000}"/>
    <cellStyle name="표준 4 2 2 2 2 4 3 3" xfId="2517" xr:uid="{00000000-0005-0000-0000-0000B4000000}"/>
    <cellStyle name="표준 4 2 2 2 2 4 4" xfId="1077" xr:uid="{00000000-0005-0000-0000-0000B5000000}"/>
    <cellStyle name="표준 4 2 2 2 2 4 4 2" xfId="2997" xr:uid="{00000000-0005-0000-0000-0000B6000000}"/>
    <cellStyle name="표준 4 2 2 2 2 4 5" xfId="2037" xr:uid="{00000000-0005-0000-0000-0000B7000000}"/>
    <cellStyle name="표준 4 2 2 2 2 5" xfId="277" xr:uid="{00000000-0005-0000-0000-0000B8000000}"/>
    <cellStyle name="표준 4 2 2 2 2 5 2" xfId="757" xr:uid="{00000000-0005-0000-0000-0000B9000000}"/>
    <cellStyle name="표준 4 2 2 2 2 5 2 2" xfId="1717" xr:uid="{00000000-0005-0000-0000-0000BA000000}"/>
    <cellStyle name="표준 4 2 2 2 2 5 2 2 2" xfId="3637" xr:uid="{00000000-0005-0000-0000-0000BB000000}"/>
    <cellStyle name="표준 4 2 2 2 2 5 2 3" xfId="2677" xr:uid="{00000000-0005-0000-0000-0000BC000000}"/>
    <cellStyle name="표준 4 2 2 2 2 5 3" xfId="1237" xr:uid="{00000000-0005-0000-0000-0000BD000000}"/>
    <cellStyle name="표준 4 2 2 2 2 5 3 2" xfId="3157" xr:uid="{00000000-0005-0000-0000-0000BE000000}"/>
    <cellStyle name="표준 4 2 2 2 2 5 4" xfId="2197" xr:uid="{00000000-0005-0000-0000-0000BF000000}"/>
    <cellStyle name="표준 4 2 2 2 2 6" xfId="517" xr:uid="{00000000-0005-0000-0000-0000C0000000}"/>
    <cellStyle name="표준 4 2 2 2 2 6 2" xfId="1477" xr:uid="{00000000-0005-0000-0000-0000C1000000}"/>
    <cellStyle name="표준 4 2 2 2 2 6 2 2" xfId="3397" xr:uid="{00000000-0005-0000-0000-0000C2000000}"/>
    <cellStyle name="표준 4 2 2 2 2 6 3" xfId="2437" xr:uid="{00000000-0005-0000-0000-0000C3000000}"/>
    <cellStyle name="표준 4 2 2 2 2 7" xfId="997" xr:uid="{00000000-0005-0000-0000-0000C4000000}"/>
    <cellStyle name="표준 4 2 2 2 2 7 2" xfId="2917" xr:uid="{00000000-0005-0000-0000-0000C5000000}"/>
    <cellStyle name="표준 4 2 2 2 2 8" xfId="1957" xr:uid="{00000000-0005-0000-0000-0000C6000000}"/>
    <cellStyle name="표준 4 2 2 2 3" xfId="57" xr:uid="{00000000-0005-0000-0000-0000C7000000}"/>
    <cellStyle name="표준 4 2 2 2 3 2" xfId="217" xr:uid="{00000000-0005-0000-0000-0000C8000000}"/>
    <cellStyle name="표준 4 2 2 2 3 2 2" xfId="457" xr:uid="{00000000-0005-0000-0000-0000C9000000}"/>
    <cellStyle name="표준 4 2 2 2 3 2 2 2" xfId="937" xr:uid="{00000000-0005-0000-0000-0000CA000000}"/>
    <cellStyle name="표준 4 2 2 2 3 2 2 2 2" xfId="1897" xr:uid="{00000000-0005-0000-0000-0000CB000000}"/>
    <cellStyle name="표준 4 2 2 2 3 2 2 2 2 2" xfId="3817" xr:uid="{00000000-0005-0000-0000-0000CC000000}"/>
    <cellStyle name="표준 4 2 2 2 3 2 2 2 3" xfId="2857" xr:uid="{00000000-0005-0000-0000-0000CD000000}"/>
    <cellStyle name="표준 4 2 2 2 3 2 2 3" xfId="1417" xr:uid="{00000000-0005-0000-0000-0000CE000000}"/>
    <cellStyle name="표준 4 2 2 2 3 2 2 3 2" xfId="3337" xr:uid="{00000000-0005-0000-0000-0000CF000000}"/>
    <cellStyle name="표준 4 2 2 2 3 2 2 4" xfId="2377" xr:uid="{00000000-0005-0000-0000-0000D0000000}"/>
    <cellStyle name="표준 4 2 2 2 3 2 3" xfId="697" xr:uid="{00000000-0005-0000-0000-0000D1000000}"/>
    <cellStyle name="표준 4 2 2 2 3 2 3 2" xfId="1657" xr:uid="{00000000-0005-0000-0000-0000D2000000}"/>
    <cellStyle name="표준 4 2 2 2 3 2 3 2 2" xfId="3577" xr:uid="{00000000-0005-0000-0000-0000D3000000}"/>
    <cellStyle name="표준 4 2 2 2 3 2 3 3" xfId="2617" xr:uid="{00000000-0005-0000-0000-0000D4000000}"/>
    <cellStyle name="표준 4 2 2 2 3 2 4" xfId="1177" xr:uid="{00000000-0005-0000-0000-0000D5000000}"/>
    <cellStyle name="표준 4 2 2 2 3 2 4 2" xfId="3097" xr:uid="{00000000-0005-0000-0000-0000D6000000}"/>
    <cellStyle name="표준 4 2 2 2 3 2 5" xfId="2137" xr:uid="{00000000-0005-0000-0000-0000D7000000}"/>
    <cellStyle name="표준 4 2 2 2 3 3" xfId="137" xr:uid="{00000000-0005-0000-0000-0000D8000000}"/>
    <cellStyle name="표준 4 2 2 2 3 3 2" xfId="377" xr:uid="{00000000-0005-0000-0000-0000D9000000}"/>
    <cellStyle name="표준 4 2 2 2 3 3 2 2" xfId="857" xr:uid="{00000000-0005-0000-0000-0000DA000000}"/>
    <cellStyle name="표준 4 2 2 2 3 3 2 2 2" xfId="1817" xr:uid="{00000000-0005-0000-0000-0000DB000000}"/>
    <cellStyle name="표준 4 2 2 2 3 3 2 2 2 2" xfId="3737" xr:uid="{00000000-0005-0000-0000-0000DC000000}"/>
    <cellStyle name="표준 4 2 2 2 3 3 2 2 3" xfId="2777" xr:uid="{00000000-0005-0000-0000-0000DD000000}"/>
    <cellStyle name="표준 4 2 2 2 3 3 2 3" xfId="1337" xr:uid="{00000000-0005-0000-0000-0000DE000000}"/>
    <cellStyle name="표준 4 2 2 2 3 3 2 3 2" xfId="3257" xr:uid="{00000000-0005-0000-0000-0000DF000000}"/>
    <cellStyle name="표준 4 2 2 2 3 3 2 4" xfId="2297" xr:uid="{00000000-0005-0000-0000-0000E0000000}"/>
    <cellStyle name="표준 4 2 2 2 3 3 3" xfId="617" xr:uid="{00000000-0005-0000-0000-0000E1000000}"/>
    <cellStyle name="표준 4 2 2 2 3 3 3 2" xfId="1577" xr:uid="{00000000-0005-0000-0000-0000E2000000}"/>
    <cellStyle name="표준 4 2 2 2 3 3 3 2 2" xfId="3497" xr:uid="{00000000-0005-0000-0000-0000E3000000}"/>
    <cellStyle name="표준 4 2 2 2 3 3 3 3" xfId="2537" xr:uid="{00000000-0005-0000-0000-0000E4000000}"/>
    <cellStyle name="표준 4 2 2 2 3 3 4" xfId="1097" xr:uid="{00000000-0005-0000-0000-0000E5000000}"/>
    <cellStyle name="표준 4 2 2 2 3 3 4 2" xfId="3017" xr:uid="{00000000-0005-0000-0000-0000E6000000}"/>
    <cellStyle name="표준 4 2 2 2 3 3 5" xfId="2057" xr:uid="{00000000-0005-0000-0000-0000E7000000}"/>
    <cellStyle name="표준 4 2 2 2 3 4" xfId="297" xr:uid="{00000000-0005-0000-0000-0000E8000000}"/>
    <cellStyle name="표준 4 2 2 2 3 4 2" xfId="777" xr:uid="{00000000-0005-0000-0000-0000E9000000}"/>
    <cellStyle name="표준 4 2 2 2 3 4 2 2" xfId="1737" xr:uid="{00000000-0005-0000-0000-0000EA000000}"/>
    <cellStyle name="표준 4 2 2 2 3 4 2 2 2" xfId="3657" xr:uid="{00000000-0005-0000-0000-0000EB000000}"/>
    <cellStyle name="표준 4 2 2 2 3 4 2 3" xfId="2697" xr:uid="{00000000-0005-0000-0000-0000EC000000}"/>
    <cellStyle name="표준 4 2 2 2 3 4 3" xfId="1257" xr:uid="{00000000-0005-0000-0000-0000ED000000}"/>
    <cellStyle name="표준 4 2 2 2 3 4 3 2" xfId="3177" xr:uid="{00000000-0005-0000-0000-0000EE000000}"/>
    <cellStyle name="표준 4 2 2 2 3 4 4" xfId="2217" xr:uid="{00000000-0005-0000-0000-0000EF000000}"/>
    <cellStyle name="표준 4 2 2 2 3 5" xfId="537" xr:uid="{00000000-0005-0000-0000-0000F0000000}"/>
    <cellStyle name="표준 4 2 2 2 3 5 2" xfId="1497" xr:uid="{00000000-0005-0000-0000-0000F1000000}"/>
    <cellStyle name="표준 4 2 2 2 3 5 2 2" xfId="3417" xr:uid="{00000000-0005-0000-0000-0000F2000000}"/>
    <cellStyle name="표준 4 2 2 2 3 5 3" xfId="2457" xr:uid="{00000000-0005-0000-0000-0000F3000000}"/>
    <cellStyle name="표준 4 2 2 2 3 6" xfId="1017" xr:uid="{00000000-0005-0000-0000-0000F4000000}"/>
    <cellStyle name="표준 4 2 2 2 3 6 2" xfId="2937" xr:uid="{00000000-0005-0000-0000-0000F5000000}"/>
    <cellStyle name="표준 4 2 2 2 3 7" xfId="1977" xr:uid="{00000000-0005-0000-0000-0000F6000000}"/>
    <cellStyle name="표준 4 2 2 2 4" xfId="177" xr:uid="{00000000-0005-0000-0000-0000F7000000}"/>
    <cellStyle name="표준 4 2 2 2 4 2" xfId="417" xr:uid="{00000000-0005-0000-0000-0000F8000000}"/>
    <cellStyle name="표준 4 2 2 2 4 2 2" xfId="897" xr:uid="{00000000-0005-0000-0000-0000F9000000}"/>
    <cellStyle name="표준 4 2 2 2 4 2 2 2" xfId="1857" xr:uid="{00000000-0005-0000-0000-0000FA000000}"/>
    <cellStyle name="표준 4 2 2 2 4 2 2 2 2" xfId="3777" xr:uid="{00000000-0005-0000-0000-0000FB000000}"/>
    <cellStyle name="표준 4 2 2 2 4 2 2 3" xfId="2817" xr:uid="{00000000-0005-0000-0000-0000FC000000}"/>
    <cellStyle name="표준 4 2 2 2 4 2 3" xfId="1377" xr:uid="{00000000-0005-0000-0000-0000FD000000}"/>
    <cellStyle name="표준 4 2 2 2 4 2 3 2" xfId="3297" xr:uid="{00000000-0005-0000-0000-0000FE000000}"/>
    <cellStyle name="표준 4 2 2 2 4 2 4" xfId="2337" xr:uid="{00000000-0005-0000-0000-0000FF000000}"/>
    <cellStyle name="표준 4 2 2 2 4 3" xfId="657" xr:uid="{00000000-0005-0000-0000-000000010000}"/>
    <cellStyle name="표준 4 2 2 2 4 3 2" xfId="1617" xr:uid="{00000000-0005-0000-0000-000001010000}"/>
    <cellStyle name="표준 4 2 2 2 4 3 2 2" xfId="3537" xr:uid="{00000000-0005-0000-0000-000002010000}"/>
    <cellStyle name="표준 4 2 2 2 4 3 3" xfId="2577" xr:uid="{00000000-0005-0000-0000-000003010000}"/>
    <cellStyle name="표준 4 2 2 2 4 4" xfId="1137" xr:uid="{00000000-0005-0000-0000-000004010000}"/>
    <cellStyle name="표준 4 2 2 2 4 4 2" xfId="3057" xr:uid="{00000000-0005-0000-0000-000005010000}"/>
    <cellStyle name="표준 4 2 2 2 4 5" xfId="2097" xr:uid="{00000000-0005-0000-0000-000006010000}"/>
    <cellStyle name="표준 4 2 2 2 5" xfId="97" xr:uid="{00000000-0005-0000-0000-000007010000}"/>
    <cellStyle name="표준 4 2 2 2 5 2" xfId="337" xr:uid="{00000000-0005-0000-0000-000008010000}"/>
    <cellStyle name="표준 4 2 2 2 5 2 2" xfId="817" xr:uid="{00000000-0005-0000-0000-000009010000}"/>
    <cellStyle name="표준 4 2 2 2 5 2 2 2" xfId="1777" xr:uid="{00000000-0005-0000-0000-00000A010000}"/>
    <cellStyle name="표준 4 2 2 2 5 2 2 2 2" xfId="3697" xr:uid="{00000000-0005-0000-0000-00000B010000}"/>
    <cellStyle name="표준 4 2 2 2 5 2 2 3" xfId="2737" xr:uid="{00000000-0005-0000-0000-00000C010000}"/>
    <cellStyle name="표준 4 2 2 2 5 2 3" xfId="1297" xr:uid="{00000000-0005-0000-0000-00000D010000}"/>
    <cellStyle name="표준 4 2 2 2 5 2 3 2" xfId="3217" xr:uid="{00000000-0005-0000-0000-00000E010000}"/>
    <cellStyle name="표준 4 2 2 2 5 2 4" xfId="2257" xr:uid="{00000000-0005-0000-0000-00000F010000}"/>
    <cellStyle name="표준 4 2 2 2 5 3" xfId="577" xr:uid="{00000000-0005-0000-0000-000010010000}"/>
    <cellStyle name="표준 4 2 2 2 5 3 2" xfId="1537" xr:uid="{00000000-0005-0000-0000-000011010000}"/>
    <cellStyle name="표준 4 2 2 2 5 3 2 2" xfId="3457" xr:uid="{00000000-0005-0000-0000-000012010000}"/>
    <cellStyle name="표준 4 2 2 2 5 3 3" xfId="2497" xr:uid="{00000000-0005-0000-0000-000013010000}"/>
    <cellStyle name="표준 4 2 2 2 5 4" xfId="1057" xr:uid="{00000000-0005-0000-0000-000014010000}"/>
    <cellStyle name="표준 4 2 2 2 5 4 2" xfId="2977" xr:uid="{00000000-0005-0000-0000-000015010000}"/>
    <cellStyle name="표준 4 2 2 2 5 5" xfId="2017" xr:uid="{00000000-0005-0000-0000-000016010000}"/>
    <cellStyle name="표준 4 2 2 2 6" xfId="257" xr:uid="{00000000-0005-0000-0000-000017010000}"/>
    <cellStyle name="표준 4 2 2 2 6 2" xfId="737" xr:uid="{00000000-0005-0000-0000-000018010000}"/>
    <cellStyle name="표준 4 2 2 2 6 2 2" xfId="1697" xr:uid="{00000000-0005-0000-0000-000019010000}"/>
    <cellStyle name="표준 4 2 2 2 6 2 2 2" xfId="3617" xr:uid="{00000000-0005-0000-0000-00001A010000}"/>
    <cellStyle name="표준 4 2 2 2 6 2 3" xfId="2657" xr:uid="{00000000-0005-0000-0000-00001B010000}"/>
    <cellStyle name="표준 4 2 2 2 6 3" xfId="1217" xr:uid="{00000000-0005-0000-0000-00001C010000}"/>
    <cellStyle name="표준 4 2 2 2 6 3 2" xfId="3137" xr:uid="{00000000-0005-0000-0000-00001D010000}"/>
    <cellStyle name="표준 4 2 2 2 6 4" xfId="2177" xr:uid="{00000000-0005-0000-0000-00001E010000}"/>
    <cellStyle name="표준 4 2 2 2 7" xfId="497" xr:uid="{00000000-0005-0000-0000-00001F010000}"/>
    <cellStyle name="표준 4 2 2 2 7 2" xfId="1457" xr:uid="{00000000-0005-0000-0000-000020010000}"/>
    <cellStyle name="표준 4 2 2 2 7 2 2" xfId="3377" xr:uid="{00000000-0005-0000-0000-000021010000}"/>
    <cellStyle name="표준 4 2 2 2 7 3" xfId="2417" xr:uid="{00000000-0005-0000-0000-000022010000}"/>
    <cellStyle name="표준 4 2 2 2 8" xfId="977" xr:uid="{00000000-0005-0000-0000-000023010000}"/>
    <cellStyle name="표준 4 2 2 2 8 2" xfId="2897" xr:uid="{00000000-0005-0000-0000-000024010000}"/>
    <cellStyle name="표준 4 2 2 2 9" xfId="1937" xr:uid="{00000000-0005-0000-0000-000025010000}"/>
    <cellStyle name="표준 4 2 2 3" xfId="13" xr:uid="{00000000-0005-0000-0000-000026010000}"/>
    <cellStyle name="표준 4 2 2 3 2" xfId="33" xr:uid="{00000000-0005-0000-0000-000027010000}"/>
    <cellStyle name="표준 4 2 2 3 2 2" xfId="73" xr:uid="{00000000-0005-0000-0000-000028010000}"/>
    <cellStyle name="표준 4 2 2 3 2 2 2" xfId="233" xr:uid="{00000000-0005-0000-0000-000029010000}"/>
    <cellStyle name="표준 4 2 2 3 2 2 2 2" xfId="473" xr:uid="{00000000-0005-0000-0000-00002A010000}"/>
    <cellStyle name="표준 4 2 2 3 2 2 2 2 2" xfId="953" xr:uid="{00000000-0005-0000-0000-00002B010000}"/>
    <cellStyle name="표준 4 2 2 3 2 2 2 2 2 2" xfId="1913" xr:uid="{00000000-0005-0000-0000-00002C010000}"/>
    <cellStyle name="표준 4 2 2 3 2 2 2 2 2 2 2" xfId="3833" xr:uid="{00000000-0005-0000-0000-00002D010000}"/>
    <cellStyle name="표준 4 2 2 3 2 2 2 2 2 3" xfId="2873" xr:uid="{00000000-0005-0000-0000-00002E010000}"/>
    <cellStyle name="표준 4 2 2 3 2 2 2 2 3" xfId="1433" xr:uid="{00000000-0005-0000-0000-00002F010000}"/>
    <cellStyle name="표준 4 2 2 3 2 2 2 2 3 2" xfId="3353" xr:uid="{00000000-0005-0000-0000-000030010000}"/>
    <cellStyle name="표준 4 2 2 3 2 2 2 2 4" xfId="2393" xr:uid="{00000000-0005-0000-0000-000031010000}"/>
    <cellStyle name="표준 4 2 2 3 2 2 2 3" xfId="713" xr:uid="{00000000-0005-0000-0000-000032010000}"/>
    <cellStyle name="표준 4 2 2 3 2 2 2 3 2" xfId="1673" xr:uid="{00000000-0005-0000-0000-000033010000}"/>
    <cellStyle name="표준 4 2 2 3 2 2 2 3 2 2" xfId="3593" xr:uid="{00000000-0005-0000-0000-000034010000}"/>
    <cellStyle name="표준 4 2 2 3 2 2 2 3 3" xfId="2633" xr:uid="{00000000-0005-0000-0000-000035010000}"/>
    <cellStyle name="표준 4 2 2 3 2 2 2 4" xfId="1193" xr:uid="{00000000-0005-0000-0000-000036010000}"/>
    <cellStyle name="표준 4 2 2 3 2 2 2 4 2" xfId="3113" xr:uid="{00000000-0005-0000-0000-000037010000}"/>
    <cellStyle name="표준 4 2 2 3 2 2 2 5" xfId="2153" xr:uid="{00000000-0005-0000-0000-000038010000}"/>
    <cellStyle name="표준 4 2 2 3 2 2 3" xfId="153" xr:uid="{00000000-0005-0000-0000-000039010000}"/>
    <cellStyle name="표준 4 2 2 3 2 2 3 2" xfId="393" xr:uid="{00000000-0005-0000-0000-00003A010000}"/>
    <cellStyle name="표준 4 2 2 3 2 2 3 2 2" xfId="873" xr:uid="{00000000-0005-0000-0000-00003B010000}"/>
    <cellStyle name="표준 4 2 2 3 2 2 3 2 2 2" xfId="1833" xr:uid="{00000000-0005-0000-0000-00003C010000}"/>
    <cellStyle name="표준 4 2 2 3 2 2 3 2 2 2 2" xfId="3753" xr:uid="{00000000-0005-0000-0000-00003D010000}"/>
    <cellStyle name="표준 4 2 2 3 2 2 3 2 2 3" xfId="2793" xr:uid="{00000000-0005-0000-0000-00003E010000}"/>
    <cellStyle name="표준 4 2 2 3 2 2 3 2 3" xfId="1353" xr:uid="{00000000-0005-0000-0000-00003F010000}"/>
    <cellStyle name="표준 4 2 2 3 2 2 3 2 3 2" xfId="3273" xr:uid="{00000000-0005-0000-0000-000040010000}"/>
    <cellStyle name="표준 4 2 2 3 2 2 3 2 4" xfId="2313" xr:uid="{00000000-0005-0000-0000-000041010000}"/>
    <cellStyle name="표준 4 2 2 3 2 2 3 3" xfId="633" xr:uid="{00000000-0005-0000-0000-000042010000}"/>
    <cellStyle name="표준 4 2 2 3 2 2 3 3 2" xfId="1593" xr:uid="{00000000-0005-0000-0000-000043010000}"/>
    <cellStyle name="표준 4 2 2 3 2 2 3 3 2 2" xfId="3513" xr:uid="{00000000-0005-0000-0000-000044010000}"/>
    <cellStyle name="표준 4 2 2 3 2 2 3 3 3" xfId="2553" xr:uid="{00000000-0005-0000-0000-000045010000}"/>
    <cellStyle name="표준 4 2 2 3 2 2 3 4" xfId="1113" xr:uid="{00000000-0005-0000-0000-000046010000}"/>
    <cellStyle name="표준 4 2 2 3 2 2 3 4 2" xfId="3033" xr:uid="{00000000-0005-0000-0000-000047010000}"/>
    <cellStyle name="표준 4 2 2 3 2 2 3 5" xfId="2073" xr:uid="{00000000-0005-0000-0000-000048010000}"/>
    <cellStyle name="표준 4 2 2 3 2 2 4" xfId="313" xr:uid="{00000000-0005-0000-0000-000049010000}"/>
    <cellStyle name="표준 4 2 2 3 2 2 4 2" xfId="793" xr:uid="{00000000-0005-0000-0000-00004A010000}"/>
    <cellStyle name="표준 4 2 2 3 2 2 4 2 2" xfId="1753" xr:uid="{00000000-0005-0000-0000-00004B010000}"/>
    <cellStyle name="표준 4 2 2 3 2 2 4 2 2 2" xfId="3673" xr:uid="{00000000-0005-0000-0000-00004C010000}"/>
    <cellStyle name="표준 4 2 2 3 2 2 4 2 3" xfId="2713" xr:uid="{00000000-0005-0000-0000-00004D010000}"/>
    <cellStyle name="표준 4 2 2 3 2 2 4 3" xfId="1273" xr:uid="{00000000-0005-0000-0000-00004E010000}"/>
    <cellStyle name="표준 4 2 2 3 2 2 4 3 2" xfId="3193" xr:uid="{00000000-0005-0000-0000-00004F010000}"/>
    <cellStyle name="표준 4 2 2 3 2 2 4 4" xfId="2233" xr:uid="{00000000-0005-0000-0000-000050010000}"/>
    <cellStyle name="표준 4 2 2 3 2 2 5" xfId="553" xr:uid="{00000000-0005-0000-0000-000051010000}"/>
    <cellStyle name="표준 4 2 2 3 2 2 5 2" xfId="1513" xr:uid="{00000000-0005-0000-0000-000052010000}"/>
    <cellStyle name="표준 4 2 2 3 2 2 5 2 2" xfId="3433" xr:uid="{00000000-0005-0000-0000-000053010000}"/>
    <cellStyle name="표준 4 2 2 3 2 2 5 3" xfId="2473" xr:uid="{00000000-0005-0000-0000-000054010000}"/>
    <cellStyle name="표준 4 2 2 3 2 2 6" xfId="1033" xr:uid="{00000000-0005-0000-0000-000055010000}"/>
    <cellStyle name="표준 4 2 2 3 2 2 6 2" xfId="2953" xr:uid="{00000000-0005-0000-0000-000056010000}"/>
    <cellStyle name="표준 4 2 2 3 2 2 7" xfId="1993" xr:uid="{00000000-0005-0000-0000-000057010000}"/>
    <cellStyle name="표준 4 2 2 3 2 3" xfId="193" xr:uid="{00000000-0005-0000-0000-000058010000}"/>
    <cellStyle name="표준 4 2 2 3 2 3 2" xfId="433" xr:uid="{00000000-0005-0000-0000-000059010000}"/>
    <cellStyle name="표준 4 2 2 3 2 3 2 2" xfId="913" xr:uid="{00000000-0005-0000-0000-00005A010000}"/>
    <cellStyle name="표준 4 2 2 3 2 3 2 2 2" xfId="1873" xr:uid="{00000000-0005-0000-0000-00005B010000}"/>
    <cellStyle name="표준 4 2 2 3 2 3 2 2 2 2" xfId="3793" xr:uid="{00000000-0005-0000-0000-00005C010000}"/>
    <cellStyle name="표준 4 2 2 3 2 3 2 2 3" xfId="2833" xr:uid="{00000000-0005-0000-0000-00005D010000}"/>
    <cellStyle name="표준 4 2 2 3 2 3 2 3" xfId="1393" xr:uid="{00000000-0005-0000-0000-00005E010000}"/>
    <cellStyle name="표준 4 2 2 3 2 3 2 3 2" xfId="3313" xr:uid="{00000000-0005-0000-0000-00005F010000}"/>
    <cellStyle name="표준 4 2 2 3 2 3 2 4" xfId="2353" xr:uid="{00000000-0005-0000-0000-000060010000}"/>
    <cellStyle name="표준 4 2 2 3 2 3 3" xfId="673" xr:uid="{00000000-0005-0000-0000-000061010000}"/>
    <cellStyle name="표준 4 2 2 3 2 3 3 2" xfId="1633" xr:uid="{00000000-0005-0000-0000-000062010000}"/>
    <cellStyle name="표준 4 2 2 3 2 3 3 2 2" xfId="3553" xr:uid="{00000000-0005-0000-0000-000063010000}"/>
    <cellStyle name="표준 4 2 2 3 2 3 3 3" xfId="2593" xr:uid="{00000000-0005-0000-0000-000064010000}"/>
    <cellStyle name="표준 4 2 2 3 2 3 4" xfId="1153" xr:uid="{00000000-0005-0000-0000-000065010000}"/>
    <cellStyle name="표준 4 2 2 3 2 3 4 2" xfId="3073" xr:uid="{00000000-0005-0000-0000-000066010000}"/>
    <cellStyle name="표준 4 2 2 3 2 3 5" xfId="2113" xr:uid="{00000000-0005-0000-0000-000067010000}"/>
    <cellStyle name="표준 4 2 2 3 2 4" xfId="113" xr:uid="{00000000-0005-0000-0000-000068010000}"/>
    <cellStyle name="표준 4 2 2 3 2 4 2" xfId="353" xr:uid="{00000000-0005-0000-0000-000069010000}"/>
    <cellStyle name="표준 4 2 2 3 2 4 2 2" xfId="833" xr:uid="{00000000-0005-0000-0000-00006A010000}"/>
    <cellStyle name="표준 4 2 2 3 2 4 2 2 2" xfId="1793" xr:uid="{00000000-0005-0000-0000-00006B010000}"/>
    <cellStyle name="표준 4 2 2 3 2 4 2 2 2 2" xfId="3713" xr:uid="{00000000-0005-0000-0000-00006C010000}"/>
    <cellStyle name="표준 4 2 2 3 2 4 2 2 3" xfId="2753" xr:uid="{00000000-0005-0000-0000-00006D010000}"/>
    <cellStyle name="표준 4 2 2 3 2 4 2 3" xfId="1313" xr:uid="{00000000-0005-0000-0000-00006E010000}"/>
    <cellStyle name="표준 4 2 2 3 2 4 2 3 2" xfId="3233" xr:uid="{00000000-0005-0000-0000-00006F010000}"/>
    <cellStyle name="표준 4 2 2 3 2 4 2 4" xfId="2273" xr:uid="{00000000-0005-0000-0000-000070010000}"/>
    <cellStyle name="표준 4 2 2 3 2 4 3" xfId="593" xr:uid="{00000000-0005-0000-0000-000071010000}"/>
    <cellStyle name="표준 4 2 2 3 2 4 3 2" xfId="1553" xr:uid="{00000000-0005-0000-0000-000072010000}"/>
    <cellStyle name="표준 4 2 2 3 2 4 3 2 2" xfId="3473" xr:uid="{00000000-0005-0000-0000-000073010000}"/>
    <cellStyle name="표준 4 2 2 3 2 4 3 3" xfId="2513" xr:uid="{00000000-0005-0000-0000-000074010000}"/>
    <cellStyle name="표준 4 2 2 3 2 4 4" xfId="1073" xr:uid="{00000000-0005-0000-0000-000075010000}"/>
    <cellStyle name="표준 4 2 2 3 2 4 4 2" xfId="2993" xr:uid="{00000000-0005-0000-0000-000076010000}"/>
    <cellStyle name="표준 4 2 2 3 2 4 5" xfId="2033" xr:uid="{00000000-0005-0000-0000-000077010000}"/>
    <cellStyle name="표준 4 2 2 3 2 5" xfId="273" xr:uid="{00000000-0005-0000-0000-000078010000}"/>
    <cellStyle name="표준 4 2 2 3 2 5 2" xfId="753" xr:uid="{00000000-0005-0000-0000-000079010000}"/>
    <cellStyle name="표준 4 2 2 3 2 5 2 2" xfId="1713" xr:uid="{00000000-0005-0000-0000-00007A010000}"/>
    <cellStyle name="표준 4 2 2 3 2 5 2 2 2" xfId="3633" xr:uid="{00000000-0005-0000-0000-00007B010000}"/>
    <cellStyle name="표준 4 2 2 3 2 5 2 3" xfId="2673" xr:uid="{00000000-0005-0000-0000-00007C010000}"/>
    <cellStyle name="표준 4 2 2 3 2 5 3" xfId="1233" xr:uid="{00000000-0005-0000-0000-00007D010000}"/>
    <cellStyle name="표준 4 2 2 3 2 5 3 2" xfId="3153" xr:uid="{00000000-0005-0000-0000-00007E010000}"/>
    <cellStyle name="표준 4 2 2 3 2 5 4" xfId="2193" xr:uid="{00000000-0005-0000-0000-00007F010000}"/>
    <cellStyle name="표준 4 2 2 3 2 6" xfId="513" xr:uid="{00000000-0005-0000-0000-000080010000}"/>
    <cellStyle name="표준 4 2 2 3 2 6 2" xfId="1473" xr:uid="{00000000-0005-0000-0000-000081010000}"/>
    <cellStyle name="표준 4 2 2 3 2 6 2 2" xfId="3393" xr:uid="{00000000-0005-0000-0000-000082010000}"/>
    <cellStyle name="표준 4 2 2 3 2 6 3" xfId="2433" xr:uid="{00000000-0005-0000-0000-000083010000}"/>
    <cellStyle name="표준 4 2 2 3 2 7" xfId="993" xr:uid="{00000000-0005-0000-0000-000084010000}"/>
    <cellStyle name="표준 4 2 2 3 2 7 2" xfId="2913" xr:uid="{00000000-0005-0000-0000-000085010000}"/>
    <cellStyle name="표준 4 2 2 3 2 8" xfId="1953" xr:uid="{00000000-0005-0000-0000-000086010000}"/>
    <cellStyle name="표준 4 2 2 3 3" xfId="53" xr:uid="{00000000-0005-0000-0000-000087010000}"/>
    <cellStyle name="표준 4 2 2 3 3 2" xfId="213" xr:uid="{00000000-0005-0000-0000-000088010000}"/>
    <cellStyle name="표준 4 2 2 3 3 2 2" xfId="453" xr:uid="{00000000-0005-0000-0000-000089010000}"/>
    <cellStyle name="표준 4 2 2 3 3 2 2 2" xfId="933" xr:uid="{00000000-0005-0000-0000-00008A010000}"/>
    <cellStyle name="표준 4 2 2 3 3 2 2 2 2" xfId="1893" xr:uid="{00000000-0005-0000-0000-00008B010000}"/>
    <cellStyle name="표준 4 2 2 3 3 2 2 2 2 2" xfId="3813" xr:uid="{00000000-0005-0000-0000-00008C010000}"/>
    <cellStyle name="표준 4 2 2 3 3 2 2 2 3" xfId="2853" xr:uid="{00000000-0005-0000-0000-00008D010000}"/>
    <cellStyle name="표준 4 2 2 3 3 2 2 3" xfId="1413" xr:uid="{00000000-0005-0000-0000-00008E010000}"/>
    <cellStyle name="표준 4 2 2 3 3 2 2 3 2" xfId="3333" xr:uid="{00000000-0005-0000-0000-00008F010000}"/>
    <cellStyle name="표준 4 2 2 3 3 2 2 4" xfId="2373" xr:uid="{00000000-0005-0000-0000-000090010000}"/>
    <cellStyle name="표준 4 2 2 3 3 2 3" xfId="693" xr:uid="{00000000-0005-0000-0000-000091010000}"/>
    <cellStyle name="표준 4 2 2 3 3 2 3 2" xfId="1653" xr:uid="{00000000-0005-0000-0000-000092010000}"/>
    <cellStyle name="표준 4 2 2 3 3 2 3 2 2" xfId="3573" xr:uid="{00000000-0005-0000-0000-000093010000}"/>
    <cellStyle name="표준 4 2 2 3 3 2 3 3" xfId="2613" xr:uid="{00000000-0005-0000-0000-000094010000}"/>
    <cellStyle name="표준 4 2 2 3 3 2 4" xfId="1173" xr:uid="{00000000-0005-0000-0000-000095010000}"/>
    <cellStyle name="표준 4 2 2 3 3 2 4 2" xfId="3093" xr:uid="{00000000-0005-0000-0000-000096010000}"/>
    <cellStyle name="표준 4 2 2 3 3 2 5" xfId="2133" xr:uid="{00000000-0005-0000-0000-000097010000}"/>
    <cellStyle name="표준 4 2 2 3 3 3" xfId="133" xr:uid="{00000000-0005-0000-0000-000098010000}"/>
    <cellStyle name="표준 4 2 2 3 3 3 2" xfId="373" xr:uid="{00000000-0005-0000-0000-000099010000}"/>
    <cellStyle name="표준 4 2 2 3 3 3 2 2" xfId="853" xr:uid="{00000000-0005-0000-0000-00009A010000}"/>
    <cellStyle name="표준 4 2 2 3 3 3 2 2 2" xfId="1813" xr:uid="{00000000-0005-0000-0000-00009B010000}"/>
    <cellStyle name="표준 4 2 2 3 3 3 2 2 2 2" xfId="3733" xr:uid="{00000000-0005-0000-0000-00009C010000}"/>
    <cellStyle name="표준 4 2 2 3 3 3 2 2 3" xfId="2773" xr:uid="{00000000-0005-0000-0000-00009D010000}"/>
    <cellStyle name="표준 4 2 2 3 3 3 2 3" xfId="1333" xr:uid="{00000000-0005-0000-0000-00009E010000}"/>
    <cellStyle name="표준 4 2 2 3 3 3 2 3 2" xfId="3253" xr:uid="{00000000-0005-0000-0000-00009F010000}"/>
    <cellStyle name="표준 4 2 2 3 3 3 2 4" xfId="2293" xr:uid="{00000000-0005-0000-0000-0000A0010000}"/>
    <cellStyle name="표준 4 2 2 3 3 3 3" xfId="613" xr:uid="{00000000-0005-0000-0000-0000A1010000}"/>
    <cellStyle name="표준 4 2 2 3 3 3 3 2" xfId="1573" xr:uid="{00000000-0005-0000-0000-0000A2010000}"/>
    <cellStyle name="표준 4 2 2 3 3 3 3 2 2" xfId="3493" xr:uid="{00000000-0005-0000-0000-0000A3010000}"/>
    <cellStyle name="표준 4 2 2 3 3 3 3 3" xfId="2533" xr:uid="{00000000-0005-0000-0000-0000A4010000}"/>
    <cellStyle name="표준 4 2 2 3 3 3 4" xfId="1093" xr:uid="{00000000-0005-0000-0000-0000A5010000}"/>
    <cellStyle name="표준 4 2 2 3 3 3 4 2" xfId="3013" xr:uid="{00000000-0005-0000-0000-0000A6010000}"/>
    <cellStyle name="표준 4 2 2 3 3 3 5" xfId="2053" xr:uid="{00000000-0005-0000-0000-0000A7010000}"/>
    <cellStyle name="표준 4 2 2 3 3 4" xfId="293" xr:uid="{00000000-0005-0000-0000-0000A8010000}"/>
    <cellStyle name="표준 4 2 2 3 3 4 2" xfId="773" xr:uid="{00000000-0005-0000-0000-0000A9010000}"/>
    <cellStyle name="표준 4 2 2 3 3 4 2 2" xfId="1733" xr:uid="{00000000-0005-0000-0000-0000AA010000}"/>
    <cellStyle name="표준 4 2 2 3 3 4 2 2 2" xfId="3653" xr:uid="{00000000-0005-0000-0000-0000AB010000}"/>
    <cellStyle name="표준 4 2 2 3 3 4 2 3" xfId="2693" xr:uid="{00000000-0005-0000-0000-0000AC010000}"/>
    <cellStyle name="표준 4 2 2 3 3 4 3" xfId="1253" xr:uid="{00000000-0005-0000-0000-0000AD010000}"/>
    <cellStyle name="표준 4 2 2 3 3 4 3 2" xfId="3173" xr:uid="{00000000-0005-0000-0000-0000AE010000}"/>
    <cellStyle name="표준 4 2 2 3 3 4 4" xfId="2213" xr:uid="{00000000-0005-0000-0000-0000AF010000}"/>
    <cellStyle name="표준 4 2 2 3 3 5" xfId="533" xr:uid="{00000000-0005-0000-0000-0000B0010000}"/>
    <cellStyle name="표준 4 2 2 3 3 5 2" xfId="1493" xr:uid="{00000000-0005-0000-0000-0000B1010000}"/>
    <cellStyle name="표준 4 2 2 3 3 5 2 2" xfId="3413" xr:uid="{00000000-0005-0000-0000-0000B2010000}"/>
    <cellStyle name="표준 4 2 2 3 3 5 3" xfId="2453" xr:uid="{00000000-0005-0000-0000-0000B3010000}"/>
    <cellStyle name="표준 4 2 2 3 3 6" xfId="1013" xr:uid="{00000000-0005-0000-0000-0000B4010000}"/>
    <cellStyle name="표준 4 2 2 3 3 6 2" xfId="2933" xr:uid="{00000000-0005-0000-0000-0000B5010000}"/>
    <cellStyle name="표준 4 2 2 3 3 7" xfId="1973" xr:uid="{00000000-0005-0000-0000-0000B6010000}"/>
    <cellStyle name="표준 4 2 2 3 4" xfId="173" xr:uid="{00000000-0005-0000-0000-0000B7010000}"/>
    <cellStyle name="표준 4 2 2 3 4 2" xfId="413" xr:uid="{00000000-0005-0000-0000-0000B8010000}"/>
    <cellStyle name="표준 4 2 2 3 4 2 2" xfId="893" xr:uid="{00000000-0005-0000-0000-0000B9010000}"/>
    <cellStyle name="표준 4 2 2 3 4 2 2 2" xfId="1853" xr:uid="{00000000-0005-0000-0000-0000BA010000}"/>
    <cellStyle name="표준 4 2 2 3 4 2 2 2 2" xfId="3773" xr:uid="{00000000-0005-0000-0000-0000BB010000}"/>
    <cellStyle name="표준 4 2 2 3 4 2 2 3" xfId="2813" xr:uid="{00000000-0005-0000-0000-0000BC010000}"/>
    <cellStyle name="표준 4 2 2 3 4 2 3" xfId="1373" xr:uid="{00000000-0005-0000-0000-0000BD010000}"/>
    <cellStyle name="표준 4 2 2 3 4 2 3 2" xfId="3293" xr:uid="{00000000-0005-0000-0000-0000BE010000}"/>
    <cellStyle name="표준 4 2 2 3 4 2 4" xfId="2333" xr:uid="{00000000-0005-0000-0000-0000BF010000}"/>
    <cellStyle name="표준 4 2 2 3 4 3" xfId="653" xr:uid="{00000000-0005-0000-0000-0000C0010000}"/>
    <cellStyle name="표준 4 2 2 3 4 3 2" xfId="1613" xr:uid="{00000000-0005-0000-0000-0000C1010000}"/>
    <cellStyle name="표준 4 2 2 3 4 3 2 2" xfId="3533" xr:uid="{00000000-0005-0000-0000-0000C2010000}"/>
    <cellStyle name="표준 4 2 2 3 4 3 3" xfId="2573" xr:uid="{00000000-0005-0000-0000-0000C3010000}"/>
    <cellStyle name="표준 4 2 2 3 4 4" xfId="1133" xr:uid="{00000000-0005-0000-0000-0000C4010000}"/>
    <cellStyle name="표준 4 2 2 3 4 4 2" xfId="3053" xr:uid="{00000000-0005-0000-0000-0000C5010000}"/>
    <cellStyle name="표준 4 2 2 3 4 5" xfId="2093" xr:uid="{00000000-0005-0000-0000-0000C6010000}"/>
    <cellStyle name="표준 4 2 2 3 5" xfId="93" xr:uid="{00000000-0005-0000-0000-0000C7010000}"/>
    <cellStyle name="표준 4 2 2 3 5 2" xfId="333" xr:uid="{00000000-0005-0000-0000-0000C8010000}"/>
    <cellStyle name="표준 4 2 2 3 5 2 2" xfId="813" xr:uid="{00000000-0005-0000-0000-0000C9010000}"/>
    <cellStyle name="표준 4 2 2 3 5 2 2 2" xfId="1773" xr:uid="{00000000-0005-0000-0000-0000CA010000}"/>
    <cellStyle name="표준 4 2 2 3 5 2 2 2 2" xfId="3693" xr:uid="{00000000-0005-0000-0000-0000CB010000}"/>
    <cellStyle name="표준 4 2 2 3 5 2 2 3" xfId="2733" xr:uid="{00000000-0005-0000-0000-0000CC010000}"/>
    <cellStyle name="표준 4 2 2 3 5 2 3" xfId="1293" xr:uid="{00000000-0005-0000-0000-0000CD010000}"/>
    <cellStyle name="표준 4 2 2 3 5 2 3 2" xfId="3213" xr:uid="{00000000-0005-0000-0000-0000CE010000}"/>
    <cellStyle name="표준 4 2 2 3 5 2 4" xfId="2253" xr:uid="{00000000-0005-0000-0000-0000CF010000}"/>
    <cellStyle name="표준 4 2 2 3 5 3" xfId="573" xr:uid="{00000000-0005-0000-0000-0000D0010000}"/>
    <cellStyle name="표준 4 2 2 3 5 3 2" xfId="1533" xr:uid="{00000000-0005-0000-0000-0000D1010000}"/>
    <cellStyle name="표준 4 2 2 3 5 3 2 2" xfId="3453" xr:uid="{00000000-0005-0000-0000-0000D2010000}"/>
    <cellStyle name="표준 4 2 2 3 5 3 3" xfId="2493" xr:uid="{00000000-0005-0000-0000-0000D3010000}"/>
    <cellStyle name="표준 4 2 2 3 5 4" xfId="1053" xr:uid="{00000000-0005-0000-0000-0000D4010000}"/>
    <cellStyle name="표준 4 2 2 3 5 4 2" xfId="2973" xr:uid="{00000000-0005-0000-0000-0000D5010000}"/>
    <cellStyle name="표준 4 2 2 3 5 5" xfId="2013" xr:uid="{00000000-0005-0000-0000-0000D6010000}"/>
    <cellStyle name="표준 4 2 2 3 6" xfId="253" xr:uid="{00000000-0005-0000-0000-0000D7010000}"/>
    <cellStyle name="표준 4 2 2 3 6 2" xfId="733" xr:uid="{00000000-0005-0000-0000-0000D8010000}"/>
    <cellStyle name="표준 4 2 2 3 6 2 2" xfId="1693" xr:uid="{00000000-0005-0000-0000-0000D9010000}"/>
    <cellStyle name="표준 4 2 2 3 6 2 2 2" xfId="3613" xr:uid="{00000000-0005-0000-0000-0000DA010000}"/>
    <cellStyle name="표준 4 2 2 3 6 2 3" xfId="2653" xr:uid="{00000000-0005-0000-0000-0000DB010000}"/>
    <cellStyle name="표준 4 2 2 3 6 3" xfId="1213" xr:uid="{00000000-0005-0000-0000-0000DC010000}"/>
    <cellStyle name="표준 4 2 2 3 6 3 2" xfId="3133" xr:uid="{00000000-0005-0000-0000-0000DD010000}"/>
    <cellStyle name="표준 4 2 2 3 6 4" xfId="2173" xr:uid="{00000000-0005-0000-0000-0000DE010000}"/>
    <cellStyle name="표준 4 2 2 3 7" xfId="493" xr:uid="{00000000-0005-0000-0000-0000DF010000}"/>
    <cellStyle name="표준 4 2 2 3 7 2" xfId="1453" xr:uid="{00000000-0005-0000-0000-0000E0010000}"/>
    <cellStyle name="표준 4 2 2 3 7 2 2" xfId="3373" xr:uid="{00000000-0005-0000-0000-0000E1010000}"/>
    <cellStyle name="표준 4 2 2 3 7 3" xfId="2413" xr:uid="{00000000-0005-0000-0000-0000E2010000}"/>
    <cellStyle name="표준 4 2 2 3 8" xfId="973" xr:uid="{00000000-0005-0000-0000-0000E3010000}"/>
    <cellStyle name="표준 4 2 2 3 8 2" xfId="2893" xr:uid="{00000000-0005-0000-0000-0000E4010000}"/>
    <cellStyle name="표준 4 2 2 3 9" xfId="1933" xr:uid="{00000000-0005-0000-0000-0000E5010000}"/>
    <cellStyle name="표준 4 2 2 4" xfId="21" xr:uid="{00000000-0005-0000-0000-0000E6010000}"/>
    <cellStyle name="표준 4 2 2 4 2" xfId="41" xr:uid="{00000000-0005-0000-0000-0000E7010000}"/>
    <cellStyle name="표준 4 2 2 4 2 2" xfId="81" xr:uid="{00000000-0005-0000-0000-0000E8010000}"/>
    <cellStyle name="표준 4 2 2 4 2 2 2" xfId="241" xr:uid="{00000000-0005-0000-0000-0000E9010000}"/>
    <cellStyle name="표준 4 2 2 4 2 2 2 2" xfId="481" xr:uid="{00000000-0005-0000-0000-0000EA010000}"/>
    <cellStyle name="표준 4 2 2 4 2 2 2 2 2" xfId="961" xr:uid="{00000000-0005-0000-0000-0000EB010000}"/>
    <cellStyle name="표준 4 2 2 4 2 2 2 2 2 2" xfId="1921" xr:uid="{00000000-0005-0000-0000-0000EC010000}"/>
    <cellStyle name="표준 4 2 2 4 2 2 2 2 2 2 2" xfId="3841" xr:uid="{00000000-0005-0000-0000-0000ED010000}"/>
    <cellStyle name="표준 4 2 2 4 2 2 2 2 2 3" xfId="2881" xr:uid="{00000000-0005-0000-0000-0000EE010000}"/>
    <cellStyle name="표준 4 2 2 4 2 2 2 2 3" xfId="1441" xr:uid="{00000000-0005-0000-0000-0000EF010000}"/>
    <cellStyle name="표준 4 2 2 4 2 2 2 2 3 2" xfId="3361" xr:uid="{00000000-0005-0000-0000-0000F0010000}"/>
    <cellStyle name="표준 4 2 2 4 2 2 2 2 4" xfId="2401" xr:uid="{00000000-0005-0000-0000-0000F1010000}"/>
    <cellStyle name="표준 4 2 2 4 2 2 2 3" xfId="721" xr:uid="{00000000-0005-0000-0000-0000F2010000}"/>
    <cellStyle name="표준 4 2 2 4 2 2 2 3 2" xfId="1681" xr:uid="{00000000-0005-0000-0000-0000F3010000}"/>
    <cellStyle name="표준 4 2 2 4 2 2 2 3 2 2" xfId="3601" xr:uid="{00000000-0005-0000-0000-0000F4010000}"/>
    <cellStyle name="표준 4 2 2 4 2 2 2 3 3" xfId="2641" xr:uid="{00000000-0005-0000-0000-0000F5010000}"/>
    <cellStyle name="표준 4 2 2 4 2 2 2 4" xfId="1201" xr:uid="{00000000-0005-0000-0000-0000F6010000}"/>
    <cellStyle name="표준 4 2 2 4 2 2 2 4 2" xfId="3121" xr:uid="{00000000-0005-0000-0000-0000F7010000}"/>
    <cellStyle name="표준 4 2 2 4 2 2 2 5" xfId="2161" xr:uid="{00000000-0005-0000-0000-0000F8010000}"/>
    <cellStyle name="표준 4 2 2 4 2 2 3" xfId="161" xr:uid="{00000000-0005-0000-0000-0000F9010000}"/>
    <cellStyle name="표준 4 2 2 4 2 2 3 2" xfId="401" xr:uid="{00000000-0005-0000-0000-0000FA010000}"/>
    <cellStyle name="표준 4 2 2 4 2 2 3 2 2" xfId="881" xr:uid="{00000000-0005-0000-0000-0000FB010000}"/>
    <cellStyle name="표준 4 2 2 4 2 2 3 2 2 2" xfId="1841" xr:uid="{00000000-0005-0000-0000-0000FC010000}"/>
    <cellStyle name="표준 4 2 2 4 2 2 3 2 2 2 2" xfId="3761" xr:uid="{00000000-0005-0000-0000-0000FD010000}"/>
    <cellStyle name="표준 4 2 2 4 2 2 3 2 2 3" xfId="2801" xr:uid="{00000000-0005-0000-0000-0000FE010000}"/>
    <cellStyle name="표준 4 2 2 4 2 2 3 2 3" xfId="1361" xr:uid="{00000000-0005-0000-0000-0000FF010000}"/>
    <cellStyle name="표준 4 2 2 4 2 2 3 2 3 2" xfId="3281" xr:uid="{00000000-0005-0000-0000-000000020000}"/>
    <cellStyle name="표준 4 2 2 4 2 2 3 2 4" xfId="2321" xr:uid="{00000000-0005-0000-0000-000001020000}"/>
    <cellStyle name="표준 4 2 2 4 2 2 3 3" xfId="641" xr:uid="{00000000-0005-0000-0000-000002020000}"/>
    <cellStyle name="표준 4 2 2 4 2 2 3 3 2" xfId="1601" xr:uid="{00000000-0005-0000-0000-000003020000}"/>
    <cellStyle name="표준 4 2 2 4 2 2 3 3 2 2" xfId="3521" xr:uid="{00000000-0005-0000-0000-000004020000}"/>
    <cellStyle name="표준 4 2 2 4 2 2 3 3 3" xfId="2561" xr:uid="{00000000-0005-0000-0000-000005020000}"/>
    <cellStyle name="표준 4 2 2 4 2 2 3 4" xfId="1121" xr:uid="{00000000-0005-0000-0000-000006020000}"/>
    <cellStyle name="표준 4 2 2 4 2 2 3 4 2" xfId="3041" xr:uid="{00000000-0005-0000-0000-000007020000}"/>
    <cellStyle name="표준 4 2 2 4 2 2 3 5" xfId="2081" xr:uid="{00000000-0005-0000-0000-000008020000}"/>
    <cellStyle name="표준 4 2 2 4 2 2 4" xfId="321" xr:uid="{00000000-0005-0000-0000-000009020000}"/>
    <cellStyle name="표준 4 2 2 4 2 2 4 2" xfId="801" xr:uid="{00000000-0005-0000-0000-00000A020000}"/>
    <cellStyle name="표준 4 2 2 4 2 2 4 2 2" xfId="1761" xr:uid="{00000000-0005-0000-0000-00000B020000}"/>
    <cellStyle name="표준 4 2 2 4 2 2 4 2 2 2" xfId="3681" xr:uid="{00000000-0005-0000-0000-00000C020000}"/>
    <cellStyle name="표준 4 2 2 4 2 2 4 2 3" xfId="2721" xr:uid="{00000000-0005-0000-0000-00000D020000}"/>
    <cellStyle name="표준 4 2 2 4 2 2 4 3" xfId="1281" xr:uid="{00000000-0005-0000-0000-00000E020000}"/>
    <cellStyle name="표준 4 2 2 4 2 2 4 3 2" xfId="3201" xr:uid="{00000000-0005-0000-0000-00000F020000}"/>
    <cellStyle name="표준 4 2 2 4 2 2 4 4" xfId="2241" xr:uid="{00000000-0005-0000-0000-000010020000}"/>
    <cellStyle name="표준 4 2 2 4 2 2 5" xfId="561" xr:uid="{00000000-0005-0000-0000-000011020000}"/>
    <cellStyle name="표준 4 2 2 4 2 2 5 2" xfId="1521" xr:uid="{00000000-0005-0000-0000-000012020000}"/>
    <cellStyle name="표준 4 2 2 4 2 2 5 2 2" xfId="3441" xr:uid="{00000000-0005-0000-0000-000013020000}"/>
    <cellStyle name="표준 4 2 2 4 2 2 5 3" xfId="2481" xr:uid="{00000000-0005-0000-0000-000014020000}"/>
    <cellStyle name="표준 4 2 2 4 2 2 6" xfId="1041" xr:uid="{00000000-0005-0000-0000-000015020000}"/>
    <cellStyle name="표준 4 2 2 4 2 2 6 2" xfId="2961" xr:uid="{00000000-0005-0000-0000-000016020000}"/>
    <cellStyle name="표준 4 2 2 4 2 2 7" xfId="2001" xr:uid="{00000000-0005-0000-0000-000017020000}"/>
    <cellStyle name="표준 4 2 2 4 2 3" xfId="201" xr:uid="{00000000-0005-0000-0000-000018020000}"/>
    <cellStyle name="표준 4 2 2 4 2 3 2" xfId="441" xr:uid="{00000000-0005-0000-0000-000019020000}"/>
    <cellStyle name="표준 4 2 2 4 2 3 2 2" xfId="921" xr:uid="{00000000-0005-0000-0000-00001A020000}"/>
    <cellStyle name="표준 4 2 2 4 2 3 2 2 2" xfId="1881" xr:uid="{00000000-0005-0000-0000-00001B020000}"/>
    <cellStyle name="표준 4 2 2 4 2 3 2 2 2 2" xfId="3801" xr:uid="{00000000-0005-0000-0000-00001C020000}"/>
    <cellStyle name="표준 4 2 2 4 2 3 2 2 3" xfId="2841" xr:uid="{00000000-0005-0000-0000-00001D020000}"/>
    <cellStyle name="표준 4 2 2 4 2 3 2 3" xfId="1401" xr:uid="{00000000-0005-0000-0000-00001E020000}"/>
    <cellStyle name="표준 4 2 2 4 2 3 2 3 2" xfId="3321" xr:uid="{00000000-0005-0000-0000-00001F020000}"/>
    <cellStyle name="표준 4 2 2 4 2 3 2 4" xfId="2361" xr:uid="{00000000-0005-0000-0000-000020020000}"/>
    <cellStyle name="표준 4 2 2 4 2 3 3" xfId="681" xr:uid="{00000000-0005-0000-0000-000021020000}"/>
    <cellStyle name="표준 4 2 2 4 2 3 3 2" xfId="1641" xr:uid="{00000000-0005-0000-0000-000022020000}"/>
    <cellStyle name="표준 4 2 2 4 2 3 3 2 2" xfId="3561" xr:uid="{00000000-0005-0000-0000-000023020000}"/>
    <cellStyle name="표준 4 2 2 4 2 3 3 3" xfId="2601" xr:uid="{00000000-0005-0000-0000-000024020000}"/>
    <cellStyle name="표준 4 2 2 4 2 3 4" xfId="1161" xr:uid="{00000000-0005-0000-0000-000025020000}"/>
    <cellStyle name="표준 4 2 2 4 2 3 4 2" xfId="3081" xr:uid="{00000000-0005-0000-0000-000026020000}"/>
    <cellStyle name="표준 4 2 2 4 2 3 5" xfId="2121" xr:uid="{00000000-0005-0000-0000-000027020000}"/>
    <cellStyle name="표준 4 2 2 4 2 4" xfId="121" xr:uid="{00000000-0005-0000-0000-000028020000}"/>
    <cellStyle name="표준 4 2 2 4 2 4 2" xfId="361" xr:uid="{00000000-0005-0000-0000-000029020000}"/>
    <cellStyle name="표준 4 2 2 4 2 4 2 2" xfId="841" xr:uid="{00000000-0005-0000-0000-00002A020000}"/>
    <cellStyle name="표준 4 2 2 4 2 4 2 2 2" xfId="1801" xr:uid="{00000000-0005-0000-0000-00002B020000}"/>
    <cellStyle name="표준 4 2 2 4 2 4 2 2 2 2" xfId="3721" xr:uid="{00000000-0005-0000-0000-00002C020000}"/>
    <cellStyle name="표준 4 2 2 4 2 4 2 2 3" xfId="2761" xr:uid="{00000000-0005-0000-0000-00002D020000}"/>
    <cellStyle name="표준 4 2 2 4 2 4 2 3" xfId="1321" xr:uid="{00000000-0005-0000-0000-00002E020000}"/>
    <cellStyle name="표준 4 2 2 4 2 4 2 3 2" xfId="3241" xr:uid="{00000000-0005-0000-0000-00002F020000}"/>
    <cellStyle name="표준 4 2 2 4 2 4 2 4" xfId="2281" xr:uid="{00000000-0005-0000-0000-000030020000}"/>
    <cellStyle name="표준 4 2 2 4 2 4 3" xfId="601" xr:uid="{00000000-0005-0000-0000-000031020000}"/>
    <cellStyle name="표준 4 2 2 4 2 4 3 2" xfId="1561" xr:uid="{00000000-0005-0000-0000-000032020000}"/>
    <cellStyle name="표준 4 2 2 4 2 4 3 2 2" xfId="3481" xr:uid="{00000000-0005-0000-0000-000033020000}"/>
    <cellStyle name="표준 4 2 2 4 2 4 3 3" xfId="2521" xr:uid="{00000000-0005-0000-0000-000034020000}"/>
    <cellStyle name="표준 4 2 2 4 2 4 4" xfId="1081" xr:uid="{00000000-0005-0000-0000-000035020000}"/>
    <cellStyle name="표준 4 2 2 4 2 4 4 2" xfId="3001" xr:uid="{00000000-0005-0000-0000-000036020000}"/>
    <cellStyle name="표준 4 2 2 4 2 4 5" xfId="2041" xr:uid="{00000000-0005-0000-0000-000037020000}"/>
    <cellStyle name="표준 4 2 2 4 2 5" xfId="281" xr:uid="{00000000-0005-0000-0000-000038020000}"/>
    <cellStyle name="표준 4 2 2 4 2 5 2" xfId="761" xr:uid="{00000000-0005-0000-0000-000039020000}"/>
    <cellStyle name="표준 4 2 2 4 2 5 2 2" xfId="1721" xr:uid="{00000000-0005-0000-0000-00003A020000}"/>
    <cellStyle name="표준 4 2 2 4 2 5 2 2 2" xfId="3641" xr:uid="{00000000-0005-0000-0000-00003B020000}"/>
    <cellStyle name="표준 4 2 2 4 2 5 2 3" xfId="2681" xr:uid="{00000000-0005-0000-0000-00003C020000}"/>
    <cellStyle name="표준 4 2 2 4 2 5 3" xfId="1241" xr:uid="{00000000-0005-0000-0000-00003D020000}"/>
    <cellStyle name="표준 4 2 2 4 2 5 3 2" xfId="3161" xr:uid="{00000000-0005-0000-0000-00003E020000}"/>
    <cellStyle name="표준 4 2 2 4 2 5 4" xfId="2201" xr:uid="{00000000-0005-0000-0000-00003F020000}"/>
    <cellStyle name="표준 4 2 2 4 2 6" xfId="521" xr:uid="{00000000-0005-0000-0000-000040020000}"/>
    <cellStyle name="표준 4 2 2 4 2 6 2" xfId="1481" xr:uid="{00000000-0005-0000-0000-000041020000}"/>
    <cellStyle name="표준 4 2 2 4 2 6 2 2" xfId="3401" xr:uid="{00000000-0005-0000-0000-000042020000}"/>
    <cellStyle name="표준 4 2 2 4 2 6 3" xfId="2441" xr:uid="{00000000-0005-0000-0000-000043020000}"/>
    <cellStyle name="표준 4 2 2 4 2 7" xfId="1001" xr:uid="{00000000-0005-0000-0000-000044020000}"/>
    <cellStyle name="표준 4 2 2 4 2 7 2" xfId="2921" xr:uid="{00000000-0005-0000-0000-000045020000}"/>
    <cellStyle name="표준 4 2 2 4 2 8" xfId="1961" xr:uid="{00000000-0005-0000-0000-000046020000}"/>
    <cellStyle name="표준 4 2 2 4 3" xfId="61" xr:uid="{00000000-0005-0000-0000-000047020000}"/>
    <cellStyle name="표준 4 2 2 4 3 2" xfId="221" xr:uid="{00000000-0005-0000-0000-000048020000}"/>
    <cellStyle name="표준 4 2 2 4 3 2 2" xfId="461" xr:uid="{00000000-0005-0000-0000-000049020000}"/>
    <cellStyle name="표준 4 2 2 4 3 2 2 2" xfId="941" xr:uid="{00000000-0005-0000-0000-00004A020000}"/>
    <cellStyle name="표준 4 2 2 4 3 2 2 2 2" xfId="1901" xr:uid="{00000000-0005-0000-0000-00004B020000}"/>
    <cellStyle name="표준 4 2 2 4 3 2 2 2 2 2" xfId="3821" xr:uid="{00000000-0005-0000-0000-00004C020000}"/>
    <cellStyle name="표준 4 2 2 4 3 2 2 2 3" xfId="2861" xr:uid="{00000000-0005-0000-0000-00004D020000}"/>
    <cellStyle name="표준 4 2 2 4 3 2 2 3" xfId="1421" xr:uid="{00000000-0005-0000-0000-00004E020000}"/>
    <cellStyle name="표준 4 2 2 4 3 2 2 3 2" xfId="3341" xr:uid="{00000000-0005-0000-0000-00004F020000}"/>
    <cellStyle name="표준 4 2 2 4 3 2 2 4" xfId="2381" xr:uid="{00000000-0005-0000-0000-000050020000}"/>
    <cellStyle name="표준 4 2 2 4 3 2 3" xfId="701" xr:uid="{00000000-0005-0000-0000-000051020000}"/>
    <cellStyle name="표준 4 2 2 4 3 2 3 2" xfId="1661" xr:uid="{00000000-0005-0000-0000-000052020000}"/>
    <cellStyle name="표준 4 2 2 4 3 2 3 2 2" xfId="3581" xr:uid="{00000000-0005-0000-0000-000053020000}"/>
    <cellStyle name="표준 4 2 2 4 3 2 3 3" xfId="2621" xr:uid="{00000000-0005-0000-0000-000054020000}"/>
    <cellStyle name="표준 4 2 2 4 3 2 4" xfId="1181" xr:uid="{00000000-0005-0000-0000-000055020000}"/>
    <cellStyle name="표준 4 2 2 4 3 2 4 2" xfId="3101" xr:uid="{00000000-0005-0000-0000-000056020000}"/>
    <cellStyle name="표준 4 2 2 4 3 2 5" xfId="2141" xr:uid="{00000000-0005-0000-0000-000057020000}"/>
    <cellStyle name="표준 4 2 2 4 3 3" xfId="141" xr:uid="{00000000-0005-0000-0000-000058020000}"/>
    <cellStyle name="표준 4 2 2 4 3 3 2" xfId="381" xr:uid="{00000000-0005-0000-0000-000059020000}"/>
    <cellStyle name="표준 4 2 2 4 3 3 2 2" xfId="861" xr:uid="{00000000-0005-0000-0000-00005A020000}"/>
    <cellStyle name="표준 4 2 2 4 3 3 2 2 2" xfId="1821" xr:uid="{00000000-0005-0000-0000-00005B020000}"/>
    <cellStyle name="표준 4 2 2 4 3 3 2 2 2 2" xfId="3741" xr:uid="{00000000-0005-0000-0000-00005C020000}"/>
    <cellStyle name="표준 4 2 2 4 3 3 2 2 3" xfId="2781" xr:uid="{00000000-0005-0000-0000-00005D020000}"/>
    <cellStyle name="표준 4 2 2 4 3 3 2 3" xfId="1341" xr:uid="{00000000-0005-0000-0000-00005E020000}"/>
    <cellStyle name="표준 4 2 2 4 3 3 2 3 2" xfId="3261" xr:uid="{00000000-0005-0000-0000-00005F020000}"/>
    <cellStyle name="표준 4 2 2 4 3 3 2 4" xfId="2301" xr:uid="{00000000-0005-0000-0000-000060020000}"/>
    <cellStyle name="표준 4 2 2 4 3 3 3" xfId="621" xr:uid="{00000000-0005-0000-0000-000061020000}"/>
    <cellStyle name="표준 4 2 2 4 3 3 3 2" xfId="1581" xr:uid="{00000000-0005-0000-0000-000062020000}"/>
    <cellStyle name="표준 4 2 2 4 3 3 3 2 2" xfId="3501" xr:uid="{00000000-0005-0000-0000-000063020000}"/>
    <cellStyle name="표준 4 2 2 4 3 3 3 3" xfId="2541" xr:uid="{00000000-0005-0000-0000-000064020000}"/>
    <cellStyle name="표준 4 2 2 4 3 3 4" xfId="1101" xr:uid="{00000000-0005-0000-0000-000065020000}"/>
    <cellStyle name="표준 4 2 2 4 3 3 4 2" xfId="3021" xr:uid="{00000000-0005-0000-0000-000066020000}"/>
    <cellStyle name="표준 4 2 2 4 3 3 5" xfId="2061" xr:uid="{00000000-0005-0000-0000-000067020000}"/>
    <cellStyle name="표준 4 2 2 4 3 4" xfId="301" xr:uid="{00000000-0005-0000-0000-000068020000}"/>
    <cellStyle name="표준 4 2 2 4 3 4 2" xfId="781" xr:uid="{00000000-0005-0000-0000-000069020000}"/>
    <cellStyle name="표준 4 2 2 4 3 4 2 2" xfId="1741" xr:uid="{00000000-0005-0000-0000-00006A020000}"/>
    <cellStyle name="표준 4 2 2 4 3 4 2 2 2" xfId="3661" xr:uid="{00000000-0005-0000-0000-00006B020000}"/>
    <cellStyle name="표준 4 2 2 4 3 4 2 3" xfId="2701" xr:uid="{00000000-0005-0000-0000-00006C020000}"/>
    <cellStyle name="표준 4 2 2 4 3 4 3" xfId="1261" xr:uid="{00000000-0005-0000-0000-00006D020000}"/>
    <cellStyle name="표준 4 2 2 4 3 4 3 2" xfId="3181" xr:uid="{00000000-0005-0000-0000-00006E020000}"/>
    <cellStyle name="표준 4 2 2 4 3 4 4" xfId="2221" xr:uid="{00000000-0005-0000-0000-00006F020000}"/>
    <cellStyle name="표준 4 2 2 4 3 5" xfId="541" xr:uid="{00000000-0005-0000-0000-000070020000}"/>
    <cellStyle name="표준 4 2 2 4 3 5 2" xfId="1501" xr:uid="{00000000-0005-0000-0000-000071020000}"/>
    <cellStyle name="표준 4 2 2 4 3 5 2 2" xfId="3421" xr:uid="{00000000-0005-0000-0000-000072020000}"/>
    <cellStyle name="표준 4 2 2 4 3 5 3" xfId="2461" xr:uid="{00000000-0005-0000-0000-000073020000}"/>
    <cellStyle name="표준 4 2 2 4 3 6" xfId="1021" xr:uid="{00000000-0005-0000-0000-000074020000}"/>
    <cellStyle name="표준 4 2 2 4 3 6 2" xfId="2941" xr:uid="{00000000-0005-0000-0000-000075020000}"/>
    <cellStyle name="표준 4 2 2 4 3 7" xfId="1981" xr:uid="{00000000-0005-0000-0000-000076020000}"/>
    <cellStyle name="표준 4 2 2 4 4" xfId="181" xr:uid="{00000000-0005-0000-0000-000077020000}"/>
    <cellStyle name="표준 4 2 2 4 4 2" xfId="421" xr:uid="{00000000-0005-0000-0000-000078020000}"/>
    <cellStyle name="표준 4 2 2 4 4 2 2" xfId="901" xr:uid="{00000000-0005-0000-0000-000079020000}"/>
    <cellStyle name="표준 4 2 2 4 4 2 2 2" xfId="1861" xr:uid="{00000000-0005-0000-0000-00007A020000}"/>
    <cellStyle name="표준 4 2 2 4 4 2 2 2 2" xfId="3781" xr:uid="{00000000-0005-0000-0000-00007B020000}"/>
    <cellStyle name="표준 4 2 2 4 4 2 2 3" xfId="2821" xr:uid="{00000000-0005-0000-0000-00007C020000}"/>
    <cellStyle name="표준 4 2 2 4 4 2 3" xfId="1381" xr:uid="{00000000-0005-0000-0000-00007D020000}"/>
    <cellStyle name="표준 4 2 2 4 4 2 3 2" xfId="3301" xr:uid="{00000000-0005-0000-0000-00007E020000}"/>
    <cellStyle name="표준 4 2 2 4 4 2 4" xfId="2341" xr:uid="{00000000-0005-0000-0000-00007F020000}"/>
    <cellStyle name="표준 4 2 2 4 4 3" xfId="661" xr:uid="{00000000-0005-0000-0000-000080020000}"/>
    <cellStyle name="표준 4 2 2 4 4 3 2" xfId="1621" xr:uid="{00000000-0005-0000-0000-000081020000}"/>
    <cellStyle name="표준 4 2 2 4 4 3 2 2" xfId="3541" xr:uid="{00000000-0005-0000-0000-000082020000}"/>
    <cellStyle name="표준 4 2 2 4 4 3 3" xfId="2581" xr:uid="{00000000-0005-0000-0000-000083020000}"/>
    <cellStyle name="표준 4 2 2 4 4 4" xfId="1141" xr:uid="{00000000-0005-0000-0000-000084020000}"/>
    <cellStyle name="표준 4 2 2 4 4 4 2" xfId="3061" xr:uid="{00000000-0005-0000-0000-000085020000}"/>
    <cellStyle name="표준 4 2 2 4 4 5" xfId="2101" xr:uid="{00000000-0005-0000-0000-000086020000}"/>
    <cellStyle name="표준 4 2 2 4 5" xfId="101" xr:uid="{00000000-0005-0000-0000-000087020000}"/>
    <cellStyle name="표준 4 2 2 4 5 2" xfId="341" xr:uid="{00000000-0005-0000-0000-000088020000}"/>
    <cellStyle name="표준 4 2 2 4 5 2 2" xfId="821" xr:uid="{00000000-0005-0000-0000-000089020000}"/>
    <cellStyle name="표준 4 2 2 4 5 2 2 2" xfId="1781" xr:uid="{00000000-0005-0000-0000-00008A020000}"/>
    <cellStyle name="표준 4 2 2 4 5 2 2 2 2" xfId="3701" xr:uid="{00000000-0005-0000-0000-00008B020000}"/>
    <cellStyle name="표준 4 2 2 4 5 2 2 3" xfId="2741" xr:uid="{00000000-0005-0000-0000-00008C020000}"/>
    <cellStyle name="표준 4 2 2 4 5 2 3" xfId="1301" xr:uid="{00000000-0005-0000-0000-00008D020000}"/>
    <cellStyle name="표준 4 2 2 4 5 2 3 2" xfId="3221" xr:uid="{00000000-0005-0000-0000-00008E020000}"/>
    <cellStyle name="표준 4 2 2 4 5 2 4" xfId="2261" xr:uid="{00000000-0005-0000-0000-00008F020000}"/>
    <cellStyle name="표준 4 2 2 4 5 3" xfId="581" xr:uid="{00000000-0005-0000-0000-000090020000}"/>
    <cellStyle name="표준 4 2 2 4 5 3 2" xfId="1541" xr:uid="{00000000-0005-0000-0000-000091020000}"/>
    <cellStyle name="표준 4 2 2 4 5 3 2 2" xfId="3461" xr:uid="{00000000-0005-0000-0000-000092020000}"/>
    <cellStyle name="표준 4 2 2 4 5 3 3" xfId="2501" xr:uid="{00000000-0005-0000-0000-000093020000}"/>
    <cellStyle name="표준 4 2 2 4 5 4" xfId="1061" xr:uid="{00000000-0005-0000-0000-000094020000}"/>
    <cellStyle name="표준 4 2 2 4 5 4 2" xfId="2981" xr:uid="{00000000-0005-0000-0000-000095020000}"/>
    <cellStyle name="표준 4 2 2 4 5 5" xfId="2021" xr:uid="{00000000-0005-0000-0000-000096020000}"/>
    <cellStyle name="표준 4 2 2 4 6" xfId="261" xr:uid="{00000000-0005-0000-0000-000097020000}"/>
    <cellStyle name="표준 4 2 2 4 6 2" xfId="741" xr:uid="{00000000-0005-0000-0000-000098020000}"/>
    <cellStyle name="표준 4 2 2 4 6 2 2" xfId="1701" xr:uid="{00000000-0005-0000-0000-000099020000}"/>
    <cellStyle name="표준 4 2 2 4 6 2 2 2" xfId="3621" xr:uid="{00000000-0005-0000-0000-00009A020000}"/>
    <cellStyle name="표준 4 2 2 4 6 2 3" xfId="2661" xr:uid="{00000000-0005-0000-0000-00009B020000}"/>
    <cellStyle name="표준 4 2 2 4 6 3" xfId="1221" xr:uid="{00000000-0005-0000-0000-00009C020000}"/>
    <cellStyle name="표준 4 2 2 4 6 3 2" xfId="3141" xr:uid="{00000000-0005-0000-0000-00009D020000}"/>
    <cellStyle name="표준 4 2 2 4 6 4" xfId="2181" xr:uid="{00000000-0005-0000-0000-00009E020000}"/>
    <cellStyle name="표준 4 2 2 4 7" xfId="501" xr:uid="{00000000-0005-0000-0000-00009F020000}"/>
    <cellStyle name="표준 4 2 2 4 7 2" xfId="1461" xr:uid="{00000000-0005-0000-0000-0000A0020000}"/>
    <cellStyle name="표준 4 2 2 4 7 2 2" xfId="3381" xr:uid="{00000000-0005-0000-0000-0000A1020000}"/>
    <cellStyle name="표준 4 2 2 4 7 3" xfId="2421" xr:uid="{00000000-0005-0000-0000-0000A2020000}"/>
    <cellStyle name="표준 4 2 2 4 8" xfId="981" xr:uid="{00000000-0005-0000-0000-0000A3020000}"/>
    <cellStyle name="표준 4 2 2 4 8 2" xfId="2901" xr:uid="{00000000-0005-0000-0000-0000A4020000}"/>
    <cellStyle name="표준 4 2 2 4 9" xfId="1941" xr:uid="{00000000-0005-0000-0000-0000A5020000}"/>
    <cellStyle name="표준 4 2 2 5" xfId="25" xr:uid="{00000000-0005-0000-0000-0000A6020000}"/>
    <cellStyle name="표준 4 2 2 5 2" xfId="45" xr:uid="{00000000-0005-0000-0000-0000A7020000}"/>
    <cellStyle name="표준 4 2 2 5 2 2" xfId="85" xr:uid="{00000000-0005-0000-0000-0000A8020000}"/>
    <cellStyle name="표준 4 2 2 5 2 2 2" xfId="245" xr:uid="{00000000-0005-0000-0000-0000A9020000}"/>
    <cellStyle name="표준 4 2 2 5 2 2 2 2" xfId="485" xr:uid="{00000000-0005-0000-0000-0000AA020000}"/>
    <cellStyle name="표준 4 2 2 5 2 2 2 2 2" xfId="965" xr:uid="{00000000-0005-0000-0000-0000AB020000}"/>
    <cellStyle name="표준 4 2 2 5 2 2 2 2 2 2" xfId="1925" xr:uid="{00000000-0005-0000-0000-0000AC020000}"/>
    <cellStyle name="표준 4 2 2 5 2 2 2 2 2 2 2" xfId="3845" xr:uid="{00000000-0005-0000-0000-0000AD020000}"/>
    <cellStyle name="표준 4 2 2 5 2 2 2 2 2 3" xfId="2885" xr:uid="{00000000-0005-0000-0000-0000AE020000}"/>
    <cellStyle name="표준 4 2 2 5 2 2 2 2 3" xfId="1445" xr:uid="{00000000-0005-0000-0000-0000AF020000}"/>
    <cellStyle name="표준 4 2 2 5 2 2 2 2 3 2" xfId="3365" xr:uid="{00000000-0005-0000-0000-0000B0020000}"/>
    <cellStyle name="표준 4 2 2 5 2 2 2 2 4" xfId="2405" xr:uid="{00000000-0005-0000-0000-0000B1020000}"/>
    <cellStyle name="표준 4 2 2 5 2 2 2 3" xfId="725" xr:uid="{00000000-0005-0000-0000-0000B2020000}"/>
    <cellStyle name="표준 4 2 2 5 2 2 2 3 2" xfId="1685" xr:uid="{00000000-0005-0000-0000-0000B3020000}"/>
    <cellStyle name="표준 4 2 2 5 2 2 2 3 2 2" xfId="3605" xr:uid="{00000000-0005-0000-0000-0000B4020000}"/>
    <cellStyle name="표준 4 2 2 5 2 2 2 3 3" xfId="2645" xr:uid="{00000000-0005-0000-0000-0000B5020000}"/>
    <cellStyle name="표준 4 2 2 5 2 2 2 4" xfId="1205" xr:uid="{00000000-0005-0000-0000-0000B6020000}"/>
    <cellStyle name="표준 4 2 2 5 2 2 2 4 2" xfId="3125" xr:uid="{00000000-0005-0000-0000-0000B7020000}"/>
    <cellStyle name="표준 4 2 2 5 2 2 2 5" xfId="2165" xr:uid="{00000000-0005-0000-0000-0000B8020000}"/>
    <cellStyle name="표준 4 2 2 5 2 2 3" xfId="165" xr:uid="{00000000-0005-0000-0000-0000B9020000}"/>
    <cellStyle name="표준 4 2 2 5 2 2 3 2" xfId="405" xr:uid="{00000000-0005-0000-0000-0000BA020000}"/>
    <cellStyle name="표준 4 2 2 5 2 2 3 2 2" xfId="885" xr:uid="{00000000-0005-0000-0000-0000BB020000}"/>
    <cellStyle name="표준 4 2 2 5 2 2 3 2 2 2" xfId="1845" xr:uid="{00000000-0005-0000-0000-0000BC020000}"/>
    <cellStyle name="표준 4 2 2 5 2 2 3 2 2 2 2" xfId="3765" xr:uid="{00000000-0005-0000-0000-0000BD020000}"/>
    <cellStyle name="표준 4 2 2 5 2 2 3 2 2 3" xfId="2805" xr:uid="{00000000-0005-0000-0000-0000BE020000}"/>
    <cellStyle name="표준 4 2 2 5 2 2 3 2 3" xfId="1365" xr:uid="{00000000-0005-0000-0000-0000BF020000}"/>
    <cellStyle name="표준 4 2 2 5 2 2 3 2 3 2" xfId="3285" xr:uid="{00000000-0005-0000-0000-0000C0020000}"/>
    <cellStyle name="표준 4 2 2 5 2 2 3 2 4" xfId="2325" xr:uid="{00000000-0005-0000-0000-0000C1020000}"/>
    <cellStyle name="표준 4 2 2 5 2 2 3 3" xfId="645" xr:uid="{00000000-0005-0000-0000-0000C2020000}"/>
    <cellStyle name="표준 4 2 2 5 2 2 3 3 2" xfId="1605" xr:uid="{00000000-0005-0000-0000-0000C3020000}"/>
    <cellStyle name="표준 4 2 2 5 2 2 3 3 2 2" xfId="3525" xr:uid="{00000000-0005-0000-0000-0000C4020000}"/>
    <cellStyle name="표준 4 2 2 5 2 2 3 3 3" xfId="2565" xr:uid="{00000000-0005-0000-0000-0000C5020000}"/>
    <cellStyle name="표준 4 2 2 5 2 2 3 4" xfId="1125" xr:uid="{00000000-0005-0000-0000-0000C6020000}"/>
    <cellStyle name="표준 4 2 2 5 2 2 3 4 2" xfId="3045" xr:uid="{00000000-0005-0000-0000-0000C7020000}"/>
    <cellStyle name="표준 4 2 2 5 2 2 3 5" xfId="2085" xr:uid="{00000000-0005-0000-0000-0000C8020000}"/>
    <cellStyle name="표준 4 2 2 5 2 2 4" xfId="325" xr:uid="{00000000-0005-0000-0000-0000C9020000}"/>
    <cellStyle name="표준 4 2 2 5 2 2 4 2" xfId="805" xr:uid="{00000000-0005-0000-0000-0000CA020000}"/>
    <cellStyle name="표준 4 2 2 5 2 2 4 2 2" xfId="1765" xr:uid="{00000000-0005-0000-0000-0000CB020000}"/>
    <cellStyle name="표준 4 2 2 5 2 2 4 2 2 2" xfId="3685" xr:uid="{00000000-0005-0000-0000-0000CC020000}"/>
    <cellStyle name="표준 4 2 2 5 2 2 4 2 3" xfId="2725" xr:uid="{00000000-0005-0000-0000-0000CD020000}"/>
    <cellStyle name="표준 4 2 2 5 2 2 4 3" xfId="1285" xr:uid="{00000000-0005-0000-0000-0000CE020000}"/>
    <cellStyle name="표준 4 2 2 5 2 2 4 3 2" xfId="3205" xr:uid="{00000000-0005-0000-0000-0000CF020000}"/>
    <cellStyle name="표준 4 2 2 5 2 2 4 4" xfId="2245" xr:uid="{00000000-0005-0000-0000-0000D0020000}"/>
    <cellStyle name="표준 4 2 2 5 2 2 5" xfId="565" xr:uid="{00000000-0005-0000-0000-0000D1020000}"/>
    <cellStyle name="표준 4 2 2 5 2 2 5 2" xfId="1525" xr:uid="{00000000-0005-0000-0000-0000D2020000}"/>
    <cellStyle name="표준 4 2 2 5 2 2 5 2 2" xfId="3445" xr:uid="{00000000-0005-0000-0000-0000D3020000}"/>
    <cellStyle name="표준 4 2 2 5 2 2 5 3" xfId="2485" xr:uid="{00000000-0005-0000-0000-0000D4020000}"/>
    <cellStyle name="표준 4 2 2 5 2 2 6" xfId="1045" xr:uid="{00000000-0005-0000-0000-0000D5020000}"/>
    <cellStyle name="표준 4 2 2 5 2 2 6 2" xfId="2965" xr:uid="{00000000-0005-0000-0000-0000D6020000}"/>
    <cellStyle name="표준 4 2 2 5 2 2 7" xfId="2005" xr:uid="{00000000-0005-0000-0000-0000D7020000}"/>
    <cellStyle name="표준 4 2 2 5 2 3" xfId="205" xr:uid="{00000000-0005-0000-0000-0000D8020000}"/>
    <cellStyle name="표준 4 2 2 5 2 3 2" xfId="445" xr:uid="{00000000-0005-0000-0000-0000D9020000}"/>
    <cellStyle name="표준 4 2 2 5 2 3 2 2" xfId="925" xr:uid="{00000000-0005-0000-0000-0000DA020000}"/>
    <cellStyle name="표준 4 2 2 5 2 3 2 2 2" xfId="1885" xr:uid="{00000000-0005-0000-0000-0000DB020000}"/>
    <cellStyle name="표준 4 2 2 5 2 3 2 2 2 2" xfId="3805" xr:uid="{00000000-0005-0000-0000-0000DC020000}"/>
    <cellStyle name="표준 4 2 2 5 2 3 2 2 3" xfId="2845" xr:uid="{00000000-0005-0000-0000-0000DD020000}"/>
    <cellStyle name="표준 4 2 2 5 2 3 2 3" xfId="1405" xr:uid="{00000000-0005-0000-0000-0000DE020000}"/>
    <cellStyle name="표준 4 2 2 5 2 3 2 3 2" xfId="3325" xr:uid="{00000000-0005-0000-0000-0000DF020000}"/>
    <cellStyle name="표준 4 2 2 5 2 3 2 4" xfId="2365" xr:uid="{00000000-0005-0000-0000-0000E0020000}"/>
    <cellStyle name="표준 4 2 2 5 2 3 3" xfId="685" xr:uid="{00000000-0005-0000-0000-0000E1020000}"/>
    <cellStyle name="표준 4 2 2 5 2 3 3 2" xfId="1645" xr:uid="{00000000-0005-0000-0000-0000E2020000}"/>
    <cellStyle name="표준 4 2 2 5 2 3 3 2 2" xfId="3565" xr:uid="{00000000-0005-0000-0000-0000E3020000}"/>
    <cellStyle name="표준 4 2 2 5 2 3 3 3" xfId="2605" xr:uid="{00000000-0005-0000-0000-0000E4020000}"/>
    <cellStyle name="표준 4 2 2 5 2 3 4" xfId="1165" xr:uid="{00000000-0005-0000-0000-0000E5020000}"/>
    <cellStyle name="표준 4 2 2 5 2 3 4 2" xfId="3085" xr:uid="{00000000-0005-0000-0000-0000E6020000}"/>
    <cellStyle name="표준 4 2 2 5 2 3 5" xfId="2125" xr:uid="{00000000-0005-0000-0000-0000E7020000}"/>
    <cellStyle name="표준 4 2 2 5 2 4" xfId="125" xr:uid="{00000000-0005-0000-0000-0000E8020000}"/>
    <cellStyle name="표준 4 2 2 5 2 4 2" xfId="365" xr:uid="{00000000-0005-0000-0000-0000E9020000}"/>
    <cellStyle name="표준 4 2 2 5 2 4 2 2" xfId="845" xr:uid="{00000000-0005-0000-0000-0000EA020000}"/>
    <cellStyle name="표준 4 2 2 5 2 4 2 2 2" xfId="1805" xr:uid="{00000000-0005-0000-0000-0000EB020000}"/>
    <cellStyle name="표준 4 2 2 5 2 4 2 2 2 2" xfId="3725" xr:uid="{00000000-0005-0000-0000-0000EC020000}"/>
    <cellStyle name="표준 4 2 2 5 2 4 2 2 3" xfId="2765" xr:uid="{00000000-0005-0000-0000-0000ED020000}"/>
    <cellStyle name="표준 4 2 2 5 2 4 2 3" xfId="1325" xr:uid="{00000000-0005-0000-0000-0000EE020000}"/>
    <cellStyle name="표준 4 2 2 5 2 4 2 3 2" xfId="3245" xr:uid="{00000000-0005-0000-0000-0000EF020000}"/>
    <cellStyle name="표준 4 2 2 5 2 4 2 4" xfId="2285" xr:uid="{00000000-0005-0000-0000-0000F0020000}"/>
    <cellStyle name="표준 4 2 2 5 2 4 3" xfId="605" xr:uid="{00000000-0005-0000-0000-0000F1020000}"/>
    <cellStyle name="표준 4 2 2 5 2 4 3 2" xfId="1565" xr:uid="{00000000-0005-0000-0000-0000F2020000}"/>
    <cellStyle name="표준 4 2 2 5 2 4 3 2 2" xfId="3485" xr:uid="{00000000-0005-0000-0000-0000F3020000}"/>
    <cellStyle name="표준 4 2 2 5 2 4 3 3" xfId="2525" xr:uid="{00000000-0005-0000-0000-0000F4020000}"/>
    <cellStyle name="표준 4 2 2 5 2 4 4" xfId="1085" xr:uid="{00000000-0005-0000-0000-0000F5020000}"/>
    <cellStyle name="표준 4 2 2 5 2 4 4 2" xfId="3005" xr:uid="{00000000-0005-0000-0000-0000F6020000}"/>
    <cellStyle name="표준 4 2 2 5 2 4 5" xfId="2045" xr:uid="{00000000-0005-0000-0000-0000F7020000}"/>
    <cellStyle name="표준 4 2 2 5 2 5" xfId="285" xr:uid="{00000000-0005-0000-0000-0000F8020000}"/>
    <cellStyle name="표준 4 2 2 5 2 5 2" xfId="765" xr:uid="{00000000-0005-0000-0000-0000F9020000}"/>
    <cellStyle name="표준 4 2 2 5 2 5 2 2" xfId="1725" xr:uid="{00000000-0005-0000-0000-0000FA020000}"/>
    <cellStyle name="표준 4 2 2 5 2 5 2 2 2" xfId="3645" xr:uid="{00000000-0005-0000-0000-0000FB020000}"/>
    <cellStyle name="표준 4 2 2 5 2 5 2 3" xfId="2685" xr:uid="{00000000-0005-0000-0000-0000FC020000}"/>
    <cellStyle name="표준 4 2 2 5 2 5 3" xfId="1245" xr:uid="{00000000-0005-0000-0000-0000FD020000}"/>
    <cellStyle name="표준 4 2 2 5 2 5 3 2" xfId="3165" xr:uid="{00000000-0005-0000-0000-0000FE020000}"/>
    <cellStyle name="표준 4 2 2 5 2 5 4" xfId="2205" xr:uid="{00000000-0005-0000-0000-0000FF020000}"/>
    <cellStyle name="표준 4 2 2 5 2 6" xfId="525" xr:uid="{00000000-0005-0000-0000-000000030000}"/>
    <cellStyle name="표준 4 2 2 5 2 6 2" xfId="1485" xr:uid="{00000000-0005-0000-0000-000001030000}"/>
    <cellStyle name="표준 4 2 2 5 2 6 2 2" xfId="3405" xr:uid="{00000000-0005-0000-0000-000002030000}"/>
    <cellStyle name="표준 4 2 2 5 2 6 3" xfId="2445" xr:uid="{00000000-0005-0000-0000-000003030000}"/>
    <cellStyle name="표준 4 2 2 5 2 7" xfId="1005" xr:uid="{00000000-0005-0000-0000-000004030000}"/>
    <cellStyle name="표준 4 2 2 5 2 7 2" xfId="2925" xr:uid="{00000000-0005-0000-0000-000005030000}"/>
    <cellStyle name="표준 4 2 2 5 2 8" xfId="1965" xr:uid="{00000000-0005-0000-0000-000006030000}"/>
    <cellStyle name="표준 4 2 2 5 3" xfId="65" xr:uid="{00000000-0005-0000-0000-000007030000}"/>
    <cellStyle name="표준 4 2 2 5 3 2" xfId="225" xr:uid="{00000000-0005-0000-0000-000008030000}"/>
    <cellStyle name="표준 4 2 2 5 3 2 2" xfId="465" xr:uid="{00000000-0005-0000-0000-000009030000}"/>
    <cellStyle name="표준 4 2 2 5 3 2 2 2" xfId="945" xr:uid="{00000000-0005-0000-0000-00000A030000}"/>
    <cellStyle name="표준 4 2 2 5 3 2 2 2 2" xfId="1905" xr:uid="{00000000-0005-0000-0000-00000B030000}"/>
    <cellStyle name="표준 4 2 2 5 3 2 2 2 2 2" xfId="3825" xr:uid="{00000000-0005-0000-0000-00000C030000}"/>
    <cellStyle name="표준 4 2 2 5 3 2 2 2 3" xfId="2865" xr:uid="{00000000-0005-0000-0000-00000D030000}"/>
    <cellStyle name="표준 4 2 2 5 3 2 2 3" xfId="1425" xr:uid="{00000000-0005-0000-0000-00000E030000}"/>
    <cellStyle name="표준 4 2 2 5 3 2 2 3 2" xfId="3345" xr:uid="{00000000-0005-0000-0000-00000F030000}"/>
    <cellStyle name="표준 4 2 2 5 3 2 2 4" xfId="2385" xr:uid="{00000000-0005-0000-0000-000010030000}"/>
    <cellStyle name="표준 4 2 2 5 3 2 3" xfId="705" xr:uid="{00000000-0005-0000-0000-000011030000}"/>
    <cellStyle name="표준 4 2 2 5 3 2 3 2" xfId="1665" xr:uid="{00000000-0005-0000-0000-000012030000}"/>
    <cellStyle name="표준 4 2 2 5 3 2 3 2 2" xfId="3585" xr:uid="{00000000-0005-0000-0000-000013030000}"/>
    <cellStyle name="표준 4 2 2 5 3 2 3 3" xfId="2625" xr:uid="{00000000-0005-0000-0000-000014030000}"/>
    <cellStyle name="표준 4 2 2 5 3 2 4" xfId="1185" xr:uid="{00000000-0005-0000-0000-000015030000}"/>
    <cellStyle name="표준 4 2 2 5 3 2 4 2" xfId="3105" xr:uid="{00000000-0005-0000-0000-000016030000}"/>
    <cellStyle name="표준 4 2 2 5 3 2 5" xfId="2145" xr:uid="{00000000-0005-0000-0000-000017030000}"/>
    <cellStyle name="표준 4 2 2 5 3 3" xfId="145" xr:uid="{00000000-0005-0000-0000-000018030000}"/>
    <cellStyle name="표준 4 2 2 5 3 3 2" xfId="385" xr:uid="{00000000-0005-0000-0000-000019030000}"/>
    <cellStyle name="표준 4 2 2 5 3 3 2 2" xfId="865" xr:uid="{00000000-0005-0000-0000-00001A030000}"/>
    <cellStyle name="표준 4 2 2 5 3 3 2 2 2" xfId="1825" xr:uid="{00000000-0005-0000-0000-00001B030000}"/>
    <cellStyle name="표준 4 2 2 5 3 3 2 2 2 2" xfId="3745" xr:uid="{00000000-0005-0000-0000-00001C030000}"/>
    <cellStyle name="표준 4 2 2 5 3 3 2 2 3" xfId="2785" xr:uid="{00000000-0005-0000-0000-00001D030000}"/>
    <cellStyle name="표준 4 2 2 5 3 3 2 3" xfId="1345" xr:uid="{00000000-0005-0000-0000-00001E030000}"/>
    <cellStyle name="표준 4 2 2 5 3 3 2 3 2" xfId="3265" xr:uid="{00000000-0005-0000-0000-00001F030000}"/>
    <cellStyle name="표준 4 2 2 5 3 3 2 4" xfId="2305" xr:uid="{00000000-0005-0000-0000-000020030000}"/>
    <cellStyle name="표준 4 2 2 5 3 3 3" xfId="625" xr:uid="{00000000-0005-0000-0000-000021030000}"/>
    <cellStyle name="표준 4 2 2 5 3 3 3 2" xfId="1585" xr:uid="{00000000-0005-0000-0000-000022030000}"/>
    <cellStyle name="표준 4 2 2 5 3 3 3 2 2" xfId="3505" xr:uid="{00000000-0005-0000-0000-000023030000}"/>
    <cellStyle name="표준 4 2 2 5 3 3 3 3" xfId="2545" xr:uid="{00000000-0005-0000-0000-000024030000}"/>
    <cellStyle name="표준 4 2 2 5 3 3 4" xfId="1105" xr:uid="{00000000-0005-0000-0000-000025030000}"/>
    <cellStyle name="표준 4 2 2 5 3 3 4 2" xfId="3025" xr:uid="{00000000-0005-0000-0000-000026030000}"/>
    <cellStyle name="표준 4 2 2 5 3 3 5" xfId="2065" xr:uid="{00000000-0005-0000-0000-000027030000}"/>
    <cellStyle name="표준 4 2 2 5 3 4" xfId="305" xr:uid="{00000000-0005-0000-0000-000028030000}"/>
    <cellStyle name="표준 4 2 2 5 3 4 2" xfId="785" xr:uid="{00000000-0005-0000-0000-000029030000}"/>
    <cellStyle name="표준 4 2 2 5 3 4 2 2" xfId="1745" xr:uid="{00000000-0005-0000-0000-00002A030000}"/>
    <cellStyle name="표준 4 2 2 5 3 4 2 2 2" xfId="3665" xr:uid="{00000000-0005-0000-0000-00002B030000}"/>
    <cellStyle name="표준 4 2 2 5 3 4 2 3" xfId="2705" xr:uid="{00000000-0005-0000-0000-00002C030000}"/>
    <cellStyle name="표준 4 2 2 5 3 4 3" xfId="1265" xr:uid="{00000000-0005-0000-0000-00002D030000}"/>
    <cellStyle name="표준 4 2 2 5 3 4 3 2" xfId="3185" xr:uid="{00000000-0005-0000-0000-00002E030000}"/>
    <cellStyle name="표준 4 2 2 5 3 4 4" xfId="2225" xr:uid="{00000000-0005-0000-0000-00002F030000}"/>
    <cellStyle name="표준 4 2 2 5 3 5" xfId="545" xr:uid="{00000000-0005-0000-0000-000030030000}"/>
    <cellStyle name="표준 4 2 2 5 3 5 2" xfId="1505" xr:uid="{00000000-0005-0000-0000-000031030000}"/>
    <cellStyle name="표준 4 2 2 5 3 5 2 2" xfId="3425" xr:uid="{00000000-0005-0000-0000-000032030000}"/>
    <cellStyle name="표준 4 2 2 5 3 5 3" xfId="2465" xr:uid="{00000000-0005-0000-0000-000033030000}"/>
    <cellStyle name="표준 4 2 2 5 3 6" xfId="1025" xr:uid="{00000000-0005-0000-0000-000034030000}"/>
    <cellStyle name="표준 4 2 2 5 3 6 2" xfId="2945" xr:uid="{00000000-0005-0000-0000-000035030000}"/>
    <cellStyle name="표준 4 2 2 5 3 7" xfId="1985" xr:uid="{00000000-0005-0000-0000-000036030000}"/>
    <cellStyle name="표준 4 2 2 5 4" xfId="185" xr:uid="{00000000-0005-0000-0000-000037030000}"/>
    <cellStyle name="표준 4 2 2 5 4 2" xfId="425" xr:uid="{00000000-0005-0000-0000-000038030000}"/>
    <cellStyle name="표준 4 2 2 5 4 2 2" xfId="905" xr:uid="{00000000-0005-0000-0000-000039030000}"/>
    <cellStyle name="표준 4 2 2 5 4 2 2 2" xfId="1865" xr:uid="{00000000-0005-0000-0000-00003A030000}"/>
    <cellStyle name="표준 4 2 2 5 4 2 2 2 2" xfId="3785" xr:uid="{00000000-0005-0000-0000-00003B030000}"/>
    <cellStyle name="표준 4 2 2 5 4 2 2 3" xfId="2825" xr:uid="{00000000-0005-0000-0000-00003C030000}"/>
    <cellStyle name="표준 4 2 2 5 4 2 3" xfId="1385" xr:uid="{00000000-0005-0000-0000-00003D030000}"/>
    <cellStyle name="표준 4 2 2 5 4 2 3 2" xfId="3305" xr:uid="{00000000-0005-0000-0000-00003E030000}"/>
    <cellStyle name="표준 4 2 2 5 4 2 4" xfId="2345" xr:uid="{00000000-0005-0000-0000-00003F030000}"/>
    <cellStyle name="표준 4 2 2 5 4 3" xfId="665" xr:uid="{00000000-0005-0000-0000-000040030000}"/>
    <cellStyle name="표준 4 2 2 5 4 3 2" xfId="1625" xr:uid="{00000000-0005-0000-0000-000041030000}"/>
    <cellStyle name="표준 4 2 2 5 4 3 2 2" xfId="3545" xr:uid="{00000000-0005-0000-0000-000042030000}"/>
    <cellStyle name="표준 4 2 2 5 4 3 3" xfId="2585" xr:uid="{00000000-0005-0000-0000-000043030000}"/>
    <cellStyle name="표준 4 2 2 5 4 4" xfId="1145" xr:uid="{00000000-0005-0000-0000-000044030000}"/>
    <cellStyle name="표준 4 2 2 5 4 4 2" xfId="3065" xr:uid="{00000000-0005-0000-0000-000045030000}"/>
    <cellStyle name="표준 4 2 2 5 4 5" xfId="2105" xr:uid="{00000000-0005-0000-0000-000046030000}"/>
    <cellStyle name="표준 4 2 2 5 5" xfId="105" xr:uid="{00000000-0005-0000-0000-000047030000}"/>
    <cellStyle name="표준 4 2 2 5 5 2" xfId="345" xr:uid="{00000000-0005-0000-0000-000048030000}"/>
    <cellStyle name="표준 4 2 2 5 5 2 2" xfId="825" xr:uid="{00000000-0005-0000-0000-000049030000}"/>
    <cellStyle name="표준 4 2 2 5 5 2 2 2" xfId="1785" xr:uid="{00000000-0005-0000-0000-00004A030000}"/>
    <cellStyle name="표준 4 2 2 5 5 2 2 2 2" xfId="3705" xr:uid="{00000000-0005-0000-0000-00004B030000}"/>
    <cellStyle name="표준 4 2 2 5 5 2 2 3" xfId="2745" xr:uid="{00000000-0005-0000-0000-00004C030000}"/>
    <cellStyle name="표준 4 2 2 5 5 2 3" xfId="1305" xr:uid="{00000000-0005-0000-0000-00004D030000}"/>
    <cellStyle name="표준 4 2 2 5 5 2 3 2" xfId="3225" xr:uid="{00000000-0005-0000-0000-00004E030000}"/>
    <cellStyle name="표준 4 2 2 5 5 2 4" xfId="2265" xr:uid="{00000000-0005-0000-0000-00004F030000}"/>
    <cellStyle name="표준 4 2 2 5 5 3" xfId="585" xr:uid="{00000000-0005-0000-0000-000050030000}"/>
    <cellStyle name="표준 4 2 2 5 5 3 2" xfId="1545" xr:uid="{00000000-0005-0000-0000-000051030000}"/>
    <cellStyle name="표준 4 2 2 5 5 3 2 2" xfId="3465" xr:uid="{00000000-0005-0000-0000-000052030000}"/>
    <cellStyle name="표준 4 2 2 5 5 3 3" xfId="2505" xr:uid="{00000000-0005-0000-0000-000053030000}"/>
    <cellStyle name="표준 4 2 2 5 5 4" xfId="1065" xr:uid="{00000000-0005-0000-0000-000054030000}"/>
    <cellStyle name="표준 4 2 2 5 5 4 2" xfId="2985" xr:uid="{00000000-0005-0000-0000-000055030000}"/>
    <cellStyle name="표준 4 2 2 5 5 5" xfId="2025" xr:uid="{00000000-0005-0000-0000-000056030000}"/>
    <cellStyle name="표준 4 2 2 5 6" xfId="265" xr:uid="{00000000-0005-0000-0000-000057030000}"/>
    <cellStyle name="표준 4 2 2 5 6 2" xfId="745" xr:uid="{00000000-0005-0000-0000-000058030000}"/>
    <cellStyle name="표준 4 2 2 5 6 2 2" xfId="1705" xr:uid="{00000000-0005-0000-0000-000059030000}"/>
    <cellStyle name="표준 4 2 2 5 6 2 2 2" xfId="3625" xr:uid="{00000000-0005-0000-0000-00005A030000}"/>
    <cellStyle name="표준 4 2 2 5 6 2 3" xfId="2665" xr:uid="{00000000-0005-0000-0000-00005B030000}"/>
    <cellStyle name="표준 4 2 2 5 6 3" xfId="1225" xr:uid="{00000000-0005-0000-0000-00005C030000}"/>
    <cellStyle name="표준 4 2 2 5 6 3 2" xfId="3145" xr:uid="{00000000-0005-0000-0000-00005D030000}"/>
    <cellStyle name="표준 4 2 2 5 6 4" xfId="2185" xr:uid="{00000000-0005-0000-0000-00005E030000}"/>
    <cellStyle name="표준 4 2 2 5 7" xfId="505" xr:uid="{00000000-0005-0000-0000-00005F030000}"/>
    <cellStyle name="표준 4 2 2 5 7 2" xfId="1465" xr:uid="{00000000-0005-0000-0000-000060030000}"/>
    <cellStyle name="표준 4 2 2 5 7 2 2" xfId="3385" xr:uid="{00000000-0005-0000-0000-000061030000}"/>
    <cellStyle name="표준 4 2 2 5 7 3" xfId="2425" xr:uid="{00000000-0005-0000-0000-000062030000}"/>
    <cellStyle name="표준 4 2 2 5 8" xfId="985" xr:uid="{00000000-0005-0000-0000-000063030000}"/>
    <cellStyle name="표준 4 2 2 5 8 2" xfId="2905" xr:uid="{00000000-0005-0000-0000-000064030000}"/>
    <cellStyle name="표준 4 2 2 5 9" xfId="1945" xr:uid="{00000000-0005-0000-0000-000065030000}"/>
    <cellStyle name="표준 4 2 2 6" xfId="29" xr:uid="{00000000-0005-0000-0000-000066030000}"/>
    <cellStyle name="표준 4 2 2 6 2" xfId="69" xr:uid="{00000000-0005-0000-0000-000067030000}"/>
    <cellStyle name="표준 4 2 2 6 2 2" xfId="229" xr:uid="{00000000-0005-0000-0000-000068030000}"/>
    <cellStyle name="표준 4 2 2 6 2 2 2" xfId="469" xr:uid="{00000000-0005-0000-0000-000069030000}"/>
    <cellStyle name="표준 4 2 2 6 2 2 2 2" xfId="949" xr:uid="{00000000-0005-0000-0000-00006A030000}"/>
    <cellStyle name="표준 4 2 2 6 2 2 2 2 2" xfId="1909" xr:uid="{00000000-0005-0000-0000-00006B030000}"/>
    <cellStyle name="표준 4 2 2 6 2 2 2 2 2 2" xfId="3829" xr:uid="{00000000-0005-0000-0000-00006C030000}"/>
    <cellStyle name="표준 4 2 2 6 2 2 2 2 3" xfId="2869" xr:uid="{00000000-0005-0000-0000-00006D030000}"/>
    <cellStyle name="표준 4 2 2 6 2 2 2 3" xfId="1429" xr:uid="{00000000-0005-0000-0000-00006E030000}"/>
    <cellStyle name="표준 4 2 2 6 2 2 2 3 2" xfId="3349" xr:uid="{00000000-0005-0000-0000-00006F030000}"/>
    <cellStyle name="표준 4 2 2 6 2 2 2 4" xfId="2389" xr:uid="{00000000-0005-0000-0000-000070030000}"/>
    <cellStyle name="표준 4 2 2 6 2 2 3" xfId="709" xr:uid="{00000000-0005-0000-0000-000071030000}"/>
    <cellStyle name="표준 4 2 2 6 2 2 3 2" xfId="1669" xr:uid="{00000000-0005-0000-0000-000072030000}"/>
    <cellStyle name="표준 4 2 2 6 2 2 3 2 2" xfId="3589" xr:uid="{00000000-0005-0000-0000-000073030000}"/>
    <cellStyle name="표준 4 2 2 6 2 2 3 3" xfId="2629" xr:uid="{00000000-0005-0000-0000-000074030000}"/>
    <cellStyle name="표준 4 2 2 6 2 2 4" xfId="1189" xr:uid="{00000000-0005-0000-0000-000075030000}"/>
    <cellStyle name="표준 4 2 2 6 2 2 4 2" xfId="3109" xr:uid="{00000000-0005-0000-0000-000076030000}"/>
    <cellStyle name="표준 4 2 2 6 2 2 5" xfId="2149" xr:uid="{00000000-0005-0000-0000-000077030000}"/>
    <cellStyle name="표준 4 2 2 6 2 3" xfId="149" xr:uid="{00000000-0005-0000-0000-000078030000}"/>
    <cellStyle name="표준 4 2 2 6 2 3 2" xfId="389" xr:uid="{00000000-0005-0000-0000-000079030000}"/>
    <cellStyle name="표준 4 2 2 6 2 3 2 2" xfId="869" xr:uid="{00000000-0005-0000-0000-00007A030000}"/>
    <cellStyle name="표준 4 2 2 6 2 3 2 2 2" xfId="1829" xr:uid="{00000000-0005-0000-0000-00007B030000}"/>
    <cellStyle name="표준 4 2 2 6 2 3 2 2 2 2" xfId="3749" xr:uid="{00000000-0005-0000-0000-00007C030000}"/>
    <cellStyle name="표준 4 2 2 6 2 3 2 2 3" xfId="2789" xr:uid="{00000000-0005-0000-0000-00007D030000}"/>
    <cellStyle name="표준 4 2 2 6 2 3 2 3" xfId="1349" xr:uid="{00000000-0005-0000-0000-00007E030000}"/>
    <cellStyle name="표준 4 2 2 6 2 3 2 3 2" xfId="3269" xr:uid="{00000000-0005-0000-0000-00007F030000}"/>
    <cellStyle name="표준 4 2 2 6 2 3 2 4" xfId="2309" xr:uid="{00000000-0005-0000-0000-000080030000}"/>
    <cellStyle name="표준 4 2 2 6 2 3 3" xfId="629" xr:uid="{00000000-0005-0000-0000-000081030000}"/>
    <cellStyle name="표준 4 2 2 6 2 3 3 2" xfId="1589" xr:uid="{00000000-0005-0000-0000-000082030000}"/>
    <cellStyle name="표준 4 2 2 6 2 3 3 2 2" xfId="3509" xr:uid="{00000000-0005-0000-0000-000083030000}"/>
    <cellStyle name="표준 4 2 2 6 2 3 3 3" xfId="2549" xr:uid="{00000000-0005-0000-0000-000084030000}"/>
    <cellStyle name="표준 4 2 2 6 2 3 4" xfId="1109" xr:uid="{00000000-0005-0000-0000-000085030000}"/>
    <cellStyle name="표준 4 2 2 6 2 3 4 2" xfId="3029" xr:uid="{00000000-0005-0000-0000-000086030000}"/>
    <cellStyle name="표준 4 2 2 6 2 3 5" xfId="2069" xr:uid="{00000000-0005-0000-0000-000087030000}"/>
    <cellStyle name="표준 4 2 2 6 2 4" xfId="309" xr:uid="{00000000-0005-0000-0000-000088030000}"/>
    <cellStyle name="표준 4 2 2 6 2 4 2" xfId="789" xr:uid="{00000000-0005-0000-0000-000089030000}"/>
    <cellStyle name="표준 4 2 2 6 2 4 2 2" xfId="1749" xr:uid="{00000000-0005-0000-0000-00008A030000}"/>
    <cellStyle name="표준 4 2 2 6 2 4 2 2 2" xfId="3669" xr:uid="{00000000-0005-0000-0000-00008B030000}"/>
    <cellStyle name="표준 4 2 2 6 2 4 2 3" xfId="2709" xr:uid="{00000000-0005-0000-0000-00008C030000}"/>
    <cellStyle name="표준 4 2 2 6 2 4 3" xfId="1269" xr:uid="{00000000-0005-0000-0000-00008D030000}"/>
    <cellStyle name="표준 4 2 2 6 2 4 3 2" xfId="3189" xr:uid="{00000000-0005-0000-0000-00008E030000}"/>
    <cellStyle name="표준 4 2 2 6 2 4 4" xfId="2229" xr:uid="{00000000-0005-0000-0000-00008F030000}"/>
    <cellStyle name="표준 4 2 2 6 2 5" xfId="549" xr:uid="{00000000-0005-0000-0000-000090030000}"/>
    <cellStyle name="표준 4 2 2 6 2 5 2" xfId="1509" xr:uid="{00000000-0005-0000-0000-000091030000}"/>
    <cellStyle name="표준 4 2 2 6 2 5 2 2" xfId="3429" xr:uid="{00000000-0005-0000-0000-000092030000}"/>
    <cellStyle name="표준 4 2 2 6 2 5 3" xfId="2469" xr:uid="{00000000-0005-0000-0000-000093030000}"/>
    <cellStyle name="표준 4 2 2 6 2 6" xfId="1029" xr:uid="{00000000-0005-0000-0000-000094030000}"/>
    <cellStyle name="표준 4 2 2 6 2 6 2" xfId="2949" xr:uid="{00000000-0005-0000-0000-000095030000}"/>
    <cellStyle name="표준 4 2 2 6 2 7" xfId="1989" xr:uid="{00000000-0005-0000-0000-000096030000}"/>
    <cellStyle name="표준 4 2 2 6 3" xfId="189" xr:uid="{00000000-0005-0000-0000-000097030000}"/>
    <cellStyle name="표준 4 2 2 6 3 2" xfId="429" xr:uid="{00000000-0005-0000-0000-000098030000}"/>
    <cellStyle name="표준 4 2 2 6 3 2 2" xfId="909" xr:uid="{00000000-0005-0000-0000-000099030000}"/>
    <cellStyle name="표준 4 2 2 6 3 2 2 2" xfId="1869" xr:uid="{00000000-0005-0000-0000-00009A030000}"/>
    <cellStyle name="표준 4 2 2 6 3 2 2 2 2" xfId="3789" xr:uid="{00000000-0005-0000-0000-00009B030000}"/>
    <cellStyle name="표준 4 2 2 6 3 2 2 3" xfId="2829" xr:uid="{00000000-0005-0000-0000-00009C030000}"/>
    <cellStyle name="표준 4 2 2 6 3 2 3" xfId="1389" xr:uid="{00000000-0005-0000-0000-00009D030000}"/>
    <cellStyle name="표준 4 2 2 6 3 2 3 2" xfId="3309" xr:uid="{00000000-0005-0000-0000-00009E030000}"/>
    <cellStyle name="표준 4 2 2 6 3 2 4" xfId="2349" xr:uid="{00000000-0005-0000-0000-00009F030000}"/>
    <cellStyle name="표준 4 2 2 6 3 3" xfId="669" xr:uid="{00000000-0005-0000-0000-0000A0030000}"/>
    <cellStyle name="표준 4 2 2 6 3 3 2" xfId="1629" xr:uid="{00000000-0005-0000-0000-0000A1030000}"/>
    <cellStyle name="표준 4 2 2 6 3 3 2 2" xfId="3549" xr:uid="{00000000-0005-0000-0000-0000A2030000}"/>
    <cellStyle name="표준 4 2 2 6 3 3 3" xfId="2589" xr:uid="{00000000-0005-0000-0000-0000A3030000}"/>
    <cellStyle name="표준 4 2 2 6 3 4" xfId="1149" xr:uid="{00000000-0005-0000-0000-0000A4030000}"/>
    <cellStyle name="표준 4 2 2 6 3 4 2" xfId="3069" xr:uid="{00000000-0005-0000-0000-0000A5030000}"/>
    <cellStyle name="표준 4 2 2 6 3 5" xfId="2109" xr:uid="{00000000-0005-0000-0000-0000A6030000}"/>
    <cellStyle name="표준 4 2 2 6 4" xfId="109" xr:uid="{00000000-0005-0000-0000-0000A7030000}"/>
    <cellStyle name="표준 4 2 2 6 4 2" xfId="349" xr:uid="{00000000-0005-0000-0000-0000A8030000}"/>
    <cellStyle name="표준 4 2 2 6 4 2 2" xfId="829" xr:uid="{00000000-0005-0000-0000-0000A9030000}"/>
    <cellStyle name="표준 4 2 2 6 4 2 2 2" xfId="1789" xr:uid="{00000000-0005-0000-0000-0000AA030000}"/>
    <cellStyle name="표준 4 2 2 6 4 2 2 2 2" xfId="3709" xr:uid="{00000000-0005-0000-0000-0000AB030000}"/>
    <cellStyle name="표준 4 2 2 6 4 2 2 3" xfId="2749" xr:uid="{00000000-0005-0000-0000-0000AC030000}"/>
    <cellStyle name="표준 4 2 2 6 4 2 3" xfId="1309" xr:uid="{00000000-0005-0000-0000-0000AD030000}"/>
    <cellStyle name="표준 4 2 2 6 4 2 3 2" xfId="3229" xr:uid="{00000000-0005-0000-0000-0000AE030000}"/>
    <cellStyle name="표준 4 2 2 6 4 2 4" xfId="2269" xr:uid="{00000000-0005-0000-0000-0000AF030000}"/>
    <cellStyle name="표준 4 2 2 6 4 3" xfId="589" xr:uid="{00000000-0005-0000-0000-0000B0030000}"/>
    <cellStyle name="표준 4 2 2 6 4 3 2" xfId="1549" xr:uid="{00000000-0005-0000-0000-0000B1030000}"/>
    <cellStyle name="표준 4 2 2 6 4 3 2 2" xfId="3469" xr:uid="{00000000-0005-0000-0000-0000B2030000}"/>
    <cellStyle name="표준 4 2 2 6 4 3 3" xfId="2509" xr:uid="{00000000-0005-0000-0000-0000B3030000}"/>
    <cellStyle name="표준 4 2 2 6 4 4" xfId="1069" xr:uid="{00000000-0005-0000-0000-0000B4030000}"/>
    <cellStyle name="표준 4 2 2 6 4 4 2" xfId="2989" xr:uid="{00000000-0005-0000-0000-0000B5030000}"/>
    <cellStyle name="표준 4 2 2 6 4 5" xfId="2029" xr:uid="{00000000-0005-0000-0000-0000B6030000}"/>
    <cellStyle name="표준 4 2 2 6 5" xfId="269" xr:uid="{00000000-0005-0000-0000-0000B7030000}"/>
    <cellStyle name="표준 4 2 2 6 5 2" xfId="749" xr:uid="{00000000-0005-0000-0000-0000B8030000}"/>
    <cellStyle name="표준 4 2 2 6 5 2 2" xfId="1709" xr:uid="{00000000-0005-0000-0000-0000B9030000}"/>
    <cellStyle name="표준 4 2 2 6 5 2 2 2" xfId="3629" xr:uid="{00000000-0005-0000-0000-0000BA030000}"/>
    <cellStyle name="표준 4 2 2 6 5 2 3" xfId="2669" xr:uid="{00000000-0005-0000-0000-0000BB030000}"/>
    <cellStyle name="표준 4 2 2 6 5 3" xfId="1229" xr:uid="{00000000-0005-0000-0000-0000BC030000}"/>
    <cellStyle name="표준 4 2 2 6 5 3 2" xfId="3149" xr:uid="{00000000-0005-0000-0000-0000BD030000}"/>
    <cellStyle name="표준 4 2 2 6 5 4" xfId="2189" xr:uid="{00000000-0005-0000-0000-0000BE030000}"/>
    <cellStyle name="표준 4 2 2 6 6" xfId="509" xr:uid="{00000000-0005-0000-0000-0000BF030000}"/>
    <cellStyle name="표준 4 2 2 6 6 2" xfId="1469" xr:uid="{00000000-0005-0000-0000-0000C0030000}"/>
    <cellStyle name="표준 4 2 2 6 6 2 2" xfId="3389" xr:uid="{00000000-0005-0000-0000-0000C1030000}"/>
    <cellStyle name="표준 4 2 2 6 6 3" xfId="2429" xr:uid="{00000000-0005-0000-0000-0000C2030000}"/>
    <cellStyle name="표준 4 2 2 6 7" xfId="989" xr:uid="{00000000-0005-0000-0000-0000C3030000}"/>
    <cellStyle name="표준 4 2 2 6 7 2" xfId="2909" xr:uid="{00000000-0005-0000-0000-0000C4030000}"/>
    <cellStyle name="표준 4 2 2 6 8" xfId="1949" xr:uid="{00000000-0005-0000-0000-0000C5030000}"/>
    <cellStyle name="표준 4 2 2 7" xfId="49" xr:uid="{00000000-0005-0000-0000-0000C6030000}"/>
    <cellStyle name="표준 4 2 2 7 2" xfId="209" xr:uid="{00000000-0005-0000-0000-0000C7030000}"/>
    <cellStyle name="표준 4 2 2 7 2 2" xfId="449" xr:uid="{00000000-0005-0000-0000-0000C8030000}"/>
    <cellStyle name="표준 4 2 2 7 2 2 2" xfId="929" xr:uid="{00000000-0005-0000-0000-0000C9030000}"/>
    <cellStyle name="표준 4 2 2 7 2 2 2 2" xfId="1889" xr:uid="{00000000-0005-0000-0000-0000CA030000}"/>
    <cellStyle name="표준 4 2 2 7 2 2 2 2 2" xfId="3809" xr:uid="{00000000-0005-0000-0000-0000CB030000}"/>
    <cellStyle name="표준 4 2 2 7 2 2 2 3" xfId="2849" xr:uid="{00000000-0005-0000-0000-0000CC030000}"/>
    <cellStyle name="표준 4 2 2 7 2 2 3" xfId="1409" xr:uid="{00000000-0005-0000-0000-0000CD030000}"/>
    <cellStyle name="표준 4 2 2 7 2 2 3 2" xfId="3329" xr:uid="{00000000-0005-0000-0000-0000CE030000}"/>
    <cellStyle name="표준 4 2 2 7 2 2 4" xfId="2369" xr:uid="{00000000-0005-0000-0000-0000CF030000}"/>
    <cellStyle name="표준 4 2 2 7 2 3" xfId="689" xr:uid="{00000000-0005-0000-0000-0000D0030000}"/>
    <cellStyle name="표준 4 2 2 7 2 3 2" xfId="1649" xr:uid="{00000000-0005-0000-0000-0000D1030000}"/>
    <cellStyle name="표준 4 2 2 7 2 3 2 2" xfId="3569" xr:uid="{00000000-0005-0000-0000-0000D2030000}"/>
    <cellStyle name="표준 4 2 2 7 2 3 3" xfId="2609" xr:uid="{00000000-0005-0000-0000-0000D3030000}"/>
    <cellStyle name="표준 4 2 2 7 2 4" xfId="1169" xr:uid="{00000000-0005-0000-0000-0000D4030000}"/>
    <cellStyle name="표준 4 2 2 7 2 4 2" xfId="3089" xr:uid="{00000000-0005-0000-0000-0000D5030000}"/>
    <cellStyle name="표준 4 2 2 7 2 5" xfId="2129" xr:uid="{00000000-0005-0000-0000-0000D6030000}"/>
    <cellStyle name="표준 4 2 2 7 3" xfId="129" xr:uid="{00000000-0005-0000-0000-0000D7030000}"/>
    <cellStyle name="표준 4 2 2 7 3 2" xfId="369" xr:uid="{00000000-0005-0000-0000-0000D8030000}"/>
    <cellStyle name="표준 4 2 2 7 3 2 2" xfId="849" xr:uid="{00000000-0005-0000-0000-0000D9030000}"/>
    <cellStyle name="표준 4 2 2 7 3 2 2 2" xfId="1809" xr:uid="{00000000-0005-0000-0000-0000DA030000}"/>
    <cellStyle name="표준 4 2 2 7 3 2 2 2 2" xfId="3729" xr:uid="{00000000-0005-0000-0000-0000DB030000}"/>
    <cellStyle name="표준 4 2 2 7 3 2 2 3" xfId="2769" xr:uid="{00000000-0005-0000-0000-0000DC030000}"/>
    <cellStyle name="표준 4 2 2 7 3 2 3" xfId="1329" xr:uid="{00000000-0005-0000-0000-0000DD030000}"/>
    <cellStyle name="표준 4 2 2 7 3 2 3 2" xfId="3249" xr:uid="{00000000-0005-0000-0000-0000DE030000}"/>
    <cellStyle name="표준 4 2 2 7 3 2 4" xfId="2289" xr:uid="{00000000-0005-0000-0000-0000DF030000}"/>
    <cellStyle name="표준 4 2 2 7 3 3" xfId="609" xr:uid="{00000000-0005-0000-0000-0000E0030000}"/>
    <cellStyle name="표준 4 2 2 7 3 3 2" xfId="1569" xr:uid="{00000000-0005-0000-0000-0000E1030000}"/>
    <cellStyle name="표준 4 2 2 7 3 3 2 2" xfId="3489" xr:uid="{00000000-0005-0000-0000-0000E2030000}"/>
    <cellStyle name="표준 4 2 2 7 3 3 3" xfId="2529" xr:uid="{00000000-0005-0000-0000-0000E3030000}"/>
    <cellStyle name="표준 4 2 2 7 3 4" xfId="1089" xr:uid="{00000000-0005-0000-0000-0000E4030000}"/>
    <cellStyle name="표준 4 2 2 7 3 4 2" xfId="3009" xr:uid="{00000000-0005-0000-0000-0000E5030000}"/>
    <cellStyle name="표준 4 2 2 7 3 5" xfId="2049" xr:uid="{00000000-0005-0000-0000-0000E6030000}"/>
    <cellStyle name="표준 4 2 2 7 4" xfId="289" xr:uid="{00000000-0005-0000-0000-0000E7030000}"/>
    <cellStyle name="표준 4 2 2 7 4 2" xfId="769" xr:uid="{00000000-0005-0000-0000-0000E8030000}"/>
    <cellStyle name="표준 4 2 2 7 4 2 2" xfId="1729" xr:uid="{00000000-0005-0000-0000-0000E9030000}"/>
    <cellStyle name="표준 4 2 2 7 4 2 2 2" xfId="3649" xr:uid="{00000000-0005-0000-0000-0000EA030000}"/>
    <cellStyle name="표준 4 2 2 7 4 2 3" xfId="2689" xr:uid="{00000000-0005-0000-0000-0000EB030000}"/>
    <cellStyle name="표준 4 2 2 7 4 3" xfId="1249" xr:uid="{00000000-0005-0000-0000-0000EC030000}"/>
    <cellStyle name="표준 4 2 2 7 4 3 2" xfId="3169" xr:uid="{00000000-0005-0000-0000-0000ED030000}"/>
    <cellStyle name="표준 4 2 2 7 4 4" xfId="2209" xr:uid="{00000000-0005-0000-0000-0000EE030000}"/>
    <cellStyle name="표준 4 2 2 7 5" xfId="529" xr:uid="{00000000-0005-0000-0000-0000EF030000}"/>
    <cellStyle name="표준 4 2 2 7 5 2" xfId="1489" xr:uid="{00000000-0005-0000-0000-0000F0030000}"/>
    <cellStyle name="표준 4 2 2 7 5 2 2" xfId="3409" xr:uid="{00000000-0005-0000-0000-0000F1030000}"/>
    <cellStyle name="표준 4 2 2 7 5 3" xfId="2449" xr:uid="{00000000-0005-0000-0000-0000F2030000}"/>
    <cellStyle name="표준 4 2 2 7 6" xfId="1009" xr:uid="{00000000-0005-0000-0000-0000F3030000}"/>
    <cellStyle name="표준 4 2 2 7 6 2" xfId="2929" xr:uid="{00000000-0005-0000-0000-0000F4030000}"/>
    <cellStyle name="표준 4 2 2 7 7" xfId="1969" xr:uid="{00000000-0005-0000-0000-0000F5030000}"/>
    <cellStyle name="표준 4 2 2 8" xfId="169" xr:uid="{00000000-0005-0000-0000-0000F6030000}"/>
    <cellStyle name="표준 4 2 2 8 2" xfId="409" xr:uid="{00000000-0005-0000-0000-0000F7030000}"/>
    <cellStyle name="표준 4 2 2 8 2 2" xfId="889" xr:uid="{00000000-0005-0000-0000-0000F8030000}"/>
    <cellStyle name="표준 4 2 2 8 2 2 2" xfId="1849" xr:uid="{00000000-0005-0000-0000-0000F9030000}"/>
    <cellStyle name="표준 4 2 2 8 2 2 2 2" xfId="3769" xr:uid="{00000000-0005-0000-0000-0000FA030000}"/>
    <cellStyle name="표준 4 2 2 8 2 2 3" xfId="2809" xr:uid="{00000000-0005-0000-0000-0000FB030000}"/>
    <cellStyle name="표준 4 2 2 8 2 3" xfId="1369" xr:uid="{00000000-0005-0000-0000-0000FC030000}"/>
    <cellStyle name="표준 4 2 2 8 2 3 2" xfId="3289" xr:uid="{00000000-0005-0000-0000-0000FD030000}"/>
    <cellStyle name="표준 4 2 2 8 2 4" xfId="2329" xr:uid="{00000000-0005-0000-0000-0000FE030000}"/>
    <cellStyle name="표준 4 2 2 8 3" xfId="649" xr:uid="{00000000-0005-0000-0000-0000FF030000}"/>
    <cellStyle name="표준 4 2 2 8 3 2" xfId="1609" xr:uid="{00000000-0005-0000-0000-000000040000}"/>
    <cellStyle name="표준 4 2 2 8 3 2 2" xfId="3529" xr:uid="{00000000-0005-0000-0000-000001040000}"/>
    <cellStyle name="표준 4 2 2 8 3 3" xfId="2569" xr:uid="{00000000-0005-0000-0000-000002040000}"/>
    <cellStyle name="표준 4 2 2 8 4" xfId="1129" xr:uid="{00000000-0005-0000-0000-000003040000}"/>
    <cellStyle name="표준 4 2 2 8 4 2" xfId="3049" xr:uid="{00000000-0005-0000-0000-000004040000}"/>
    <cellStyle name="표준 4 2 2 8 5" xfId="2089" xr:uid="{00000000-0005-0000-0000-000005040000}"/>
    <cellStyle name="표준 4 2 2 9" xfId="89" xr:uid="{00000000-0005-0000-0000-000006040000}"/>
    <cellStyle name="표준 4 2 2 9 2" xfId="329" xr:uid="{00000000-0005-0000-0000-000007040000}"/>
    <cellStyle name="표준 4 2 2 9 2 2" xfId="809" xr:uid="{00000000-0005-0000-0000-000008040000}"/>
    <cellStyle name="표준 4 2 2 9 2 2 2" xfId="1769" xr:uid="{00000000-0005-0000-0000-000009040000}"/>
    <cellStyle name="표준 4 2 2 9 2 2 2 2" xfId="3689" xr:uid="{00000000-0005-0000-0000-00000A040000}"/>
    <cellStyle name="표준 4 2 2 9 2 2 3" xfId="2729" xr:uid="{00000000-0005-0000-0000-00000B040000}"/>
    <cellStyle name="표준 4 2 2 9 2 3" xfId="1289" xr:uid="{00000000-0005-0000-0000-00000C040000}"/>
    <cellStyle name="표준 4 2 2 9 2 3 2" xfId="3209" xr:uid="{00000000-0005-0000-0000-00000D040000}"/>
    <cellStyle name="표준 4 2 2 9 2 4" xfId="2249" xr:uid="{00000000-0005-0000-0000-00000E040000}"/>
    <cellStyle name="표준 4 2 2 9 3" xfId="569" xr:uid="{00000000-0005-0000-0000-00000F040000}"/>
    <cellStyle name="표준 4 2 2 9 3 2" xfId="1529" xr:uid="{00000000-0005-0000-0000-000010040000}"/>
    <cellStyle name="표준 4 2 2 9 3 2 2" xfId="3449" xr:uid="{00000000-0005-0000-0000-000011040000}"/>
    <cellStyle name="표준 4 2 2 9 3 3" xfId="2489" xr:uid="{00000000-0005-0000-0000-000012040000}"/>
    <cellStyle name="표준 4 2 2 9 4" xfId="1049" xr:uid="{00000000-0005-0000-0000-000013040000}"/>
    <cellStyle name="표준 4 2 2 9 4 2" xfId="2969" xr:uid="{00000000-0005-0000-0000-000014040000}"/>
    <cellStyle name="표준 4 2 2 9 5" xfId="2009" xr:uid="{00000000-0005-0000-0000-000015040000}"/>
    <cellStyle name="표준 4 2 3" xfId="15" xr:uid="{00000000-0005-0000-0000-000016040000}"/>
    <cellStyle name="표준 4 2 3 2" xfId="35" xr:uid="{00000000-0005-0000-0000-000017040000}"/>
    <cellStyle name="표준 4 2 3 2 2" xfId="75" xr:uid="{00000000-0005-0000-0000-000018040000}"/>
    <cellStyle name="표준 4 2 3 2 2 2" xfId="235" xr:uid="{00000000-0005-0000-0000-000019040000}"/>
    <cellStyle name="표준 4 2 3 2 2 2 2" xfId="475" xr:uid="{00000000-0005-0000-0000-00001A040000}"/>
    <cellStyle name="표준 4 2 3 2 2 2 2 2" xfId="955" xr:uid="{00000000-0005-0000-0000-00001B040000}"/>
    <cellStyle name="표준 4 2 3 2 2 2 2 2 2" xfId="1915" xr:uid="{00000000-0005-0000-0000-00001C040000}"/>
    <cellStyle name="표준 4 2 3 2 2 2 2 2 2 2" xfId="3835" xr:uid="{00000000-0005-0000-0000-00001D040000}"/>
    <cellStyle name="표준 4 2 3 2 2 2 2 2 3" xfId="2875" xr:uid="{00000000-0005-0000-0000-00001E040000}"/>
    <cellStyle name="표준 4 2 3 2 2 2 2 3" xfId="1435" xr:uid="{00000000-0005-0000-0000-00001F040000}"/>
    <cellStyle name="표준 4 2 3 2 2 2 2 3 2" xfId="3355" xr:uid="{00000000-0005-0000-0000-000020040000}"/>
    <cellStyle name="표준 4 2 3 2 2 2 2 4" xfId="2395" xr:uid="{00000000-0005-0000-0000-000021040000}"/>
    <cellStyle name="표준 4 2 3 2 2 2 3" xfId="715" xr:uid="{00000000-0005-0000-0000-000022040000}"/>
    <cellStyle name="표준 4 2 3 2 2 2 3 2" xfId="1675" xr:uid="{00000000-0005-0000-0000-000023040000}"/>
    <cellStyle name="표준 4 2 3 2 2 2 3 2 2" xfId="3595" xr:uid="{00000000-0005-0000-0000-000024040000}"/>
    <cellStyle name="표준 4 2 3 2 2 2 3 3" xfId="2635" xr:uid="{00000000-0005-0000-0000-000025040000}"/>
    <cellStyle name="표준 4 2 3 2 2 2 4" xfId="1195" xr:uid="{00000000-0005-0000-0000-000026040000}"/>
    <cellStyle name="표준 4 2 3 2 2 2 4 2" xfId="3115" xr:uid="{00000000-0005-0000-0000-000027040000}"/>
    <cellStyle name="표준 4 2 3 2 2 2 5" xfId="2155" xr:uid="{00000000-0005-0000-0000-000028040000}"/>
    <cellStyle name="표준 4 2 3 2 2 3" xfId="155" xr:uid="{00000000-0005-0000-0000-000029040000}"/>
    <cellStyle name="표준 4 2 3 2 2 3 2" xfId="395" xr:uid="{00000000-0005-0000-0000-00002A040000}"/>
    <cellStyle name="표준 4 2 3 2 2 3 2 2" xfId="875" xr:uid="{00000000-0005-0000-0000-00002B040000}"/>
    <cellStyle name="표준 4 2 3 2 2 3 2 2 2" xfId="1835" xr:uid="{00000000-0005-0000-0000-00002C040000}"/>
    <cellStyle name="표준 4 2 3 2 2 3 2 2 2 2" xfId="3755" xr:uid="{00000000-0005-0000-0000-00002D040000}"/>
    <cellStyle name="표준 4 2 3 2 2 3 2 2 3" xfId="2795" xr:uid="{00000000-0005-0000-0000-00002E040000}"/>
    <cellStyle name="표준 4 2 3 2 2 3 2 3" xfId="1355" xr:uid="{00000000-0005-0000-0000-00002F040000}"/>
    <cellStyle name="표준 4 2 3 2 2 3 2 3 2" xfId="3275" xr:uid="{00000000-0005-0000-0000-000030040000}"/>
    <cellStyle name="표준 4 2 3 2 2 3 2 4" xfId="2315" xr:uid="{00000000-0005-0000-0000-000031040000}"/>
    <cellStyle name="표준 4 2 3 2 2 3 3" xfId="635" xr:uid="{00000000-0005-0000-0000-000032040000}"/>
    <cellStyle name="표준 4 2 3 2 2 3 3 2" xfId="1595" xr:uid="{00000000-0005-0000-0000-000033040000}"/>
    <cellStyle name="표준 4 2 3 2 2 3 3 2 2" xfId="3515" xr:uid="{00000000-0005-0000-0000-000034040000}"/>
    <cellStyle name="표준 4 2 3 2 2 3 3 3" xfId="2555" xr:uid="{00000000-0005-0000-0000-000035040000}"/>
    <cellStyle name="표준 4 2 3 2 2 3 4" xfId="1115" xr:uid="{00000000-0005-0000-0000-000036040000}"/>
    <cellStyle name="표준 4 2 3 2 2 3 4 2" xfId="3035" xr:uid="{00000000-0005-0000-0000-000037040000}"/>
    <cellStyle name="표준 4 2 3 2 2 3 5" xfId="2075" xr:uid="{00000000-0005-0000-0000-000038040000}"/>
    <cellStyle name="표준 4 2 3 2 2 4" xfId="315" xr:uid="{00000000-0005-0000-0000-000039040000}"/>
    <cellStyle name="표준 4 2 3 2 2 4 2" xfId="795" xr:uid="{00000000-0005-0000-0000-00003A040000}"/>
    <cellStyle name="표준 4 2 3 2 2 4 2 2" xfId="1755" xr:uid="{00000000-0005-0000-0000-00003B040000}"/>
    <cellStyle name="표준 4 2 3 2 2 4 2 2 2" xfId="3675" xr:uid="{00000000-0005-0000-0000-00003C040000}"/>
    <cellStyle name="표준 4 2 3 2 2 4 2 3" xfId="2715" xr:uid="{00000000-0005-0000-0000-00003D040000}"/>
    <cellStyle name="표준 4 2 3 2 2 4 3" xfId="1275" xr:uid="{00000000-0005-0000-0000-00003E040000}"/>
    <cellStyle name="표준 4 2 3 2 2 4 3 2" xfId="3195" xr:uid="{00000000-0005-0000-0000-00003F040000}"/>
    <cellStyle name="표준 4 2 3 2 2 4 4" xfId="2235" xr:uid="{00000000-0005-0000-0000-000040040000}"/>
    <cellStyle name="표준 4 2 3 2 2 5" xfId="555" xr:uid="{00000000-0005-0000-0000-000041040000}"/>
    <cellStyle name="표준 4 2 3 2 2 5 2" xfId="1515" xr:uid="{00000000-0005-0000-0000-000042040000}"/>
    <cellStyle name="표준 4 2 3 2 2 5 2 2" xfId="3435" xr:uid="{00000000-0005-0000-0000-000043040000}"/>
    <cellStyle name="표준 4 2 3 2 2 5 3" xfId="2475" xr:uid="{00000000-0005-0000-0000-000044040000}"/>
    <cellStyle name="표준 4 2 3 2 2 6" xfId="1035" xr:uid="{00000000-0005-0000-0000-000045040000}"/>
    <cellStyle name="표준 4 2 3 2 2 6 2" xfId="2955" xr:uid="{00000000-0005-0000-0000-000046040000}"/>
    <cellStyle name="표준 4 2 3 2 2 7" xfId="1995" xr:uid="{00000000-0005-0000-0000-000047040000}"/>
    <cellStyle name="표준 4 2 3 2 3" xfId="195" xr:uid="{00000000-0005-0000-0000-000048040000}"/>
    <cellStyle name="표준 4 2 3 2 3 2" xfId="435" xr:uid="{00000000-0005-0000-0000-000049040000}"/>
    <cellStyle name="표준 4 2 3 2 3 2 2" xfId="915" xr:uid="{00000000-0005-0000-0000-00004A040000}"/>
    <cellStyle name="표준 4 2 3 2 3 2 2 2" xfId="1875" xr:uid="{00000000-0005-0000-0000-00004B040000}"/>
    <cellStyle name="표준 4 2 3 2 3 2 2 2 2" xfId="3795" xr:uid="{00000000-0005-0000-0000-00004C040000}"/>
    <cellStyle name="표준 4 2 3 2 3 2 2 3" xfId="2835" xr:uid="{00000000-0005-0000-0000-00004D040000}"/>
    <cellStyle name="표준 4 2 3 2 3 2 3" xfId="1395" xr:uid="{00000000-0005-0000-0000-00004E040000}"/>
    <cellStyle name="표준 4 2 3 2 3 2 3 2" xfId="3315" xr:uid="{00000000-0005-0000-0000-00004F040000}"/>
    <cellStyle name="표준 4 2 3 2 3 2 4" xfId="2355" xr:uid="{00000000-0005-0000-0000-000050040000}"/>
    <cellStyle name="표준 4 2 3 2 3 3" xfId="675" xr:uid="{00000000-0005-0000-0000-000051040000}"/>
    <cellStyle name="표준 4 2 3 2 3 3 2" xfId="1635" xr:uid="{00000000-0005-0000-0000-000052040000}"/>
    <cellStyle name="표준 4 2 3 2 3 3 2 2" xfId="3555" xr:uid="{00000000-0005-0000-0000-000053040000}"/>
    <cellStyle name="표준 4 2 3 2 3 3 3" xfId="2595" xr:uid="{00000000-0005-0000-0000-000054040000}"/>
    <cellStyle name="표준 4 2 3 2 3 4" xfId="1155" xr:uid="{00000000-0005-0000-0000-000055040000}"/>
    <cellStyle name="표준 4 2 3 2 3 4 2" xfId="3075" xr:uid="{00000000-0005-0000-0000-000056040000}"/>
    <cellStyle name="표준 4 2 3 2 3 5" xfId="2115" xr:uid="{00000000-0005-0000-0000-000057040000}"/>
    <cellStyle name="표준 4 2 3 2 4" xfId="115" xr:uid="{00000000-0005-0000-0000-000058040000}"/>
    <cellStyle name="표준 4 2 3 2 4 2" xfId="355" xr:uid="{00000000-0005-0000-0000-000059040000}"/>
    <cellStyle name="표준 4 2 3 2 4 2 2" xfId="835" xr:uid="{00000000-0005-0000-0000-00005A040000}"/>
    <cellStyle name="표준 4 2 3 2 4 2 2 2" xfId="1795" xr:uid="{00000000-0005-0000-0000-00005B040000}"/>
    <cellStyle name="표준 4 2 3 2 4 2 2 2 2" xfId="3715" xr:uid="{00000000-0005-0000-0000-00005C040000}"/>
    <cellStyle name="표준 4 2 3 2 4 2 2 3" xfId="2755" xr:uid="{00000000-0005-0000-0000-00005D040000}"/>
    <cellStyle name="표준 4 2 3 2 4 2 3" xfId="1315" xr:uid="{00000000-0005-0000-0000-00005E040000}"/>
    <cellStyle name="표준 4 2 3 2 4 2 3 2" xfId="3235" xr:uid="{00000000-0005-0000-0000-00005F040000}"/>
    <cellStyle name="표준 4 2 3 2 4 2 4" xfId="2275" xr:uid="{00000000-0005-0000-0000-000060040000}"/>
    <cellStyle name="표준 4 2 3 2 4 3" xfId="595" xr:uid="{00000000-0005-0000-0000-000061040000}"/>
    <cellStyle name="표준 4 2 3 2 4 3 2" xfId="1555" xr:uid="{00000000-0005-0000-0000-000062040000}"/>
    <cellStyle name="표준 4 2 3 2 4 3 2 2" xfId="3475" xr:uid="{00000000-0005-0000-0000-000063040000}"/>
    <cellStyle name="표준 4 2 3 2 4 3 3" xfId="2515" xr:uid="{00000000-0005-0000-0000-000064040000}"/>
    <cellStyle name="표준 4 2 3 2 4 4" xfId="1075" xr:uid="{00000000-0005-0000-0000-000065040000}"/>
    <cellStyle name="표준 4 2 3 2 4 4 2" xfId="2995" xr:uid="{00000000-0005-0000-0000-000066040000}"/>
    <cellStyle name="표준 4 2 3 2 4 5" xfId="2035" xr:uid="{00000000-0005-0000-0000-000067040000}"/>
    <cellStyle name="표준 4 2 3 2 5" xfId="275" xr:uid="{00000000-0005-0000-0000-000068040000}"/>
    <cellStyle name="표준 4 2 3 2 5 2" xfId="755" xr:uid="{00000000-0005-0000-0000-000069040000}"/>
    <cellStyle name="표준 4 2 3 2 5 2 2" xfId="1715" xr:uid="{00000000-0005-0000-0000-00006A040000}"/>
    <cellStyle name="표준 4 2 3 2 5 2 2 2" xfId="3635" xr:uid="{00000000-0005-0000-0000-00006B040000}"/>
    <cellStyle name="표준 4 2 3 2 5 2 3" xfId="2675" xr:uid="{00000000-0005-0000-0000-00006C040000}"/>
    <cellStyle name="표준 4 2 3 2 5 3" xfId="1235" xr:uid="{00000000-0005-0000-0000-00006D040000}"/>
    <cellStyle name="표준 4 2 3 2 5 3 2" xfId="3155" xr:uid="{00000000-0005-0000-0000-00006E040000}"/>
    <cellStyle name="표준 4 2 3 2 5 4" xfId="2195" xr:uid="{00000000-0005-0000-0000-00006F040000}"/>
    <cellStyle name="표준 4 2 3 2 6" xfId="515" xr:uid="{00000000-0005-0000-0000-000070040000}"/>
    <cellStyle name="표준 4 2 3 2 6 2" xfId="1475" xr:uid="{00000000-0005-0000-0000-000071040000}"/>
    <cellStyle name="표준 4 2 3 2 6 2 2" xfId="3395" xr:uid="{00000000-0005-0000-0000-000072040000}"/>
    <cellStyle name="표준 4 2 3 2 6 3" xfId="2435" xr:uid="{00000000-0005-0000-0000-000073040000}"/>
    <cellStyle name="표준 4 2 3 2 7" xfId="995" xr:uid="{00000000-0005-0000-0000-000074040000}"/>
    <cellStyle name="표준 4 2 3 2 7 2" xfId="2915" xr:uid="{00000000-0005-0000-0000-000075040000}"/>
    <cellStyle name="표준 4 2 3 2 8" xfId="1955" xr:uid="{00000000-0005-0000-0000-000076040000}"/>
    <cellStyle name="표준 4 2 3 3" xfId="55" xr:uid="{00000000-0005-0000-0000-000077040000}"/>
    <cellStyle name="표준 4 2 3 3 2" xfId="215" xr:uid="{00000000-0005-0000-0000-000078040000}"/>
    <cellStyle name="표준 4 2 3 3 2 2" xfId="455" xr:uid="{00000000-0005-0000-0000-000079040000}"/>
    <cellStyle name="표준 4 2 3 3 2 2 2" xfId="935" xr:uid="{00000000-0005-0000-0000-00007A040000}"/>
    <cellStyle name="표준 4 2 3 3 2 2 2 2" xfId="1895" xr:uid="{00000000-0005-0000-0000-00007B040000}"/>
    <cellStyle name="표준 4 2 3 3 2 2 2 2 2" xfId="3815" xr:uid="{00000000-0005-0000-0000-00007C040000}"/>
    <cellStyle name="표준 4 2 3 3 2 2 2 3" xfId="2855" xr:uid="{00000000-0005-0000-0000-00007D040000}"/>
    <cellStyle name="표준 4 2 3 3 2 2 3" xfId="1415" xr:uid="{00000000-0005-0000-0000-00007E040000}"/>
    <cellStyle name="표준 4 2 3 3 2 2 3 2" xfId="3335" xr:uid="{00000000-0005-0000-0000-00007F040000}"/>
    <cellStyle name="표준 4 2 3 3 2 2 4" xfId="2375" xr:uid="{00000000-0005-0000-0000-000080040000}"/>
    <cellStyle name="표준 4 2 3 3 2 3" xfId="695" xr:uid="{00000000-0005-0000-0000-000081040000}"/>
    <cellStyle name="표준 4 2 3 3 2 3 2" xfId="1655" xr:uid="{00000000-0005-0000-0000-000082040000}"/>
    <cellStyle name="표준 4 2 3 3 2 3 2 2" xfId="3575" xr:uid="{00000000-0005-0000-0000-000083040000}"/>
    <cellStyle name="표준 4 2 3 3 2 3 3" xfId="2615" xr:uid="{00000000-0005-0000-0000-000084040000}"/>
    <cellStyle name="표준 4 2 3 3 2 4" xfId="1175" xr:uid="{00000000-0005-0000-0000-000085040000}"/>
    <cellStyle name="표준 4 2 3 3 2 4 2" xfId="3095" xr:uid="{00000000-0005-0000-0000-000086040000}"/>
    <cellStyle name="표준 4 2 3 3 2 5" xfId="2135" xr:uid="{00000000-0005-0000-0000-000087040000}"/>
    <cellStyle name="표준 4 2 3 3 3" xfId="135" xr:uid="{00000000-0005-0000-0000-000088040000}"/>
    <cellStyle name="표준 4 2 3 3 3 2" xfId="375" xr:uid="{00000000-0005-0000-0000-000089040000}"/>
    <cellStyle name="표준 4 2 3 3 3 2 2" xfId="855" xr:uid="{00000000-0005-0000-0000-00008A040000}"/>
    <cellStyle name="표준 4 2 3 3 3 2 2 2" xfId="1815" xr:uid="{00000000-0005-0000-0000-00008B040000}"/>
    <cellStyle name="표준 4 2 3 3 3 2 2 2 2" xfId="3735" xr:uid="{00000000-0005-0000-0000-00008C040000}"/>
    <cellStyle name="표준 4 2 3 3 3 2 2 3" xfId="2775" xr:uid="{00000000-0005-0000-0000-00008D040000}"/>
    <cellStyle name="표준 4 2 3 3 3 2 3" xfId="1335" xr:uid="{00000000-0005-0000-0000-00008E040000}"/>
    <cellStyle name="표준 4 2 3 3 3 2 3 2" xfId="3255" xr:uid="{00000000-0005-0000-0000-00008F040000}"/>
    <cellStyle name="표준 4 2 3 3 3 2 4" xfId="2295" xr:uid="{00000000-0005-0000-0000-000090040000}"/>
    <cellStyle name="표준 4 2 3 3 3 3" xfId="615" xr:uid="{00000000-0005-0000-0000-000091040000}"/>
    <cellStyle name="표준 4 2 3 3 3 3 2" xfId="1575" xr:uid="{00000000-0005-0000-0000-000092040000}"/>
    <cellStyle name="표준 4 2 3 3 3 3 2 2" xfId="3495" xr:uid="{00000000-0005-0000-0000-000093040000}"/>
    <cellStyle name="표준 4 2 3 3 3 3 3" xfId="2535" xr:uid="{00000000-0005-0000-0000-000094040000}"/>
    <cellStyle name="표준 4 2 3 3 3 4" xfId="1095" xr:uid="{00000000-0005-0000-0000-000095040000}"/>
    <cellStyle name="표준 4 2 3 3 3 4 2" xfId="3015" xr:uid="{00000000-0005-0000-0000-000096040000}"/>
    <cellStyle name="표준 4 2 3 3 3 5" xfId="2055" xr:uid="{00000000-0005-0000-0000-000097040000}"/>
    <cellStyle name="표준 4 2 3 3 4" xfId="295" xr:uid="{00000000-0005-0000-0000-000098040000}"/>
    <cellStyle name="표준 4 2 3 3 4 2" xfId="775" xr:uid="{00000000-0005-0000-0000-000099040000}"/>
    <cellStyle name="표준 4 2 3 3 4 2 2" xfId="1735" xr:uid="{00000000-0005-0000-0000-00009A040000}"/>
    <cellStyle name="표준 4 2 3 3 4 2 2 2" xfId="3655" xr:uid="{00000000-0005-0000-0000-00009B040000}"/>
    <cellStyle name="표준 4 2 3 3 4 2 3" xfId="2695" xr:uid="{00000000-0005-0000-0000-00009C040000}"/>
    <cellStyle name="표준 4 2 3 3 4 3" xfId="1255" xr:uid="{00000000-0005-0000-0000-00009D040000}"/>
    <cellStyle name="표준 4 2 3 3 4 3 2" xfId="3175" xr:uid="{00000000-0005-0000-0000-00009E040000}"/>
    <cellStyle name="표준 4 2 3 3 4 4" xfId="2215" xr:uid="{00000000-0005-0000-0000-00009F040000}"/>
    <cellStyle name="표준 4 2 3 3 5" xfId="535" xr:uid="{00000000-0005-0000-0000-0000A0040000}"/>
    <cellStyle name="표준 4 2 3 3 5 2" xfId="1495" xr:uid="{00000000-0005-0000-0000-0000A1040000}"/>
    <cellStyle name="표준 4 2 3 3 5 2 2" xfId="3415" xr:uid="{00000000-0005-0000-0000-0000A2040000}"/>
    <cellStyle name="표준 4 2 3 3 5 3" xfId="2455" xr:uid="{00000000-0005-0000-0000-0000A3040000}"/>
    <cellStyle name="표준 4 2 3 3 6" xfId="1015" xr:uid="{00000000-0005-0000-0000-0000A4040000}"/>
    <cellStyle name="표준 4 2 3 3 6 2" xfId="2935" xr:uid="{00000000-0005-0000-0000-0000A5040000}"/>
    <cellStyle name="표준 4 2 3 3 7" xfId="1975" xr:uid="{00000000-0005-0000-0000-0000A6040000}"/>
    <cellStyle name="표준 4 2 3 4" xfId="175" xr:uid="{00000000-0005-0000-0000-0000A7040000}"/>
    <cellStyle name="표준 4 2 3 4 2" xfId="415" xr:uid="{00000000-0005-0000-0000-0000A8040000}"/>
    <cellStyle name="표준 4 2 3 4 2 2" xfId="895" xr:uid="{00000000-0005-0000-0000-0000A9040000}"/>
    <cellStyle name="표준 4 2 3 4 2 2 2" xfId="1855" xr:uid="{00000000-0005-0000-0000-0000AA040000}"/>
    <cellStyle name="표준 4 2 3 4 2 2 2 2" xfId="3775" xr:uid="{00000000-0005-0000-0000-0000AB040000}"/>
    <cellStyle name="표준 4 2 3 4 2 2 3" xfId="2815" xr:uid="{00000000-0005-0000-0000-0000AC040000}"/>
    <cellStyle name="표준 4 2 3 4 2 3" xfId="1375" xr:uid="{00000000-0005-0000-0000-0000AD040000}"/>
    <cellStyle name="표준 4 2 3 4 2 3 2" xfId="3295" xr:uid="{00000000-0005-0000-0000-0000AE040000}"/>
    <cellStyle name="표준 4 2 3 4 2 4" xfId="2335" xr:uid="{00000000-0005-0000-0000-0000AF040000}"/>
    <cellStyle name="표준 4 2 3 4 3" xfId="655" xr:uid="{00000000-0005-0000-0000-0000B0040000}"/>
    <cellStyle name="표준 4 2 3 4 3 2" xfId="1615" xr:uid="{00000000-0005-0000-0000-0000B1040000}"/>
    <cellStyle name="표준 4 2 3 4 3 2 2" xfId="3535" xr:uid="{00000000-0005-0000-0000-0000B2040000}"/>
    <cellStyle name="표준 4 2 3 4 3 3" xfId="2575" xr:uid="{00000000-0005-0000-0000-0000B3040000}"/>
    <cellStyle name="표준 4 2 3 4 4" xfId="1135" xr:uid="{00000000-0005-0000-0000-0000B4040000}"/>
    <cellStyle name="표준 4 2 3 4 4 2" xfId="3055" xr:uid="{00000000-0005-0000-0000-0000B5040000}"/>
    <cellStyle name="표준 4 2 3 4 5" xfId="2095" xr:uid="{00000000-0005-0000-0000-0000B6040000}"/>
    <cellStyle name="표준 4 2 3 5" xfId="95" xr:uid="{00000000-0005-0000-0000-0000B7040000}"/>
    <cellStyle name="표준 4 2 3 5 2" xfId="335" xr:uid="{00000000-0005-0000-0000-0000B8040000}"/>
    <cellStyle name="표준 4 2 3 5 2 2" xfId="815" xr:uid="{00000000-0005-0000-0000-0000B9040000}"/>
    <cellStyle name="표준 4 2 3 5 2 2 2" xfId="1775" xr:uid="{00000000-0005-0000-0000-0000BA040000}"/>
    <cellStyle name="표준 4 2 3 5 2 2 2 2" xfId="3695" xr:uid="{00000000-0005-0000-0000-0000BB040000}"/>
    <cellStyle name="표준 4 2 3 5 2 2 3" xfId="2735" xr:uid="{00000000-0005-0000-0000-0000BC040000}"/>
    <cellStyle name="표준 4 2 3 5 2 3" xfId="1295" xr:uid="{00000000-0005-0000-0000-0000BD040000}"/>
    <cellStyle name="표준 4 2 3 5 2 3 2" xfId="3215" xr:uid="{00000000-0005-0000-0000-0000BE040000}"/>
    <cellStyle name="표준 4 2 3 5 2 4" xfId="2255" xr:uid="{00000000-0005-0000-0000-0000BF040000}"/>
    <cellStyle name="표준 4 2 3 5 3" xfId="575" xr:uid="{00000000-0005-0000-0000-0000C0040000}"/>
    <cellStyle name="표준 4 2 3 5 3 2" xfId="1535" xr:uid="{00000000-0005-0000-0000-0000C1040000}"/>
    <cellStyle name="표준 4 2 3 5 3 2 2" xfId="3455" xr:uid="{00000000-0005-0000-0000-0000C2040000}"/>
    <cellStyle name="표준 4 2 3 5 3 3" xfId="2495" xr:uid="{00000000-0005-0000-0000-0000C3040000}"/>
    <cellStyle name="표준 4 2 3 5 4" xfId="1055" xr:uid="{00000000-0005-0000-0000-0000C4040000}"/>
    <cellStyle name="표준 4 2 3 5 4 2" xfId="2975" xr:uid="{00000000-0005-0000-0000-0000C5040000}"/>
    <cellStyle name="표준 4 2 3 5 5" xfId="2015" xr:uid="{00000000-0005-0000-0000-0000C6040000}"/>
    <cellStyle name="표준 4 2 3 6" xfId="255" xr:uid="{00000000-0005-0000-0000-0000C7040000}"/>
    <cellStyle name="표준 4 2 3 6 2" xfId="735" xr:uid="{00000000-0005-0000-0000-0000C8040000}"/>
    <cellStyle name="표준 4 2 3 6 2 2" xfId="1695" xr:uid="{00000000-0005-0000-0000-0000C9040000}"/>
    <cellStyle name="표준 4 2 3 6 2 2 2" xfId="3615" xr:uid="{00000000-0005-0000-0000-0000CA040000}"/>
    <cellStyle name="표준 4 2 3 6 2 3" xfId="2655" xr:uid="{00000000-0005-0000-0000-0000CB040000}"/>
    <cellStyle name="표준 4 2 3 6 3" xfId="1215" xr:uid="{00000000-0005-0000-0000-0000CC040000}"/>
    <cellStyle name="표준 4 2 3 6 3 2" xfId="3135" xr:uid="{00000000-0005-0000-0000-0000CD040000}"/>
    <cellStyle name="표준 4 2 3 6 4" xfId="2175" xr:uid="{00000000-0005-0000-0000-0000CE040000}"/>
    <cellStyle name="표준 4 2 3 7" xfId="495" xr:uid="{00000000-0005-0000-0000-0000CF040000}"/>
    <cellStyle name="표준 4 2 3 7 2" xfId="1455" xr:uid="{00000000-0005-0000-0000-0000D0040000}"/>
    <cellStyle name="표준 4 2 3 7 2 2" xfId="3375" xr:uid="{00000000-0005-0000-0000-0000D1040000}"/>
    <cellStyle name="표준 4 2 3 7 3" xfId="2415" xr:uid="{00000000-0005-0000-0000-0000D2040000}"/>
    <cellStyle name="표준 4 2 3 8" xfId="975" xr:uid="{00000000-0005-0000-0000-0000D3040000}"/>
    <cellStyle name="표준 4 2 3 8 2" xfId="2895" xr:uid="{00000000-0005-0000-0000-0000D4040000}"/>
    <cellStyle name="표준 4 2 3 9" xfId="1935" xr:uid="{00000000-0005-0000-0000-0000D5040000}"/>
    <cellStyle name="표준 4 2 4" xfId="11" xr:uid="{00000000-0005-0000-0000-0000D6040000}"/>
    <cellStyle name="표준 4 2 4 2" xfId="31" xr:uid="{00000000-0005-0000-0000-0000D7040000}"/>
    <cellStyle name="표준 4 2 4 2 2" xfId="71" xr:uid="{00000000-0005-0000-0000-0000D8040000}"/>
    <cellStyle name="표준 4 2 4 2 2 2" xfId="231" xr:uid="{00000000-0005-0000-0000-0000D9040000}"/>
    <cellStyle name="표준 4 2 4 2 2 2 2" xfId="471" xr:uid="{00000000-0005-0000-0000-0000DA040000}"/>
    <cellStyle name="표준 4 2 4 2 2 2 2 2" xfId="951" xr:uid="{00000000-0005-0000-0000-0000DB040000}"/>
    <cellStyle name="표준 4 2 4 2 2 2 2 2 2" xfId="1911" xr:uid="{00000000-0005-0000-0000-0000DC040000}"/>
    <cellStyle name="표준 4 2 4 2 2 2 2 2 2 2" xfId="3831" xr:uid="{00000000-0005-0000-0000-0000DD040000}"/>
    <cellStyle name="표준 4 2 4 2 2 2 2 2 3" xfId="2871" xr:uid="{00000000-0005-0000-0000-0000DE040000}"/>
    <cellStyle name="표준 4 2 4 2 2 2 2 3" xfId="1431" xr:uid="{00000000-0005-0000-0000-0000DF040000}"/>
    <cellStyle name="표준 4 2 4 2 2 2 2 3 2" xfId="3351" xr:uid="{00000000-0005-0000-0000-0000E0040000}"/>
    <cellStyle name="표준 4 2 4 2 2 2 2 4" xfId="2391" xr:uid="{00000000-0005-0000-0000-0000E1040000}"/>
    <cellStyle name="표준 4 2 4 2 2 2 3" xfId="711" xr:uid="{00000000-0005-0000-0000-0000E2040000}"/>
    <cellStyle name="표준 4 2 4 2 2 2 3 2" xfId="1671" xr:uid="{00000000-0005-0000-0000-0000E3040000}"/>
    <cellStyle name="표준 4 2 4 2 2 2 3 2 2" xfId="3591" xr:uid="{00000000-0005-0000-0000-0000E4040000}"/>
    <cellStyle name="표준 4 2 4 2 2 2 3 3" xfId="2631" xr:uid="{00000000-0005-0000-0000-0000E5040000}"/>
    <cellStyle name="표준 4 2 4 2 2 2 4" xfId="1191" xr:uid="{00000000-0005-0000-0000-0000E6040000}"/>
    <cellStyle name="표준 4 2 4 2 2 2 4 2" xfId="3111" xr:uid="{00000000-0005-0000-0000-0000E7040000}"/>
    <cellStyle name="표준 4 2 4 2 2 2 5" xfId="2151" xr:uid="{00000000-0005-0000-0000-0000E8040000}"/>
    <cellStyle name="표준 4 2 4 2 2 3" xfId="151" xr:uid="{00000000-0005-0000-0000-0000E9040000}"/>
    <cellStyle name="표준 4 2 4 2 2 3 2" xfId="391" xr:uid="{00000000-0005-0000-0000-0000EA040000}"/>
    <cellStyle name="표준 4 2 4 2 2 3 2 2" xfId="871" xr:uid="{00000000-0005-0000-0000-0000EB040000}"/>
    <cellStyle name="표준 4 2 4 2 2 3 2 2 2" xfId="1831" xr:uid="{00000000-0005-0000-0000-0000EC040000}"/>
    <cellStyle name="표준 4 2 4 2 2 3 2 2 2 2" xfId="3751" xr:uid="{00000000-0005-0000-0000-0000ED040000}"/>
    <cellStyle name="표준 4 2 4 2 2 3 2 2 3" xfId="2791" xr:uid="{00000000-0005-0000-0000-0000EE040000}"/>
    <cellStyle name="표준 4 2 4 2 2 3 2 3" xfId="1351" xr:uid="{00000000-0005-0000-0000-0000EF040000}"/>
    <cellStyle name="표준 4 2 4 2 2 3 2 3 2" xfId="3271" xr:uid="{00000000-0005-0000-0000-0000F0040000}"/>
    <cellStyle name="표준 4 2 4 2 2 3 2 4" xfId="2311" xr:uid="{00000000-0005-0000-0000-0000F1040000}"/>
    <cellStyle name="표준 4 2 4 2 2 3 3" xfId="631" xr:uid="{00000000-0005-0000-0000-0000F2040000}"/>
    <cellStyle name="표준 4 2 4 2 2 3 3 2" xfId="1591" xr:uid="{00000000-0005-0000-0000-0000F3040000}"/>
    <cellStyle name="표준 4 2 4 2 2 3 3 2 2" xfId="3511" xr:uid="{00000000-0005-0000-0000-0000F4040000}"/>
    <cellStyle name="표준 4 2 4 2 2 3 3 3" xfId="2551" xr:uid="{00000000-0005-0000-0000-0000F5040000}"/>
    <cellStyle name="표준 4 2 4 2 2 3 4" xfId="1111" xr:uid="{00000000-0005-0000-0000-0000F6040000}"/>
    <cellStyle name="표준 4 2 4 2 2 3 4 2" xfId="3031" xr:uid="{00000000-0005-0000-0000-0000F7040000}"/>
    <cellStyle name="표준 4 2 4 2 2 3 5" xfId="2071" xr:uid="{00000000-0005-0000-0000-0000F8040000}"/>
    <cellStyle name="표준 4 2 4 2 2 4" xfId="311" xr:uid="{00000000-0005-0000-0000-0000F9040000}"/>
    <cellStyle name="표준 4 2 4 2 2 4 2" xfId="791" xr:uid="{00000000-0005-0000-0000-0000FA040000}"/>
    <cellStyle name="표준 4 2 4 2 2 4 2 2" xfId="1751" xr:uid="{00000000-0005-0000-0000-0000FB040000}"/>
    <cellStyle name="표준 4 2 4 2 2 4 2 2 2" xfId="3671" xr:uid="{00000000-0005-0000-0000-0000FC040000}"/>
    <cellStyle name="표준 4 2 4 2 2 4 2 3" xfId="2711" xr:uid="{00000000-0005-0000-0000-0000FD040000}"/>
    <cellStyle name="표준 4 2 4 2 2 4 3" xfId="1271" xr:uid="{00000000-0005-0000-0000-0000FE040000}"/>
    <cellStyle name="표준 4 2 4 2 2 4 3 2" xfId="3191" xr:uid="{00000000-0005-0000-0000-0000FF040000}"/>
    <cellStyle name="표준 4 2 4 2 2 4 4" xfId="2231" xr:uid="{00000000-0005-0000-0000-000000050000}"/>
    <cellStyle name="표준 4 2 4 2 2 5" xfId="551" xr:uid="{00000000-0005-0000-0000-000001050000}"/>
    <cellStyle name="표준 4 2 4 2 2 5 2" xfId="1511" xr:uid="{00000000-0005-0000-0000-000002050000}"/>
    <cellStyle name="표준 4 2 4 2 2 5 2 2" xfId="3431" xr:uid="{00000000-0005-0000-0000-000003050000}"/>
    <cellStyle name="표준 4 2 4 2 2 5 3" xfId="2471" xr:uid="{00000000-0005-0000-0000-000004050000}"/>
    <cellStyle name="표준 4 2 4 2 2 6" xfId="1031" xr:uid="{00000000-0005-0000-0000-000005050000}"/>
    <cellStyle name="표준 4 2 4 2 2 6 2" xfId="2951" xr:uid="{00000000-0005-0000-0000-000006050000}"/>
    <cellStyle name="표준 4 2 4 2 2 7" xfId="1991" xr:uid="{00000000-0005-0000-0000-000007050000}"/>
    <cellStyle name="표준 4 2 4 2 3" xfId="191" xr:uid="{00000000-0005-0000-0000-000008050000}"/>
    <cellStyle name="표준 4 2 4 2 3 2" xfId="431" xr:uid="{00000000-0005-0000-0000-000009050000}"/>
    <cellStyle name="표준 4 2 4 2 3 2 2" xfId="911" xr:uid="{00000000-0005-0000-0000-00000A050000}"/>
    <cellStyle name="표준 4 2 4 2 3 2 2 2" xfId="1871" xr:uid="{00000000-0005-0000-0000-00000B050000}"/>
    <cellStyle name="표준 4 2 4 2 3 2 2 2 2" xfId="3791" xr:uid="{00000000-0005-0000-0000-00000C050000}"/>
    <cellStyle name="표준 4 2 4 2 3 2 2 3" xfId="2831" xr:uid="{00000000-0005-0000-0000-00000D050000}"/>
    <cellStyle name="표준 4 2 4 2 3 2 3" xfId="1391" xr:uid="{00000000-0005-0000-0000-00000E050000}"/>
    <cellStyle name="표준 4 2 4 2 3 2 3 2" xfId="3311" xr:uid="{00000000-0005-0000-0000-00000F050000}"/>
    <cellStyle name="표준 4 2 4 2 3 2 4" xfId="2351" xr:uid="{00000000-0005-0000-0000-000010050000}"/>
    <cellStyle name="표준 4 2 4 2 3 3" xfId="671" xr:uid="{00000000-0005-0000-0000-000011050000}"/>
    <cellStyle name="표준 4 2 4 2 3 3 2" xfId="1631" xr:uid="{00000000-0005-0000-0000-000012050000}"/>
    <cellStyle name="표준 4 2 4 2 3 3 2 2" xfId="3551" xr:uid="{00000000-0005-0000-0000-000013050000}"/>
    <cellStyle name="표준 4 2 4 2 3 3 3" xfId="2591" xr:uid="{00000000-0005-0000-0000-000014050000}"/>
    <cellStyle name="표준 4 2 4 2 3 4" xfId="1151" xr:uid="{00000000-0005-0000-0000-000015050000}"/>
    <cellStyle name="표준 4 2 4 2 3 4 2" xfId="3071" xr:uid="{00000000-0005-0000-0000-000016050000}"/>
    <cellStyle name="표준 4 2 4 2 3 5" xfId="2111" xr:uid="{00000000-0005-0000-0000-000017050000}"/>
    <cellStyle name="표준 4 2 4 2 4" xfId="111" xr:uid="{00000000-0005-0000-0000-000018050000}"/>
    <cellStyle name="표준 4 2 4 2 4 2" xfId="351" xr:uid="{00000000-0005-0000-0000-000019050000}"/>
    <cellStyle name="표준 4 2 4 2 4 2 2" xfId="831" xr:uid="{00000000-0005-0000-0000-00001A050000}"/>
    <cellStyle name="표준 4 2 4 2 4 2 2 2" xfId="1791" xr:uid="{00000000-0005-0000-0000-00001B050000}"/>
    <cellStyle name="표준 4 2 4 2 4 2 2 2 2" xfId="3711" xr:uid="{00000000-0005-0000-0000-00001C050000}"/>
    <cellStyle name="표준 4 2 4 2 4 2 2 3" xfId="2751" xr:uid="{00000000-0005-0000-0000-00001D050000}"/>
    <cellStyle name="표준 4 2 4 2 4 2 3" xfId="1311" xr:uid="{00000000-0005-0000-0000-00001E050000}"/>
    <cellStyle name="표준 4 2 4 2 4 2 3 2" xfId="3231" xr:uid="{00000000-0005-0000-0000-00001F050000}"/>
    <cellStyle name="표준 4 2 4 2 4 2 4" xfId="2271" xr:uid="{00000000-0005-0000-0000-000020050000}"/>
    <cellStyle name="표준 4 2 4 2 4 3" xfId="591" xr:uid="{00000000-0005-0000-0000-000021050000}"/>
    <cellStyle name="표준 4 2 4 2 4 3 2" xfId="1551" xr:uid="{00000000-0005-0000-0000-000022050000}"/>
    <cellStyle name="표준 4 2 4 2 4 3 2 2" xfId="3471" xr:uid="{00000000-0005-0000-0000-000023050000}"/>
    <cellStyle name="표준 4 2 4 2 4 3 3" xfId="2511" xr:uid="{00000000-0005-0000-0000-000024050000}"/>
    <cellStyle name="표준 4 2 4 2 4 4" xfId="1071" xr:uid="{00000000-0005-0000-0000-000025050000}"/>
    <cellStyle name="표준 4 2 4 2 4 4 2" xfId="2991" xr:uid="{00000000-0005-0000-0000-000026050000}"/>
    <cellStyle name="표준 4 2 4 2 4 5" xfId="2031" xr:uid="{00000000-0005-0000-0000-000027050000}"/>
    <cellStyle name="표준 4 2 4 2 5" xfId="271" xr:uid="{00000000-0005-0000-0000-000028050000}"/>
    <cellStyle name="표준 4 2 4 2 5 2" xfId="751" xr:uid="{00000000-0005-0000-0000-000029050000}"/>
    <cellStyle name="표준 4 2 4 2 5 2 2" xfId="1711" xr:uid="{00000000-0005-0000-0000-00002A050000}"/>
    <cellStyle name="표준 4 2 4 2 5 2 2 2" xfId="3631" xr:uid="{00000000-0005-0000-0000-00002B050000}"/>
    <cellStyle name="표준 4 2 4 2 5 2 3" xfId="2671" xr:uid="{00000000-0005-0000-0000-00002C050000}"/>
    <cellStyle name="표준 4 2 4 2 5 3" xfId="1231" xr:uid="{00000000-0005-0000-0000-00002D050000}"/>
    <cellStyle name="표준 4 2 4 2 5 3 2" xfId="3151" xr:uid="{00000000-0005-0000-0000-00002E050000}"/>
    <cellStyle name="표준 4 2 4 2 5 4" xfId="2191" xr:uid="{00000000-0005-0000-0000-00002F050000}"/>
    <cellStyle name="표준 4 2 4 2 6" xfId="511" xr:uid="{00000000-0005-0000-0000-000030050000}"/>
    <cellStyle name="표준 4 2 4 2 6 2" xfId="1471" xr:uid="{00000000-0005-0000-0000-000031050000}"/>
    <cellStyle name="표준 4 2 4 2 6 2 2" xfId="3391" xr:uid="{00000000-0005-0000-0000-000032050000}"/>
    <cellStyle name="표준 4 2 4 2 6 3" xfId="2431" xr:uid="{00000000-0005-0000-0000-000033050000}"/>
    <cellStyle name="표준 4 2 4 2 7" xfId="991" xr:uid="{00000000-0005-0000-0000-000034050000}"/>
    <cellStyle name="표준 4 2 4 2 7 2" xfId="2911" xr:uid="{00000000-0005-0000-0000-000035050000}"/>
    <cellStyle name="표준 4 2 4 2 8" xfId="1951" xr:uid="{00000000-0005-0000-0000-000036050000}"/>
    <cellStyle name="표준 4 2 4 3" xfId="51" xr:uid="{00000000-0005-0000-0000-000037050000}"/>
    <cellStyle name="표준 4 2 4 3 2" xfId="211" xr:uid="{00000000-0005-0000-0000-000038050000}"/>
    <cellStyle name="표준 4 2 4 3 2 2" xfId="451" xr:uid="{00000000-0005-0000-0000-000039050000}"/>
    <cellStyle name="표준 4 2 4 3 2 2 2" xfId="931" xr:uid="{00000000-0005-0000-0000-00003A050000}"/>
    <cellStyle name="표준 4 2 4 3 2 2 2 2" xfId="1891" xr:uid="{00000000-0005-0000-0000-00003B050000}"/>
    <cellStyle name="표준 4 2 4 3 2 2 2 2 2" xfId="3811" xr:uid="{00000000-0005-0000-0000-00003C050000}"/>
    <cellStyle name="표준 4 2 4 3 2 2 2 3" xfId="2851" xr:uid="{00000000-0005-0000-0000-00003D050000}"/>
    <cellStyle name="표준 4 2 4 3 2 2 3" xfId="1411" xr:uid="{00000000-0005-0000-0000-00003E050000}"/>
    <cellStyle name="표준 4 2 4 3 2 2 3 2" xfId="3331" xr:uid="{00000000-0005-0000-0000-00003F050000}"/>
    <cellStyle name="표준 4 2 4 3 2 2 4" xfId="2371" xr:uid="{00000000-0005-0000-0000-000040050000}"/>
    <cellStyle name="표준 4 2 4 3 2 3" xfId="691" xr:uid="{00000000-0005-0000-0000-000041050000}"/>
    <cellStyle name="표준 4 2 4 3 2 3 2" xfId="1651" xr:uid="{00000000-0005-0000-0000-000042050000}"/>
    <cellStyle name="표준 4 2 4 3 2 3 2 2" xfId="3571" xr:uid="{00000000-0005-0000-0000-000043050000}"/>
    <cellStyle name="표준 4 2 4 3 2 3 3" xfId="2611" xr:uid="{00000000-0005-0000-0000-000044050000}"/>
    <cellStyle name="표준 4 2 4 3 2 4" xfId="1171" xr:uid="{00000000-0005-0000-0000-000045050000}"/>
    <cellStyle name="표준 4 2 4 3 2 4 2" xfId="3091" xr:uid="{00000000-0005-0000-0000-000046050000}"/>
    <cellStyle name="표준 4 2 4 3 2 5" xfId="2131" xr:uid="{00000000-0005-0000-0000-000047050000}"/>
    <cellStyle name="표준 4 2 4 3 3" xfId="131" xr:uid="{00000000-0005-0000-0000-000048050000}"/>
    <cellStyle name="표준 4 2 4 3 3 2" xfId="371" xr:uid="{00000000-0005-0000-0000-000049050000}"/>
    <cellStyle name="표준 4 2 4 3 3 2 2" xfId="851" xr:uid="{00000000-0005-0000-0000-00004A050000}"/>
    <cellStyle name="표준 4 2 4 3 3 2 2 2" xfId="1811" xr:uid="{00000000-0005-0000-0000-00004B050000}"/>
    <cellStyle name="표준 4 2 4 3 3 2 2 2 2" xfId="3731" xr:uid="{00000000-0005-0000-0000-00004C050000}"/>
    <cellStyle name="표준 4 2 4 3 3 2 2 3" xfId="2771" xr:uid="{00000000-0005-0000-0000-00004D050000}"/>
    <cellStyle name="표준 4 2 4 3 3 2 3" xfId="1331" xr:uid="{00000000-0005-0000-0000-00004E050000}"/>
    <cellStyle name="표준 4 2 4 3 3 2 3 2" xfId="3251" xr:uid="{00000000-0005-0000-0000-00004F050000}"/>
    <cellStyle name="표준 4 2 4 3 3 2 4" xfId="2291" xr:uid="{00000000-0005-0000-0000-000050050000}"/>
    <cellStyle name="표준 4 2 4 3 3 3" xfId="611" xr:uid="{00000000-0005-0000-0000-000051050000}"/>
    <cellStyle name="표준 4 2 4 3 3 3 2" xfId="1571" xr:uid="{00000000-0005-0000-0000-000052050000}"/>
    <cellStyle name="표준 4 2 4 3 3 3 2 2" xfId="3491" xr:uid="{00000000-0005-0000-0000-000053050000}"/>
    <cellStyle name="표준 4 2 4 3 3 3 3" xfId="2531" xr:uid="{00000000-0005-0000-0000-000054050000}"/>
    <cellStyle name="표준 4 2 4 3 3 4" xfId="1091" xr:uid="{00000000-0005-0000-0000-000055050000}"/>
    <cellStyle name="표준 4 2 4 3 3 4 2" xfId="3011" xr:uid="{00000000-0005-0000-0000-000056050000}"/>
    <cellStyle name="표준 4 2 4 3 3 5" xfId="2051" xr:uid="{00000000-0005-0000-0000-000057050000}"/>
    <cellStyle name="표준 4 2 4 3 4" xfId="291" xr:uid="{00000000-0005-0000-0000-000058050000}"/>
    <cellStyle name="표준 4 2 4 3 4 2" xfId="771" xr:uid="{00000000-0005-0000-0000-000059050000}"/>
    <cellStyle name="표준 4 2 4 3 4 2 2" xfId="1731" xr:uid="{00000000-0005-0000-0000-00005A050000}"/>
    <cellStyle name="표준 4 2 4 3 4 2 2 2" xfId="3651" xr:uid="{00000000-0005-0000-0000-00005B050000}"/>
    <cellStyle name="표준 4 2 4 3 4 2 3" xfId="2691" xr:uid="{00000000-0005-0000-0000-00005C050000}"/>
    <cellStyle name="표준 4 2 4 3 4 3" xfId="1251" xr:uid="{00000000-0005-0000-0000-00005D050000}"/>
    <cellStyle name="표준 4 2 4 3 4 3 2" xfId="3171" xr:uid="{00000000-0005-0000-0000-00005E050000}"/>
    <cellStyle name="표준 4 2 4 3 4 4" xfId="2211" xr:uid="{00000000-0005-0000-0000-00005F050000}"/>
    <cellStyle name="표준 4 2 4 3 5" xfId="531" xr:uid="{00000000-0005-0000-0000-000060050000}"/>
    <cellStyle name="표준 4 2 4 3 5 2" xfId="1491" xr:uid="{00000000-0005-0000-0000-000061050000}"/>
    <cellStyle name="표준 4 2 4 3 5 2 2" xfId="3411" xr:uid="{00000000-0005-0000-0000-000062050000}"/>
    <cellStyle name="표준 4 2 4 3 5 3" xfId="2451" xr:uid="{00000000-0005-0000-0000-000063050000}"/>
    <cellStyle name="표준 4 2 4 3 6" xfId="1011" xr:uid="{00000000-0005-0000-0000-000064050000}"/>
    <cellStyle name="표준 4 2 4 3 6 2" xfId="2931" xr:uid="{00000000-0005-0000-0000-000065050000}"/>
    <cellStyle name="표준 4 2 4 3 7" xfId="1971" xr:uid="{00000000-0005-0000-0000-000066050000}"/>
    <cellStyle name="표준 4 2 4 4" xfId="171" xr:uid="{00000000-0005-0000-0000-000067050000}"/>
    <cellStyle name="표준 4 2 4 4 2" xfId="411" xr:uid="{00000000-0005-0000-0000-000068050000}"/>
    <cellStyle name="표준 4 2 4 4 2 2" xfId="891" xr:uid="{00000000-0005-0000-0000-000069050000}"/>
    <cellStyle name="표준 4 2 4 4 2 2 2" xfId="1851" xr:uid="{00000000-0005-0000-0000-00006A050000}"/>
    <cellStyle name="표준 4 2 4 4 2 2 2 2" xfId="3771" xr:uid="{00000000-0005-0000-0000-00006B050000}"/>
    <cellStyle name="표준 4 2 4 4 2 2 3" xfId="2811" xr:uid="{00000000-0005-0000-0000-00006C050000}"/>
    <cellStyle name="표준 4 2 4 4 2 3" xfId="1371" xr:uid="{00000000-0005-0000-0000-00006D050000}"/>
    <cellStyle name="표준 4 2 4 4 2 3 2" xfId="3291" xr:uid="{00000000-0005-0000-0000-00006E050000}"/>
    <cellStyle name="표준 4 2 4 4 2 4" xfId="2331" xr:uid="{00000000-0005-0000-0000-00006F050000}"/>
    <cellStyle name="표준 4 2 4 4 3" xfId="651" xr:uid="{00000000-0005-0000-0000-000070050000}"/>
    <cellStyle name="표준 4 2 4 4 3 2" xfId="1611" xr:uid="{00000000-0005-0000-0000-000071050000}"/>
    <cellStyle name="표준 4 2 4 4 3 2 2" xfId="3531" xr:uid="{00000000-0005-0000-0000-000072050000}"/>
    <cellStyle name="표준 4 2 4 4 3 3" xfId="2571" xr:uid="{00000000-0005-0000-0000-000073050000}"/>
    <cellStyle name="표준 4 2 4 4 4" xfId="1131" xr:uid="{00000000-0005-0000-0000-000074050000}"/>
    <cellStyle name="표준 4 2 4 4 4 2" xfId="3051" xr:uid="{00000000-0005-0000-0000-000075050000}"/>
    <cellStyle name="표준 4 2 4 4 5" xfId="2091" xr:uid="{00000000-0005-0000-0000-000076050000}"/>
    <cellStyle name="표준 4 2 4 5" xfId="91" xr:uid="{00000000-0005-0000-0000-000077050000}"/>
    <cellStyle name="표준 4 2 4 5 2" xfId="331" xr:uid="{00000000-0005-0000-0000-000078050000}"/>
    <cellStyle name="표준 4 2 4 5 2 2" xfId="811" xr:uid="{00000000-0005-0000-0000-000079050000}"/>
    <cellStyle name="표준 4 2 4 5 2 2 2" xfId="1771" xr:uid="{00000000-0005-0000-0000-00007A050000}"/>
    <cellStyle name="표준 4 2 4 5 2 2 2 2" xfId="3691" xr:uid="{00000000-0005-0000-0000-00007B050000}"/>
    <cellStyle name="표준 4 2 4 5 2 2 3" xfId="2731" xr:uid="{00000000-0005-0000-0000-00007C050000}"/>
    <cellStyle name="표준 4 2 4 5 2 3" xfId="1291" xr:uid="{00000000-0005-0000-0000-00007D050000}"/>
    <cellStyle name="표준 4 2 4 5 2 3 2" xfId="3211" xr:uid="{00000000-0005-0000-0000-00007E050000}"/>
    <cellStyle name="표준 4 2 4 5 2 4" xfId="2251" xr:uid="{00000000-0005-0000-0000-00007F050000}"/>
    <cellStyle name="표준 4 2 4 5 3" xfId="571" xr:uid="{00000000-0005-0000-0000-000080050000}"/>
    <cellStyle name="표준 4 2 4 5 3 2" xfId="1531" xr:uid="{00000000-0005-0000-0000-000081050000}"/>
    <cellStyle name="표준 4 2 4 5 3 2 2" xfId="3451" xr:uid="{00000000-0005-0000-0000-000082050000}"/>
    <cellStyle name="표준 4 2 4 5 3 3" xfId="2491" xr:uid="{00000000-0005-0000-0000-000083050000}"/>
    <cellStyle name="표준 4 2 4 5 4" xfId="1051" xr:uid="{00000000-0005-0000-0000-000084050000}"/>
    <cellStyle name="표준 4 2 4 5 4 2" xfId="2971" xr:uid="{00000000-0005-0000-0000-000085050000}"/>
    <cellStyle name="표준 4 2 4 5 5" xfId="2011" xr:uid="{00000000-0005-0000-0000-000086050000}"/>
    <cellStyle name="표준 4 2 4 6" xfId="251" xr:uid="{00000000-0005-0000-0000-000087050000}"/>
    <cellStyle name="표준 4 2 4 6 2" xfId="731" xr:uid="{00000000-0005-0000-0000-000088050000}"/>
    <cellStyle name="표준 4 2 4 6 2 2" xfId="1691" xr:uid="{00000000-0005-0000-0000-000089050000}"/>
    <cellStyle name="표준 4 2 4 6 2 2 2" xfId="3611" xr:uid="{00000000-0005-0000-0000-00008A050000}"/>
    <cellStyle name="표준 4 2 4 6 2 3" xfId="2651" xr:uid="{00000000-0005-0000-0000-00008B050000}"/>
    <cellStyle name="표준 4 2 4 6 3" xfId="1211" xr:uid="{00000000-0005-0000-0000-00008C050000}"/>
    <cellStyle name="표준 4 2 4 6 3 2" xfId="3131" xr:uid="{00000000-0005-0000-0000-00008D050000}"/>
    <cellStyle name="표준 4 2 4 6 4" xfId="2171" xr:uid="{00000000-0005-0000-0000-00008E050000}"/>
    <cellStyle name="표준 4 2 4 7" xfId="491" xr:uid="{00000000-0005-0000-0000-00008F050000}"/>
    <cellStyle name="표준 4 2 4 7 2" xfId="1451" xr:uid="{00000000-0005-0000-0000-000090050000}"/>
    <cellStyle name="표준 4 2 4 7 2 2" xfId="3371" xr:uid="{00000000-0005-0000-0000-000091050000}"/>
    <cellStyle name="표준 4 2 4 7 3" xfId="2411" xr:uid="{00000000-0005-0000-0000-000092050000}"/>
    <cellStyle name="표준 4 2 4 8" xfId="971" xr:uid="{00000000-0005-0000-0000-000093050000}"/>
    <cellStyle name="표준 4 2 4 8 2" xfId="2891" xr:uid="{00000000-0005-0000-0000-000094050000}"/>
    <cellStyle name="표준 4 2 4 9" xfId="1931" xr:uid="{00000000-0005-0000-0000-000095050000}"/>
    <cellStyle name="표준 4 2 5" xfId="19" xr:uid="{00000000-0005-0000-0000-000096050000}"/>
    <cellStyle name="표준 4 2 5 2" xfId="39" xr:uid="{00000000-0005-0000-0000-000097050000}"/>
    <cellStyle name="표준 4 2 5 2 2" xfId="79" xr:uid="{00000000-0005-0000-0000-000098050000}"/>
    <cellStyle name="표준 4 2 5 2 2 2" xfId="239" xr:uid="{00000000-0005-0000-0000-000099050000}"/>
    <cellStyle name="표준 4 2 5 2 2 2 2" xfId="479" xr:uid="{00000000-0005-0000-0000-00009A050000}"/>
    <cellStyle name="표준 4 2 5 2 2 2 2 2" xfId="959" xr:uid="{00000000-0005-0000-0000-00009B050000}"/>
    <cellStyle name="표준 4 2 5 2 2 2 2 2 2" xfId="1919" xr:uid="{00000000-0005-0000-0000-00009C050000}"/>
    <cellStyle name="표준 4 2 5 2 2 2 2 2 2 2" xfId="3839" xr:uid="{00000000-0005-0000-0000-00009D050000}"/>
    <cellStyle name="표준 4 2 5 2 2 2 2 2 3" xfId="2879" xr:uid="{00000000-0005-0000-0000-00009E050000}"/>
    <cellStyle name="표준 4 2 5 2 2 2 2 3" xfId="1439" xr:uid="{00000000-0005-0000-0000-00009F050000}"/>
    <cellStyle name="표준 4 2 5 2 2 2 2 3 2" xfId="3359" xr:uid="{00000000-0005-0000-0000-0000A0050000}"/>
    <cellStyle name="표준 4 2 5 2 2 2 2 4" xfId="2399" xr:uid="{00000000-0005-0000-0000-0000A1050000}"/>
    <cellStyle name="표준 4 2 5 2 2 2 3" xfId="719" xr:uid="{00000000-0005-0000-0000-0000A2050000}"/>
    <cellStyle name="표준 4 2 5 2 2 2 3 2" xfId="1679" xr:uid="{00000000-0005-0000-0000-0000A3050000}"/>
    <cellStyle name="표준 4 2 5 2 2 2 3 2 2" xfId="3599" xr:uid="{00000000-0005-0000-0000-0000A4050000}"/>
    <cellStyle name="표준 4 2 5 2 2 2 3 3" xfId="2639" xr:uid="{00000000-0005-0000-0000-0000A5050000}"/>
    <cellStyle name="표준 4 2 5 2 2 2 4" xfId="1199" xr:uid="{00000000-0005-0000-0000-0000A6050000}"/>
    <cellStyle name="표준 4 2 5 2 2 2 4 2" xfId="3119" xr:uid="{00000000-0005-0000-0000-0000A7050000}"/>
    <cellStyle name="표준 4 2 5 2 2 2 5" xfId="2159" xr:uid="{00000000-0005-0000-0000-0000A8050000}"/>
    <cellStyle name="표준 4 2 5 2 2 3" xfId="159" xr:uid="{00000000-0005-0000-0000-0000A9050000}"/>
    <cellStyle name="표준 4 2 5 2 2 3 2" xfId="399" xr:uid="{00000000-0005-0000-0000-0000AA050000}"/>
    <cellStyle name="표준 4 2 5 2 2 3 2 2" xfId="879" xr:uid="{00000000-0005-0000-0000-0000AB050000}"/>
    <cellStyle name="표준 4 2 5 2 2 3 2 2 2" xfId="1839" xr:uid="{00000000-0005-0000-0000-0000AC050000}"/>
    <cellStyle name="표준 4 2 5 2 2 3 2 2 2 2" xfId="3759" xr:uid="{00000000-0005-0000-0000-0000AD050000}"/>
    <cellStyle name="표준 4 2 5 2 2 3 2 2 3" xfId="2799" xr:uid="{00000000-0005-0000-0000-0000AE050000}"/>
    <cellStyle name="표준 4 2 5 2 2 3 2 3" xfId="1359" xr:uid="{00000000-0005-0000-0000-0000AF050000}"/>
    <cellStyle name="표준 4 2 5 2 2 3 2 3 2" xfId="3279" xr:uid="{00000000-0005-0000-0000-0000B0050000}"/>
    <cellStyle name="표준 4 2 5 2 2 3 2 4" xfId="2319" xr:uid="{00000000-0005-0000-0000-0000B1050000}"/>
    <cellStyle name="표준 4 2 5 2 2 3 3" xfId="639" xr:uid="{00000000-0005-0000-0000-0000B2050000}"/>
    <cellStyle name="표준 4 2 5 2 2 3 3 2" xfId="1599" xr:uid="{00000000-0005-0000-0000-0000B3050000}"/>
    <cellStyle name="표준 4 2 5 2 2 3 3 2 2" xfId="3519" xr:uid="{00000000-0005-0000-0000-0000B4050000}"/>
    <cellStyle name="표준 4 2 5 2 2 3 3 3" xfId="2559" xr:uid="{00000000-0005-0000-0000-0000B5050000}"/>
    <cellStyle name="표준 4 2 5 2 2 3 4" xfId="1119" xr:uid="{00000000-0005-0000-0000-0000B6050000}"/>
    <cellStyle name="표준 4 2 5 2 2 3 4 2" xfId="3039" xr:uid="{00000000-0005-0000-0000-0000B7050000}"/>
    <cellStyle name="표준 4 2 5 2 2 3 5" xfId="2079" xr:uid="{00000000-0005-0000-0000-0000B8050000}"/>
    <cellStyle name="표준 4 2 5 2 2 4" xfId="319" xr:uid="{00000000-0005-0000-0000-0000B9050000}"/>
    <cellStyle name="표준 4 2 5 2 2 4 2" xfId="799" xr:uid="{00000000-0005-0000-0000-0000BA050000}"/>
    <cellStyle name="표준 4 2 5 2 2 4 2 2" xfId="1759" xr:uid="{00000000-0005-0000-0000-0000BB050000}"/>
    <cellStyle name="표준 4 2 5 2 2 4 2 2 2" xfId="3679" xr:uid="{00000000-0005-0000-0000-0000BC050000}"/>
    <cellStyle name="표준 4 2 5 2 2 4 2 3" xfId="2719" xr:uid="{00000000-0005-0000-0000-0000BD050000}"/>
    <cellStyle name="표준 4 2 5 2 2 4 3" xfId="1279" xr:uid="{00000000-0005-0000-0000-0000BE050000}"/>
    <cellStyle name="표준 4 2 5 2 2 4 3 2" xfId="3199" xr:uid="{00000000-0005-0000-0000-0000BF050000}"/>
    <cellStyle name="표준 4 2 5 2 2 4 4" xfId="2239" xr:uid="{00000000-0005-0000-0000-0000C0050000}"/>
    <cellStyle name="표준 4 2 5 2 2 5" xfId="559" xr:uid="{00000000-0005-0000-0000-0000C1050000}"/>
    <cellStyle name="표준 4 2 5 2 2 5 2" xfId="1519" xr:uid="{00000000-0005-0000-0000-0000C2050000}"/>
    <cellStyle name="표준 4 2 5 2 2 5 2 2" xfId="3439" xr:uid="{00000000-0005-0000-0000-0000C3050000}"/>
    <cellStyle name="표준 4 2 5 2 2 5 3" xfId="2479" xr:uid="{00000000-0005-0000-0000-0000C4050000}"/>
    <cellStyle name="표준 4 2 5 2 2 6" xfId="1039" xr:uid="{00000000-0005-0000-0000-0000C5050000}"/>
    <cellStyle name="표준 4 2 5 2 2 6 2" xfId="2959" xr:uid="{00000000-0005-0000-0000-0000C6050000}"/>
    <cellStyle name="표준 4 2 5 2 2 7" xfId="1999" xr:uid="{00000000-0005-0000-0000-0000C7050000}"/>
    <cellStyle name="표준 4 2 5 2 3" xfId="199" xr:uid="{00000000-0005-0000-0000-0000C8050000}"/>
    <cellStyle name="표준 4 2 5 2 3 2" xfId="439" xr:uid="{00000000-0005-0000-0000-0000C9050000}"/>
    <cellStyle name="표준 4 2 5 2 3 2 2" xfId="919" xr:uid="{00000000-0005-0000-0000-0000CA050000}"/>
    <cellStyle name="표준 4 2 5 2 3 2 2 2" xfId="1879" xr:uid="{00000000-0005-0000-0000-0000CB050000}"/>
    <cellStyle name="표준 4 2 5 2 3 2 2 2 2" xfId="3799" xr:uid="{00000000-0005-0000-0000-0000CC050000}"/>
    <cellStyle name="표준 4 2 5 2 3 2 2 3" xfId="2839" xr:uid="{00000000-0005-0000-0000-0000CD050000}"/>
    <cellStyle name="표준 4 2 5 2 3 2 3" xfId="1399" xr:uid="{00000000-0005-0000-0000-0000CE050000}"/>
    <cellStyle name="표준 4 2 5 2 3 2 3 2" xfId="3319" xr:uid="{00000000-0005-0000-0000-0000CF050000}"/>
    <cellStyle name="표준 4 2 5 2 3 2 4" xfId="2359" xr:uid="{00000000-0005-0000-0000-0000D0050000}"/>
    <cellStyle name="표준 4 2 5 2 3 3" xfId="679" xr:uid="{00000000-0005-0000-0000-0000D1050000}"/>
    <cellStyle name="표준 4 2 5 2 3 3 2" xfId="1639" xr:uid="{00000000-0005-0000-0000-0000D2050000}"/>
    <cellStyle name="표준 4 2 5 2 3 3 2 2" xfId="3559" xr:uid="{00000000-0005-0000-0000-0000D3050000}"/>
    <cellStyle name="표준 4 2 5 2 3 3 3" xfId="2599" xr:uid="{00000000-0005-0000-0000-0000D4050000}"/>
    <cellStyle name="표준 4 2 5 2 3 4" xfId="1159" xr:uid="{00000000-0005-0000-0000-0000D5050000}"/>
    <cellStyle name="표준 4 2 5 2 3 4 2" xfId="3079" xr:uid="{00000000-0005-0000-0000-0000D6050000}"/>
    <cellStyle name="표준 4 2 5 2 3 5" xfId="2119" xr:uid="{00000000-0005-0000-0000-0000D7050000}"/>
    <cellStyle name="표준 4 2 5 2 4" xfId="119" xr:uid="{00000000-0005-0000-0000-0000D8050000}"/>
    <cellStyle name="표준 4 2 5 2 4 2" xfId="359" xr:uid="{00000000-0005-0000-0000-0000D9050000}"/>
    <cellStyle name="표준 4 2 5 2 4 2 2" xfId="839" xr:uid="{00000000-0005-0000-0000-0000DA050000}"/>
    <cellStyle name="표준 4 2 5 2 4 2 2 2" xfId="1799" xr:uid="{00000000-0005-0000-0000-0000DB050000}"/>
    <cellStyle name="표준 4 2 5 2 4 2 2 2 2" xfId="3719" xr:uid="{00000000-0005-0000-0000-0000DC050000}"/>
    <cellStyle name="표준 4 2 5 2 4 2 2 3" xfId="2759" xr:uid="{00000000-0005-0000-0000-0000DD050000}"/>
    <cellStyle name="표준 4 2 5 2 4 2 3" xfId="1319" xr:uid="{00000000-0005-0000-0000-0000DE050000}"/>
    <cellStyle name="표준 4 2 5 2 4 2 3 2" xfId="3239" xr:uid="{00000000-0005-0000-0000-0000DF050000}"/>
    <cellStyle name="표준 4 2 5 2 4 2 4" xfId="2279" xr:uid="{00000000-0005-0000-0000-0000E0050000}"/>
    <cellStyle name="표준 4 2 5 2 4 3" xfId="599" xr:uid="{00000000-0005-0000-0000-0000E1050000}"/>
    <cellStyle name="표준 4 2 5 2 4 3 2" xfId="1559" xr:uid="{00000000-0005-0000-0000-0000E2050000}"/>
    <cellStyle name="표준 4 2 5 2 4 3 2 2" xfId="3479" xr:uid="{00000000-0005-0000-0000-0000E3050000}"/>
    <cellStyle name="표준 4 2 5 2 4 3 3" xfId="2519" xr:uid="{00000000-0005-0000-0000-0000E4050000}"/>
    <cellStyle name="표준 4 2 5 2 4 4" xfId="1079" xr:uid="{00000000-0005-0000-0000-0000E5050000}"/>
    <cellStyle name="표준 4 2 5 2 4 4 2" xfId="2999" xr:uid="{00000000-0005-0000-0000-0000E6050000}"/>
    <cellStyle name="표준 4 2 5 2 4 5" xfId="2039" xr:uid="{00000000-0005-0000-0000-0000E7050000}"/>
    <cellStyle name="표준 4 2 5 2 5" xfId="279" xr:uid="{00000000-0005-0000-0000-0000E8050000}"/>
    <cellStyle name="표준 4 2 5 2 5 2" xfId="759" xr:uid="{00000000-0005-0000-0000-0000E9050000}"/>
    <cellStyle name="표준 4 2 5 2 5 2 2" xfId="1719" xr:uid="{00000000-0005-0000-0000-0000EA050000}"/>
    <cellStyle name="표준 4 2 5 2 5 2 2 2" xfId="3639" xr:uid="{00000000-0005-0000-0000-0000EB050000}"/>
    <cellStyle name="표준 4 2 5 2 5 2 3" xfId="2679" xr:uid="{00000000-0005-0000-0000-0000EC050000}"/>
    <cellStyle name="표준 4 2 5 2 5 3" xfId="1239" xr:uid="{00000000-0005-0000-0000-0000ED050000}"/>
    <cellStyle name="표준 4 2 5 2 5 3 2" xfId="3159" xr:uid="{00000000-0005-0000-0000-0000EE050000}"/>
    <cellStyle name="표준 4 2 5 2 5 4" xfId="2199" xr:uid="{00000000-0005-0000-0000-0000EF050000}"/>
    <cellStyle name="표준 4 2 5 2 6" xfId="519" xr:uid="{00000000-0005-0000-0000-0000F0050000}"/>
    <cellStyle name="표준 4 2 5 2 6 2" xfId="1479" xr:uid="{00000000-0005-0000-0000-0000F1050000}"/>
    <cellStyle name="표준 4 2 5 2 6 2 2" xfId="3399" xr:uid="{00000000-0005-0000-0000-0000F2050000}"/>
    <cellStyle name="표준 4 2 5 2 6 3" xfId="2439" xr:uid="{00000000-0005-0000-0000-0000F3050000}"/>
    <cellStyle name="표준 4 2 5 2 7" xfId="999" xr:uid="{00000000-0005-0000-0000-0000F4050000}"/>
    <cellStyle name="표준 4 2 5 2 7 2" xfId="2919" xr:uid="{00000000-0005-0000-0000-0000F5050000}"/>
    <cellStyle name="표준 4 2 5 2 8" xfId="1959" xr:uid="{00000000-0005-0000-0000-0000F6050000}"/>
    <cellStyle name="표준 4 2 5 3" xfId="59" xr:uid="{00000000-0005-0000-0000-0000F7050000}"/>
    <cellStyle name="표준 4 2 5 3 2" xfId="219" xr:uid="{00000000-0005-0000-0000-0000F8050000}"/>
    <cellStyle name="표준 4 2 5 3 2 2" xfId="459" xr:uid="{00000000-0005-0000-0000-0000F9050000}"/>
    <cellStyle name="표준 4 2 5 3 2 2 2" xfId="939" xr:uid="{00000000-0005-0000-0000-0000FA050000}"/>
    <cellStyle name="표준 4 2 5 3 2 2 2 2" xfId="1899" xr:uid="{00000000-0005-0000-0000-0000FB050000}"/>
    <cellStyle name="표준 4 2 5 3 2 2 2 2 2" xfId="3819" xr:uid="{00000000-0005-0000-0000-0000FC050000}"/>
    <cellStyle name="표준 4 2 5 3 2 2 2 3" xfId="2859" xr:uid="{00000000-0005-0000-0000-0000FD050000}"/>
    <cellStyle name="표준 4 2 5 3 2 2 3" xfId="1419" xr:uid="{00000000-0005-0000-0000-0000FE050000}"/>
    <cellStyle name="표준 4 2 5 3 2 2 3 2" xfId="3339" xr:uid="{00000000-0005-0000-0000-0000FF050000}"/>
    <cellStyle name="표준 4 2 5 3 2 2 4" xfId="2379" xr:uid="{00000000-0005-0000-0000-000000060000}"/>
    <cellStyle name="표준 4 2 5 3 2 3" xfId="699" xr:uid="{00000000-0005-0000-0000-000001060000}"/>
    <cellStyle name="표준 4 2 5 3 2 3 2" xfId="1659" xr:uid="{00000000-0005-0000-0000-000002060000}"/>
    <cellStyle name="표준 4 2 5 3 2 3 2 2" xfId="3579" xr:uid="{00000000-0005-0000-0000-000003060000}"/>
    <cellStyle name="표준 4 2 5 3 2 3 3" xfId="2619" xr:uid="{00000000-0005-0000-0000-000004060000}"/>
    <cellStyle name="표준 4 2 5 3 2 4" xfId="1179" xr:uid="{00000000-0005-0000-0000-000005060000}"/>
    <cellStyle name="표준 4 2 5 3 2 4 2" xfId="3099" xr:uid="{00000000-0005-0000-0000-000006060000}"/>
    <cellStyle name="표준 4 2 5 3 2 5" xfId="2139" xr:uid="{00000000-0005-0000-0000-000007060000}"/>
    <cellStyle name="표준 4 2 5 3 3" xfId="139" xr:uid="{00000000-0005-0000-0000-000008060000}"/>
    <cellStyle name="표준 4 2 5 3 3 2" xfId="379" xr:uid="{00000000-0005-0000-0000-000009060000}"/>
    <cellStyle name="표준 4 2 5 3 3 2 2" xfId="859" xr:uid="{00000000-0005-0000-0000-00000A060000}"/>
    <cellStyle name="표준 4 2 5 3 3 2 2 2" xfId="1819" xr:uid="{00000000-0005-0000-0000-00000B060000}"/>
    <cellStyle name="표준 4 2 5 3 3 2 2 2 2" xfId="3739" xr:uid="{00000000-0005-0000-0000-00000C060000}"/>
    <cellStyle name="표준 4 2 5 3 3 2 2 3" xfId="2779" xr:uid="{00000000-0005-0000-0000-00000D060000}"/>
    <cellStyle name="표준 4 2 5 3 3 2 3" xfId="1339" xr:uid="{00000000-0005-0000-0000-00000E060000}"/>
    <cellStyle name="표준 4 2 5 3 3 2 3 2" xfId="3259" xr:uid="{00000000-0005-0000-0000-00000F060000}"/>
    <cellStyle name="표준 4 2 5 3 3 2 4" xfId="2299" xr:uid="{00000000-0005-0000-0000-000010060000}"/>
    <cellStyle name="표준 4 2 5 3 3 3" xfId="619" xr:uid="{00000000-0005-0000-0000-000011060000}"/>
    <cellStyle name="표준 4 2 5 3 3 3 2" xfId="1579" xr:uid="{00000000-0005-0000-0000-000012060000}"/>
    <cellStyle name="표준 4 2 5 3 3 3 2 2" xfId="3499" xr:uid="{00000000-0005-0000-0000-000013060000}"/>
    <cellStyle name="표준 4 2 5 3 3 3 3" xfId="2539" xr:uid="{00000000-0005-0000-0000-000014060000}"/>
    <cellStyle name="표준 4 2 5 3 3 4" xfId="1099" xr:uid="{00000000-0005-0000-0000-000015060000}"/>
    <cellStyle name="표준 4 2 5 3 3 4 2" xfId="3019" xr:uid="{00000000-0005-0000-0000-000016060000}"/>
    <cellStyle name="표준 4 2 5 3 3 5" xfId="2059" xr:uid="{00000000-0005-0000-0000-000017060000}"/>
    <cellStyle name="표준 4 2 5 3 4" xfId="299" xr:uid="{00000000-0005-0000-0000-000018060000}"/>
    <cellStyle name="표준 4 2 5 3 4 2" xfId="779" xr:uid="{00000000-0005-0000-0000-000019060000}"/>
    <cellStyle name="표준 4 2 5 3 4 2 2" xfId="1739" xr:uid="{00000000-0005-0000-0000-00001A060000}"/>
    <cellStyle name="표준 4 2 5 3 4 2 2 2" xfId="3659" xr:uid="{00000000-0005-0000-0000-00001B060000}"/>
    <cellStyle name="표준 4 2 5 3 4 2 3" xfId="2699" xr:uid="{00000000-0005-0000-0000-00001C060000}"/>
    <cellStyle name="표준 4 2 5 3 4 3" xfId="1259" xr:uid="{00000000-0005-0000-0000-00001D060000}"/>
    <cellStyle name="표준 4 2 5 3 4 3 2" xfId="3179" xr:uid="{00000000-0005-0000-0000-00001E060000}"/>
    <cellStyle name="표준 4 2 5 3 4 4" xfId="2219" xr:uid="{00000000-0005-0000-0000-00001F060000}"/>
    <cellStyle name="표준 4 2 5 3 5" xfId="539" xr:uid="{00000000-0005-0000-0000-000020060000}"/>
    <cellStyle name="표준 4 2 5 3 5 2" xfId="1499" xr:uid="{00000000-0005-0000-0000-000021060000}"/>
    <cellStyle name="표준 4 2 5 3 5 2 2" xfId="3419" xr:uid="{00000000-0005-0000-0000-000022060000}"/>
    <cellStyle name="표준 4 2 5 3 5 3" xfId="2459" xr:uid="{00000000-0005-0000-0000-000023060000}"/>
    <cellStyle name="표준 4 2 5 3 6" xfId="1019" xr:uid="{00000000-0005-0000-0000-000024060000}"/>
    <cellStyle name="표준 4 2 5 3 6 2" xfId="2939" xr:uid="{00000000-0005-0000-0000-000025060000}"/>
    <cellStyle name="표준 4 2 5 3 7" xfId="1979" xr:uid="{00000000-0005-0000-0000-000026060000}"/>
    <cellStyle name="표준 4 2 5 4" xfId="179" xr:uid="{00000000-0005-0000-0000-000027060000}"/>
    <cellStyle name="표준 4 2 5 4 2" xfId="419" xr:uid="{00000000-0005-0000-0000-000028060000}"/>
    <cellStyle name="표준 4 2 5 4 2 2" xfId="899" xr:uid="{00000000-0005-0000-0000-000029060000}"/>
    <cellStyle name="표준 4 2 5 4 2 2 2" xfId="1859" xr:uid="{00000000-0005-0000-0000-00002A060000}"/>
    <cellStyle name="표준 4 2 5 4 2 2 2 2" xfId="3779" xr:uid="{00000000-0005-0000-0000-00002B060000}"/>
    <cellStyle name="표준 4 2 5 4 2 2 3" xfId="2819" xr:uid="{00000000-0005-0000-0000-00002C060000}"/>
    <cellStyle name="표준 4 2 5 4 2 3" xfId="1379" xr:uid="{00000000-0005-0000-0000-00002D060000}"/>
    <cellStyle name="표준 4 2 5 4 2 3 2" xfId="3299" xr:uid="{00000000-0005-0000-0000-00002E060000}"/>
    <cellStyle name="표준 4 2 5 4 2 4" xfId="2339" xr:uid="{00000000-0005-0000-0000-00002F060000}"/>
    <cellStyle name="표준 4 2 5 4 3" xfId="659" xr:uid="{00000000-0005-0000-0000-000030060000}"/>
    <cellStyle name="표준 4 2 5 4 3 2" xfId="1619" xr:uid="{00000000-0005-0000-0000-000031060000}"/>
    <cellStyle name="표준 4 2 5 4 3 2 2" xfId="3539" xr:uid="{00000000-0005-0000-0000-000032060000}"/>
    <cellStyle name="표준 4 2 5 4 3 3" xfId="2579" xr:uid="{00000000-0005-0000-0000-000033060000}"/>
    <cellStyle name="표준 4 2 5 4 4" xfId="1139" xr:uid="{00000000-0005-0000-0000-000034060000}"/>
    <cellStyle name="표준 4 2 5 4 4 2" xfId="3059" xr:uid="{00000000-0005-0000-0000-000035060000}"/>
    <cellStyle name="표준 4 2 5 4 5" xfId="2099" xr:uid="{00000000-0005-0000-0000-000036060000}"/>
    <cellStyle name="표준 4 2 5 5" xfId="99" xr:uid="{00000000-0005-0000-0000-000037060000}"/>
    <cellStyle name="표준 4 2 5 5 2" xfId="339" xr:uid="{00000000-0005-0000-0000-000038060000}"/>
    <cellStyle name="표준 4 2 5 5 2 2" xfId="819" xr:uid="{00000000-0005-0000-0000-000039060000}"/>
    <cellStyle name="표준 4 2 5 5 2 2 2" xfId="1779" xr:uid="{00000000-0005-0000-0000-00003A060000}"/>
    <cellStyle name="표준 4 2 5 5 2 2 2 2" xfId="3699" xr:uid="{00000000-0005-0000-0000-00003B060000}"/>
    <cellStyle name="표준 4 2 5 5 2 2 3" xfId="2739" xr:uid="{00000000-0005-0000-0000-00003C060000}"/>
    <cellStyle name="표준 4 2 5 5 2 3" xfId="1299" xr:uid="{00000000-0005-0000-0000-00003D060000}"/>
    <cellStyle name="표준 4 2 5 5 2 3 2" xfId="3219" xr:uid="{00000000-0005-0000-0000-00003E060000}"/>
    <cellStyle name="표준 4 2 5 5 2 4" xfId="2259" xr:uid="{00000000-0005-0000-0000-00003F060000}"/>
    <cellStyle name="표준 4 2 5 5 3" xfId="579" xr:uid="{00000000-0005-0000-0000-000040060000}"/>
    <cellStyle name="표준 4 2 5 5 3 2" xfId="1539" xr:uid="{00000000-0005-0000-0000-000041060000}"/>
    <cellStyle name="표준 4 2 5 5 3 2 2" xfId="3459" xr:uid="{00000000-0005-0000-0000-000042060000}"/>
    <cellStyle name="표준 4 2 5 5 3 3" xfId="2499" xr:uid="{00000000-0005-0000-0000-000043060000}"/>
    <cellStyle name="표준 4 2 5 5 4" xfId="1059" xr:uid="{00000000-0005-0000-0000-000044060000}"/>
    <cellStyle name="표준 4 2 5 5 4 2" xfId="2979" xr:uid="{00000000-0005-0000-0000-000045060000}"/>
    <cellStyle name="표준 4 2 5 5 5" xfId="2019" xr:uid="{00000000-0005-0000-0000-000046060000}"/>
    <cellStyle name="표준 4 2 5 6" xfId="259" xr:uid="{00000000-0005-0000-0000-000047060000}"/>
    <cellStyle name="표준 4 2 5 6 2" xfId="739" xr:uid="{00000000-0005-0000-0000-000048060000}"/>
    <cellStyle name="표준 4 2 5 6 2 2" xfId="1699" xr:uid="{00000000-0005-0000-0000-000049060000}"/>
    <cellStyle name="표준 4 2 5 6 2 2 2" xfId="3619" xr:uid="{00000000-0005-0000-0000-00004A060000}"/>
    <cellStyle name="표준 4 2 5 6 2 3" xfId="2659" xr:uid="{00000000-0005-0000-0000-00004B060000}"/>
    <cellStyle name="표준 4 2 5 6 3" xfId="1219" xr:uid="{00000000-0005-0000-0000-00004C060000}"/>
    <cellStyle name="표준 4 2 5 6 3 2" xfId="3139" xr:uid="{00000000-0005-0000-0000-00004D060000}"/>
    <cellStyle name="표준 4 2 5 6 4" xfId="2179" xr:uid="{00000000-0005-0000-0000-00004E060000}"/>
    <cellStyle name="표준 4 2 5 7" xfId="499" xr:uid="{00000000-0005-0000-0000-00004F060000}"/>
    <cellStyle name="표준 4 2 5 7 2" xfId="1459" xr:uid="{00000000-0005-0000-0000-000050060000}"/>
    <cellStyle name="표준 4 2 5 7 2 2" xfId="3379" xr:uid="{00000000-0005-0000-0000-000051060000}"/>
    <cellStyle name="표준 4 2 5 7 3" xfId="2419" xr:uid="{00000000-0005-0000-0000-000052060000}"/>
    <cellStyle name="표준 4 2 5 8" xfId="979" xr:uid="{00000000-0005-0000-0000-000053060000}"/>
    <cellStyle name="표준 4 2 5 8 2" xfId="2899" xr:uid="{00000000-0005-0000-0000-000054060000}"/>
    <cellStyle name="표준 4 2 5 9" xfId="1939" xr:uid="{00000000-0005-0000-0000-000055060000}"/>
    <cellStyle name="표준 4 2 6" xfId="23" xr:uid="{00000000-0005-0000-0000-000056060000}"/>
    <cellStyle name="표준 4 2 6 2" xfId="43" xr:uid="{00000000-0005-0000-0000-000057060000}"/>
    <cellStyle name="표준 4 2 6 2 2" xfId="83" xr:uid="{00000000-0005-0000-0000-000058060000}"/>
    <cellStyle name="표준 4 2 6 2 2 2" xfId="243" xr:uid="{00000000-0005-0000-0000-000059060000}"/>
    <cellStyle name="표준 4 2 6 2 2 2 2" xfId="483" xr:uid="{00000000-0005-0000-0000-00005A060000}"/>
    <cellStyle name="표준 4 2 6 2 2 2 2 2" xfId="963" xr:uid="{00000000-0005-0000-0000-00005B060000}"/>
    <cellStyle name="표준 4 2 6 2 2 2 2 2 2" xfId="1923" xr:uid="{00000000-0005-0000-0000-00005C060000}"/>
    <cellStyle name="표준 4 2 6 2 2 2 2 2 2 2" xfId="3843" xr:uid="{00000000-0005-0000-0000-00005D060000}"/>
    <cellStyle name="표준 4 2 6 2 2 2 2 2 3" xfId="2883" xr:uid="{00000000-0005-0000-0000-00005E060000}"/>
    <cellStyle name="표준 4 2 6 2 2 2 2 3" xfId="1443" xr:uid="{00000000-0005-0000-0000-00005F060000}"/>
    <cellStyle name="표준 4 2 6 2 2 2 2 3 2" xfId="3363" xr:uid="{00000000-0005-0000-0000-000060060000}"/>
    <cellStyle name="표준 4 2 6 2 2 2 2 4" xfId="2403" xr:uid="{00000000-0005-0000-0000-000061060000}"/>
    <cellStyle name="표준 4 2 6 2 2 2 3" xfId="723" xr:uid="{00000000-0005-0000-0000-000062060000}"/>
    <cellStyle name="표준 4 2 6 2 2 2 3 2" xfId="1683" xr:uid="{00000000-0005-0000-0000-000063060000}"/>
    <cellStyle name="표준 4 2 6 2 2 2 3 2 2" xfId="3603" xr:uid="{00000000-0005-0000-0000-000064060000}"/>
    <cellStyle name="표준 4 2 6 2 2 2 3 3" xfId="2643" xr:uid="{00000000-0005-0000-0000-000065060000}"/>
    <cellStyle name="표준 4 2 6 2 2 2 4" xfId="1203" xr:uid="{00000000-0005-0000-0000-000066060000}"/>
    <cellStyle name="표준 4 2 6 2 2 2 4 2" xfId="3123" xr:uid="{00000000-0005-0000-0000-000067060000}"/>
    <cellStyle name="표준 4 2 6 2 2 2 5" xfId="2163" xr:uid="{00000000-0005-0000-0000-000068060000}"/>
    <cellStyle name="표준 4 2 6 2 2 3" xfId="163" xr:uid="{00000000-0005-0000-0000-000069060000}"/>
    <cellStyle name="표준 4 2 6 2 2 3 2" xfId="403" xr:uid="{00000000-0005-0000-0000-00006A060000}"/>
    <cellStyle name="표준 4 2 6 2 2 3 2 2" xfId="883" xr:uid="{00000000-0005-0000-0000-00006B060000}"/>
    <cellStyle name="표준 4 2 6 2 2 3 2 2 2" xfId="1843" xr:uid="{00000000-0005-0000-0000-00006C060000}"/>
    <cellStyle name="표준 4 2 6 2 2 3 2 2 2 2" xfId="3763" xr:uid="{00000000-0005-0000-0000-00006D060000}"/>
    <cellStyle name="표준 4 2 6 2 2 3 2 2 3" xfId="2803" xr:uid="{00000000-0005-0000-0000-00006E060000}"/>
    <cellStyle name="표준 4 2 6 2 2 3 2 3" xfId="1363" xr:uid="{00000000-0005-0000-0000-00006F060000}"/>
    <cellStyle name="표준 4 2 6 2 2 3 2 3 2" xfId="3283" xr:uid="{00000000-0005-0000-0000-000070060000}"/>
    <cellStyle name="표준 4 2 6 2 2 3 2 4" xfId="2323" xr:uid="{00000000-0005-0000-0000-000071060000}"/>
    <cellStyle name="표준 4 2 6 2 2 3 3" xfId="643" xr:uid="{00000000-0005-0000-0000-000072060000}"/>
    <cellStyle name="표준 4 2 6 2 2 3 3 2" xfId="1603" xr:uid="{00000000-0005-0000-0000-000073060000}"/>
    <cellStyle name="표준 4 2 6 2 2 3 3 2 2" xfId="3523" xr:uid="{00000000-0005-0000-0000-000074060000}"/>
    <cellStyle name="표준 4 2 6 2 2 3 3 3" xfId="2563" xr:uid="{00000000-0005-0000-0000-000075060000}"/>
    <cellStyle name="표준 4 2 6 2 2 3 4" xfId="1123" xr:uid="{00000000-0005-0000-0000-000076060000}"/>
    <cellStyle name="표준 4 2 6 2 2 3 4 2" xfId="3043" xr:uid="{00000000-0005-0000-0000-000077060000}"/>
    <cellStyle name="표준 4 2 6 2 2 3 5" xfId="2083" xr:uid="{00000000-0005-0000-0000-000078060000}"/>
    <cellStyle name="표준 4 2 6 2 2 4" xfId="323" xr:uid="{00000000-0005-0000-0000-000079060000}"/>
    <cellStyle name="표준 4 2 6 2 2 4 2" xfId="803" xr:uid="{00000000-0005-0000-0000-00007A060000}"/>
    <cellStyle name="표준 4 2 6 2 2 4 2 2" xfId="1763" xr:uid="{00000000-0005-0000-0000-00007B060000}"/>
    <cellStyle name="표준 4 2 6 2 2 4 2 2 2" xfId="3683" xr:uid="{00000000-0005-0000-0000-00007C060000}"/>
    <cellStyle name="표준 4 2 6 2 2 4 2 3" xfId="2723" xr:uid="{00000000-0005-0000-0000-00007D060000}"/>
    <cellStyle name="표준 4 2 6 2 2 4 3" xfId="1283" xr:uid="{00000000-0005-0000-0000-00007E060000}"/>
    <cellStyle name="표준 4 2 6 2 2 4 3 2" xfId="3203" xr:uid="{00000000-0005-0000-0000-00007F060000}"/>
    <cellStyle name="표준 4 2 6 2 2 4 4" xfId="2243" xr:uid="{00000000-0005-0000-0000-000080060000}"/>
    <cellStyle name="표준 4 2 6 2 2 5" xfId="563" xr:uid="{00000000-0005-0000-0000-000081060000}"/>
    <cellStyle name="표준 4 2 6 2 2 5 2" xfId="1523" xr:uid="{00000000-0005-0000-0000-000082060000}"/>
    <cellStyle name="표준 4 2 6 2 2 5 2 2" xfId="3443" xr:uid="{00000000-0005-0000-0000-000083060000}"/>
    <cellStyle name="표준 4 2 6 2 2 5 3" xfId="2483" xr:uid="{00000000-0005-0000-0000-000084060000}"/>
    <cellStyle name="표준 4 2 6 2 2 6" xfId="1043" xr:uid="{00000000-0005-0000-0000-000085060000}"/>
    <cellStyle name="표준 4 2 6 2 2 6 2" xfId="2963" xr:uid="{00000000-0005-0000-0000-000086060000}"/>
    <cellStyle name="표준 4 2 6 2 2 7" xfId="2003" xr:uid="{00000000-0005-0000-0000-000087060000}"/>
    <cellStyle name="표준 4 2 6 2 3" xfId="203" xr:uid="{00000000-0005-0000-0000-000088060000}"/>
    <cellStyle name="표준 4 2 6 2 3 2" xfId="443" xr:uid="{00000000-0005-0000-0000-000089060000}"/>
    <cellStyle name="표준 4 2 6 2 3 2 2" xfId="923" xr:uid="{00000000-0005-0000-0000-00008A060000}"/>
    <cellStyle name="표준 4 2 6 2 3 2 2 2" xfId="1883" xr:uid="{00000000-0005-0000-0000-00008B060000}"/>
    <cellStyle name="표준 4 2 6 2 3 2 2 2 2" xfId="3803" xr:uid="{00000000-0005-0000-0000-00008C060000}"/>
    <cellStyle name="표준 4 2 6 2 3 2 2 3" xfId="2843" xr:uid="{00000000-0005-0000-0000-00008D060000}"/>
    <cellStyle name="표준 4 2 6 2 3 2 3" xfId="1403" xr:uid="{00000000-0005-0000-0000-00008E060000}"/>
    <cellStyle name="표준 4 2 6 2 3 2 3 2" xfId="3323" xr:uid="{00000000-0005-0000-0000-00008F060000}"/>
    <cellStyle name="표준 4 2 6 2 3 2 4" xfId="2363" xr:uid="{00000000-0005-0000-0000-000090060000}"/>
    <cellStyle name="표준 4 2 6 2 3 3" xfId="683" xr:uid="{00000000-0005-0000-0000-000091060000}"/>
    <cellStyle name="표준 4 2 6 2 3 3 2" xfId="1643" xr:uid="{00000000-0005-0000-0000-000092060000}"/>
    <cellStyle name="표준 4 2 6 2 3 3 2 2" xfId="3563" xr:uid="{00000000-0005-0000-0000-000093060000}"/>
    <cellStyle name="표준 4 2 6 2 3 3 3" xfId="2603" xr:uid="{00000000-0005-0000-0000-000094060000}"/>
    <cellStyle name="표준 4 2 6 2 3 4" xfId="1163" xr:uid="{00000000-0005-0000-0000-000095060000}"/>
    <cellStyle name="표준 4 2 6 2 3 4 2" xfId="3083" xr:uid="{00000000-0005-0000-0000-000096060000}"/>
    <cellStyle name="표준 4 2 6 2 3 5" xfId="2123" xr:uid="{00000000-0005-0000-0000-000097060000}"/>
    <cellStyle name="표준 4 2 6 2 4" xfId="123" xr:uid="{00000000-0005-0000-0000-000098060000}"/>
    <cellStyle name="표준 4 2 6 2 4 2" xfId="363" xr:uid="{00000000-0005-0000-0000-000099060000}"/>
    <cellStyle name="표준 4 2 6 2 4 2 2" xfId="843" xr:uid="{00000000-0005-0000-0000-00009A060000}"/>
    <cellStyle name="표준 4 2 6 2 4 2 2 2" xfId="1803" xr:uid="{00000000-0005-0000-0000-00009B060000}"/>
    <cellStyle name="표준 4 2 6 2 4 2 2 2 2" xfId="3723" xr:uid="{00000000-0005-0000-0000-00009C060000}"/>
    <cellStyle name="표준 4 2 6 2 4 2 2 3" xfId="2763" xr:uid="{00000000-0005-0000-0000-00009D060000}"/>
    <cellStyle name="표준 4 2 6 2 4 2 3" xfId="1323" xr:uid="{00000000-0005-0000-0000-00009E060000}"/>
    <cellStyle name="표준 4 2 6 2 4 2 3 2" xfId="3243" xr:uid="{00000000-0005-0000-0000-00009F060000}"/>
    <cellStyle name="표준 4 2 6 2 4 2 4" xfId="2283" xr:uid="{00000000-0005-0000-0000-0000A0060000}"/>
    <cellStyle name="표준 4 2 6 2 4 3" xfId="603" xr:uid="{00000000-0005-0000-0000-0000A1060000}"/>
    <cellStyle name="표준 4 2 6 2 4 3 2" xfId="1563" xr:uid="{00000000-0005-0000-0000-0000A2060000}"/>
    <cellStyle name="표준 4 2 6 2 4 3 2 2" xfId="3483" xr:uid="{00000000-0005-0000-0000-0000A3060000}"/>
    <cellStyle name="표준 4 2 6 2 4 3 3" xfId="2523" xr:uid="{00000000-0005-0000-0000-0000A4060000}"/>
    <cellStyle name="표준 4 2 6 2 4 4" xfId="1083" xr:uid="{00000000-0005-0000-0000-0000A5060000}"/>
    <cellStyle name="표준 4 2 6 2 4 4 2" xfId="3003" xr:uid="{00000000-0005-0000-0000-0000A6060000}"/>
    <cellStyle name="표준 4 2 6 2 4 5" xfId="2043" xr:uid="{00000000-0005-0000-0000-0000A7060000}"/>
    <cellStyle name="표준 4 2 6 2 5" xfId="283" xr:uid="{00000000-0005-0000-0000-0000A8060000}"/>
    <cellStyle name="표준 4 2 6 2 5 2" xfId="763" xr:uid="{00000000-0005-0000-0000-0000A9060000}"/>
    <cellStyle name="표준 4 2 6 2 5 2 2" xfId="1723" xr:uid="{00000000-0005-0000-0000-0000AA060000}"/>
    <cellStyle name="표준 4 2 6 2 5 2 2 2" xfId="3643" xr:uid="{00000000-0005-0000-0000-0000AB060000}"/>
    <cellStyle name="표준 4 2 6 2 5 2 3" xfId="2683" xr:uid="{00000000-0005-0000-0000-0000AC060000}"/>
    <cellStyle name="표준 4 2 6 2 5 3" xfId="1243" xr:uid="{00000000-0005-0000-0000-0000AD060000}"/>
    <cellStyle name="표준 4 2 6 2 5 3 2" xfId="3163" xr:uid="{00000000-0005-0000-0000-0000AE060000}"/>
    <cellStyle name="표준 4 2 6 2 5 4" xfId="2203" xr:uid="{00000000-0005-0000-0000-0000AF060000}"/>
    <cellStyle name="표준 4 2 6 2 6" xfId="523" xr:uid="{00000000-0005-0000-0000-0000B0060000}"/>
    <cellStyle name="표준 4 2 6 2 6 2" xfId="1483" xr:uid="{00000000-0005-0000-0000-0000B1060000}"/>
    <cellStyle name="표준 4 2 6 2 6 2 2" xfId="3403" xr:uid="{00000000-0005-0000-0000-0000B2060000}"/>
    <cellStyle name="표준 4 2 6 2 6 3" xfId="2443" xr:uid="{00000000-0005-0000-0000-0000B3060000}"/>
    <cellStyle name="표준 4 2 6 2 7" xfId="1003" xr:uid="{00000000-0005-0000-0000-0000B4060000}"/>
    <cellStyle name="표준 4 2 6 2 7 2" xfId="2923" xr:uid="{00000000-0005-0000-0000-0000B5060000}"/>
    <cellStyle name="표준 4 2 6 2 8" xfId="1963" xr:uid="{00000000-0005-0000-0000-0000B6060000}"/>
    <cellStyle name="표준 4 2 6 3" xfId="63" xr:uid="{00000000-0005-0000-0000-0000B7060000}"/>
    <cellStyle name="표준 4 2 6 3 2" xfId="223" xr:uid="{00000000-0005-0000-0000-0000B8060000}"/>
    <cellStyle name="표준 4 2 6 3 2 2" xfId="463" xr:uid="{00000000-0005-0000-0000-0000B9060000}"/>
    <cellStyle name="표준 4 2 6 3 2 2 2" xfId="943" xr:uid="{00000000-0005-0000-0000-0000BA060000}"/>
    <cellStyle name="표준 4 2 6 3 2 2 2 2" xfId="1903" xr:uid="{00000000-0005-0000-0000-0000BB060000}"/>
    <cellStyle name="표준 4 2 6 3 2 2 2 2 2" xfId="3823" xr:uid="{00000000-0005-0000-0000-0000BC060000}"/>
    <cellStyle name="표준 4 2 6 3 2 2 2 3" xfId="2863" xr:uid="{00000000-0005-0000-0000-0000BD060000}"/>
    <cellStyle name="표준 4 2 6 3 2 2 3" xfId="1423" xr:uid="{00000000-0005-0000-0000-0000BE060000}"/>
    <cellStyle name="표준 4 2 6 3 2 2 3 2" xfId="3343" xr:uid="{00000000-0005-0000-0000-0000BF060000}"/>
    <cellStyle name="표준 4 2 6 3 2 2 4" xfId="2383" xr:uid="{00000000-0005-0000-0000-0000C0060000}"/>
    <cellStyle name="표준 4 2 6 3 2 3" xfId="703" xr:uid="{00000000-0005-0000-0000-0000C1060000}"/>
    <cellStyle name="표준 4 2 6 3 2 3 2" xfId="1663" xr:uid="{00000000-0005-0000-0000-0000C2060000}"/>
    <cellStyle name="표준 4 2 6 3 2 3 2 2" xfId="3583" xr:uid="{00000000-0005-0000-0000-0000C3060000}"/>
    <cellStyle name="표준 4 2 6 3 2 3 3" xfId="2623" xr:uid="{00000000-0005-0000-0000-0000C4060000}"/>
    <cellStyle name="표준 4 2 6 3 2 4" xfId="1183" xr:uid="{00000000-0005-0000-0000-0000C5060000}"/>
    <cellStyle name="표준 4 2 6 3 2 4 2" xfId="3103" xr:uid="{00000000-0005-0000-0000-0000C6060000}"/>
    <cellStyle name="표준 4 2 6 3 2 5" xfId="2143" xr:uid="{00000000-0005-0000-0000-0000C7060000}"/>
    <cellStyle name="표준 4 2 6 3 3" xfId="143" xr:uid="{00000000-0005-0000-0000-0000C8060000}"/>
    <cellStyle name="표준 4 2 6 3 3 2" xfId="383" xr:uid="{00000000-0005-0000-0000-0000C9060000}"/>
    <cellStyle name="표준 4 2 6 3 3 2 2" xfId="863" xr:uid="{00000000-0005-0000-0000-0000CA060000}"/>
    <cellStyle name="표준 4 2 6 3 3 2 2 2" xfId="1823" xr:uid="{00000000-0005-0000-0000-0000CB060000}"/>
    <cellStyle name="표준 4 2 6 3 3 2 2 2 2" xfId="3743" xr:uid="{00000000-0005-0000-0000-0000CC060000}"/>
    <cellStyle name="표준 4 2 6 3 3 2 2 3" xfId="2783" xr:uid="{00000000-0005-0000-0000-0000CD060000}"/>
    <cellStyle name="표준 4 2 6 3 3 2 3" xfId="1343" xr:uid="{00000000-0005-0000-0000-0000CE060000}"/>
    <cellStyle name="표준 4 2 6 3 3 2 3 2" xfId="3263" xr:uid="{00000000-0005-0000-0000-0000CF060000}"/>
    <cellStyle name="표준 4 2 6 3 3 2 4" xfId="2303" xr:uid="{00000000-0005-0000-0000-0000D0060000}"/>
    <cellStyle name="표준 4 2 6 3 3 3" xfId="623" xr:uid="{00000000-0005-0000-0000-0000D1060000}"/>
    <cellStyle name="표준 4 2 6 3 3 3 2" xfId="1583" xr:uid="{00000000-0005-0000-0000-0000D2060000}"/>
    <cellStyle name="표준 4 2 6 3 3 3 2 2" xfId="3503" xr:uid="{00000000-0005-0000-0000-0000D3060000}"/>
    <cellStyle name="표준 4 2 6 3 3 3 3" xfId="2543" xr:uid="{00000000-0005-0000-0000-0000D4060000}"/>
    <cellStyle name="표준 4 2 6 3 3 4" xfId="1103" xr:uid="{00000000-0005-0000-0000-0000D5060000}"/>
    <cellStyle name="표준 4 2 6 3 3 4 2" xfId="3023" xr:uid="{00000000-0005-0000-0000-0000D6060000}"/>
    <cellStyle name="표준 4 2 6 3 3 5" xfId="2063" xr:uid="{00000000-0005-0000-0000-0000D7060000}"/>
    <cellStyle name="표준 4 2 6 3 4" xfId="303" xr:uid="{00000000-0005-0000-0000-0000D8060000}"/>
    <cellStyle name="표준 4 2 6 3 4 2" xfId="783" xr:uid="{00000000-0005-0000-0000-0000D9060000}"/>
    <cellStyle name="표준 4 2 6 3 4 2 2" xfId="1743" xr:uid="{00000000-0005-0000-0000-0000DA060000}"/>
    <cellStyle name="표준 4 2 6 3 4 2 2 2" xfId="3663" xr:uid="{00000000-0005-0000-0000-0000DB060000}"/>
    <cellStyle name="표준 4 2 6 3 4 2 3" xfId="2703" xr:uid="{00000000-0005-0000-0000-0000DC060000}"/>
    <cellStyle name="표준 4 2 6 3 4 3" xfId="1263" xr:uid="{00000000-0005-0000-0000-0000DD060000}"/>
    <cellStyle name="표준 4 2 6 3 4 3 2" xfId="3183" xr:uid="{00000000-0005-0000-0000-0000DE060000}"/>
    <cellStyle name="표준 4 2 6 3 4 4" xfId="2223" xr:uid="{00000000-0005-0000-0000-0000DF060000}"/>
    <cellStyle name="표준 4 2 6 3 5" xfId="543" xr:uid="{00000000-0005-0000-0000-0000E0060000}"/>
    <cellStyle name="표준 4 2 6 3 5 2" xfId="1503" xr:uid="{00000000-0005-0000-0000-0000E1060000}"/>
    <cellStyle name="표준 4 2 6 3 5 2 2" xfId="3423" xr:uid="{00000000-0005-0000-0000-0000E2060000}"/>
    <cellStyle name="표준 4 2 6 3 5 3" xfId="2463" xr:uid="{00000000-0005-0000-0000-0000E3060000}"/>
    <cellStyle name="표준 4 2 6 3 6" xfId="1023" xr:uid="{00000000-0005-0000-0000-0000E4060000}"/>
    <cellStyle name="표준 4 2 6 3 6 2" xfId="2943" xr:uid="{00000000-0005-0000-0000-0000E5060000}"/>
    <cellStyle name="표준 4 2 6 3 7" xfId="1983" xr:uid="{00000000-0005-0000-0000-0000E6060000}"/>
    <cellStyle name="표준 4 2 6 4" xfId="183" xr:uid="{00000000-0005-0000-0000-0000E7060000}"/>
    <cellStyle name="표준 4 2 6 4 2" xfId="423" xr:uid="{00000000-0005-0000-0000-0000E8060000}"/>
    <cellStyle name="표준 4 2 6 4 2 2" xfId="903" xr:uid="{00000000-0005-0000-0000-0000E9060000}"/>
    <cellStyle name="표준 4 2 6 4 2 2 2" xfId="1863" xr:uid="{00000000-0005-0000-0000-0000EA060000}"/>
    <cellStyle name="표준 4 2 6 4 2 2 2 2" xfId="3783" xr:uid="{00000000-0005-0000-0000-0000EB060000}"/>
    <cellStyle name="표준 4 2 6 4 2 2 3" xfId="2823" xr:uid="{00000000-0005-0000-0000-0000EC060000}"/>
    <cellStyle name="표준 4 2 6 4 2 3" xfId="1383" xr:uid="{00000000-0005-0000-0000-0000ED060000}"/>
    <cellStyle name="표준 4 2 6 4 2 3 2" xfId="3303" xr:uid="{00000000-0005-0000-0000-0000EE060000}"/>
    <cellStyle name="표준 4 2 6 4 2 4" xfId="2343" xr:uid="{00000000-0005-0000-0000-0000EF060000}"/>
    <cellStyle name="표준 4 2 6 4 3" xfId="663" xr:uid="{00000000-0005-0000-0000-0000F0060000}"/>
    <cellStyle name="표준 4 2 6 4 3 2" xfId="1623" xr:uid="{00000000-0005-0000-0000-0000F1060000}"/>
    <cellStyle name="표준 4 2 6 4 3 2 2" xfId="3543" xr:uid="{00000000-0005-0000-0000-0000F2060000}"/>
    <cellStyle name="표준 4 2 6 4 3 3" xfId="2583" xr:uid="{00000000-0005-0000-0000-0000F3060000}"/>
    <cellStyle name="표준 4 2 6 4 4" xfId="1143" xr:uid="{00000000-0005-0000-0000-0000F4060000}"/>
    <cellStyle name="표준 4 2 6 4 4 2" xfId="3063" xr:uid="{00000000-0005-0000-0000-0000F5060000}"/>
    <cellStyle name="표준 4 2 6 4 5" xfId="2103" xr:uid="{00000000-0005-0000-0000-0000F6060000}"/>
    <cellStyle name="표준 4 2 6 5" xfId="103" xr:uid="{00000000-0005-0000-0000-0000F7060000}"/>
    <cellStyle name="표준 4 2 6 5 2" xfId="343" xr:uid="{00000000-0005-0000-0000-0000F8060000}"/>
    <cellStyle name="표준 4 2 6 5 2 2" xfId="823" xr:uid="{00000000-0005-0000-0000-0000F9060000}"/>
    <cellStyle name="표준 4 2 6 5 2 2 2" xfId="1783" xr:uid="{00000000-0005-0000-0000-0000FA060000}"/>
    <cellStyle name="표준 4 2 6 5 2 2 2 2" xfId="3703" xr:uid="{00000000-0005-0000-0000-0000FB060000}"/>
    <cellStyle name="표준 4 2 6 5 2 2 3" xfId="2743" xr:uid="{00000000-0005-0000-0000-0000FC060000}"/>
    <cellStyle name="표준 4 2 6 5 2 3" xfId="1303" xr:uid="{00000000-0005-0000-0000-0000FD060000}"/>
    <cellStyle name="표준 4 2 6 5 2 3 2" xfId="3223" xr:uid="{00000000-0005-0000-0000-0000FE060000}"/>
    <cellStyle name="표준 4 2 6 5 2 4" xfId="2263" xr:uid="{00000000-0005-0000-0000-0000FF060000}"/>
    <cellStyle name="표준 4 2 6 5 3" xfId="583" xr:uid="{00000000-0005-0000-0000-000000070000}"/>
    <cellStyle name="표준 4 2 6 5 3 2" xfId="1543" xr:uid="{00000000-0005-0000-0000-000001070000}"/>
    <cellStyle name="표준 4 2 6 5 3 2 2" xfId="3463" xr:uid="{00000000-0005-0000-0000-000002070000}"/>
    <cellStyle name="표준 4 2 6 5 3 3" xfId="2503" xr:uid="{00000000-0005-0000-0000-000003070000}"/>
    <cellStyle name="표준 4 2 6 5 4" xfId="1063" xr:uid="{00000000-0005-0000-0000-000004070000}"/>
    <cellStyle name="표준 4 2 6 5 4 2" xfId="2983" xr:uid="{00000000-0005-0000-0000-000005070000}"/>
    <cellStyle name="표준 4 2 6 5 5" xfId="2023" xr:uid="{00000000-0005-0000-0000-000006070000}"/>
    <cellStyle name="표준 4 2 6 6" xfId="263" xr:uid="{00000000-0005-0000-0000-000007070000}"/>
    <cellStyle name="표준 4 2 6 6 2" xfId="743" xr:uid="{00000000-0005-0000-0000-000008070000}"/>
    <cellStyle name="표준 4 2 6 6 2 2" xfId="1703" xr:uid="{00000000-0005-0000-0000-000009070000}"/>
    <cellStyle name="표준 4 2 6 6 2 2 2" xfId="3623" xr:uid="{00000000-0005-0000-0000-00000A070000}"/>
    <cellStyle name="표준 4 2 6 6 2 3" xfId="2663" xr:uid="{00000000-0005-0000-0000-00000B070000}"/>
    <cellStyle name="표준 4 2 6 6 3" xfId="1223" xr:uid="{00000000-0005-0000-0000-00000C070000}"/>
    <cellStyle name="표준 4 2 6 6 3 2" xfId="3143" xr:uid="{00000000-0005-0000-0000-00000D070000}"/>
    <cellStyle name="표준 4 2 6 6 4" xfId="2183" xr:uid="{00000000-0005-0000-0000-00000E070000}"/>
    <cellStyle name="표준 4 2 6 7" xfId="503" xr:uid="{00000000-0005-0000-0000-00000F070000}"/>
    <cellStyle name="표준 4 2 6 7 2" xfId="1463" xr:uid="{00000000-0005-0000-0000-000010070000}"/>
    <cellStyle name="표준 4 2 6 7 2 2" xfId="3383" xr:uid="{00000000-0005-0000-0000-000011070000}"/>
    <cellStyle name="표준 4 2 6 7 3" xfId="2423" xr:uid="{00000000-0005-0000-0000-000012070000}"/>
    <cellStyle name="표준 4 2 6 8" xfId="983" xr:uid="{00000000-0005-0000-0000-000013070000}"/>
    <cellStyle name="표준 4 2 6 8 2" xfId="2903" xr:uid="{00000000-0005-0000-0000-000014070000}"/>
    <cellStyle name="표준 4 2 6 9" xfId="1943" xr:uid="{00000000-0005-0000-0000-000015070000}"/>
    <cellStyle name="표준 4 2 7" xfId="27" xr:uid="{00000000-0005-0000-0000-000016070000}"/>
    <cellStyle name="표준 4 2 7 2" xfId="67" xr:uid="{00000000-0005-0000-0000-000017070000}"/>
    <cellStyle name="표준 4 2 7 2 2" xfId="227" xr:uid="{00000000-0005-0000-0000-000018070000}"/>
    <cellStyle name="표준 4 2 7 2 2 2" xfId="467" xr:uid="{00000000-0005-0000-0000-000019070000}"/>
    <cellStyle name="표준 4 2 7 2 2 2 2" xfId="947" xr:uid="{00000000-0005-0000-0000-00001A070000}"/>
    <cellStyle name="표준 4 2 7 2 2 2 2 2" xfId="1907" xr:uid="{00000000-0005-0000-0000-00001B070000}"/>
    <cellStyle name="표준 4 2 7 2 2 2 2 2 2" xfId="3827" xr:uid="{00000000-0005-0000-0000-00001C070000}"/>
    <cellStyle name="표준 4 2 7 2 2 2 2 3" xfId="2867" xr:uid="{00000000-0005-0000-0000-00001D070000}"/>
    <cellStyle name="표준 4 2 7 2 2 2 3" xfId="1427" xr:uid="{00000000-0005-0000-0000-00001E070000}"/>
    <cellStyle name="표준 4 2 7 2 2 2 3 2" xfId="3347" xr:uid="{00000000-0005-0000-0000-00001F070000}"/>
    <cellStyle name="표준 4 2 7 2 2 2 4" xfId="2387" xr:uid="{00000000-0005-0000-0000-000020070000}"/>
    <cellStyle name="표준 4 2 7 2 2 3" xfId="707" xr:uid="{00000000-0005-0000-0000-000021070000}"/>
    <cellStyle name="표준 4 2 7 2 2 3 2" xfId="1667" xr:uid="{00000000-0005-0000-0000-000022070000}"/>
    <cellStyle name="표준 4 2 7 2 2 3 2 2" xfId="3587" xr:uid="{00000000-0005-0000-0000-000023070000}"/>
    <cellStyle name="표준 4 2 7 2 2 3 3" xfId="2627" xr:uid="{00000000-0005-0000-0000-000024070000}"/>
    <cellStyle name="표준 4 2 7 2 2 4" xfId="1187" xr:uid="{00000000-0005-0000-0000-000025070000}"/>
    <cellStyle name="표준 4 2 7 2 2 4 2" xfId="3107" xr:uid="{00000000-0005-0000-0000-000026070000}"/>
    <cellStyle name="표준 4 2 7 2 2 5" xfId="2147" xr:uid="{00000000-0005-0000-0000-000027070000}"/>
    <cellStyle name="표준 4 2 7 2 3" xfId="147" xr:uid="{00000000-0005-0000-0000-000028070000}"/>
    <cellStyle name="표준 4 2 7 2 3 2" xfId="387" xr:uid="{00000000-0005-0000-0000-000029070000}"/>
    <cellStyle name="표준 4 2 7 2 3 2 2" xfId="867" xr:uid="{00000000-0005-0000-0000-00002A070000}"/>
    <cellStyle name="표준 4 2 7 2 3 2 2 2" xfId="1827" xr:uid="{00000000-0005-0000-0000-00002B070000}"/>
    <cellStyle name="표준 4 2 7 2 3 2 2 2 2" xfId="3747" xr:uid="{00000000-0005-0000-0000-00002C070000}"/>
    <cellStyle name="표준 4 2 7 2 3 2 2 3" xfId="2787" xr:uid="{00000000-0005-0000-0000-00002D070000}"/>
    <cellStyle name="표준 4 2 7 2 3 2 3" xfId="1347" xr:uid="{00000000-0005-0000-0000-00002E070000}"/>
    <cellStyle name="표준 4 2 7 2 3 2 3 2" xfId="3267" xr:uid="{00000000-0005-0000-0000-00002F070000}"/>
    <cellStyle name="표준 4 2 7 2 3 2 4" xfId="2307" xr:uid="{00000000-0005-0000-0000-000030070000}"/>
    <cellStyle name="표준 4 2 7 2 3 3" xfId="627" xr:uid="{00000000-0005-0000-0000-000031070000}"/>
    <cellStyle name="표준 4 2 7 2 3 3 2" xfId="1587" xr:uid="{00000000-0005-0000-0000-000032070000}"/>
    <cellStyle name="표준 4 2 7 2 3 3 2 2" xfId="3507" xr:uid="{00000000-0005-0000-0000-000033070000}"/>
    <cellStyle name="표준 4 2 7 2 3 3 3" xfId="2547" xr:uid="{00000000-0005-0000-0000-000034070000}"/>
    <cellStyle name="표준 4 2 7 2 3 4" xfId="1107" xr:uid="{00000000-0005-0000-0000-000035070000}"/>
    <cellStyle name="표준 4 2 7 2 3 4 2" xfId="3027" xr:uid="{00000000-0005-0000-0000-000036070000}"/>
    <cellStyle name="표준 4 2 7 2 3 5" xfId="2067" xr:uid="{00000000-0005-0000-0000-000037070000}"/>
    <cellStyle name="표준 4 2 7 2 4" xfId="307" xr:uid="{00000000-0005-0000-0000-000038070000}"/>
    <cellStyle name="표준 4 2 7 2 4 2" xfId="787" xr:uid="{00000000-0005-0000-0000-000039070000}"/>
    <cellStyle name="표준 4 2 7 2 4 2 2" xfId="1747" xr:uid="{00000000-0005-0000-0000-00003A070000}"/>
    <cellStyle name="표준 4 2 7 2 4 2 2 2" xfId="3667" xr:uid="{00000000-0005-0000-0000-00003B070000}"/>
    <cellStyle name="표준 4 2 7 2 4 2 3" xfId="2707" xr:uid="{00000000-0005-0000-0000-00003C070000}"/>
    <cellStyle name="표준 4 2 7 2 4 3" xfId="1267" xr:uid="{00000000-0005-0000-0000-00003D070000}"/>
    <cellStyle name="표준 4 2 7 2 4 3 2" xfId="3187" xr:uid="{00000000-0005-0000-0000-00003E070000}"/>
    <cellStyle name="표준 4 2 7 2 4 4" xfId="2227" xr:uid="{00000000-0005-0000-0000-00003F070000}"/>
    <cellStyle name="표준 4 2 7 2 5" xfId="547" xr:uid="{00000000-0005-0000-0000-000040070000}"/>
    <cellStyle name="표준 4 2 7 2 5 2" xfId="1507" xr:uid="{00000000-0005-0000-0000-000041070000}"/>
    <cellStyle name="표준 4 2 7 2 5 2 2" xfId="3427" xr:uid="{00000000-0005-0000-0000-000042070000}"/>
    <cellStyle name="표준 4 2 7 2 5 3" xfId="2467" xr:uid="{00000000-0005-0000-0000-000043070000}"/>
    <cellStyle name="표준 4 2 7 2 6" xfId="1027" xr:uid="{00000000-0005-0000-0000-000044070000}"/>
    <cellStyle name="표준 4 2 7 2 6 2" xfId="2947" xr:uid="{00000000-0005-0000-0000-000045070000}"/>
    <cellStyle name="표준 4 2 7 2 7" xfId="1987" xr:uid="{00000000-0005-0000-0000-000046070000}"/>
    <cellStyle name="표준 4 2 7 3" xfId="187" xr:uid="{00000000-0005-0000-0000-000047070000}"/>
    <cellStyle name="표준 4 2 7 3 2" xfId="427" xr:uid="{00000000-0005-0000-0000-000048070000}"/>
    <cellStyle name="표준 4 2 7 3 2 2" xfId="907" xr:uid="{00000000-0005-0000-0000-000049070000}"/>
    <cellStyle name="표준 4 2 7 3 2 2 2" xfId="1867" xr:uid="{00000000-0005-0000-0000-00004A070000}"/>
    <cellStyle name="표준 4 2 7 3 2 2 2 2" xfId="3787" xr:uid="{00000000-0005-0000-0000-00004B070000}"/>
    <cellStyle name="표준 4 2 7 3 2 2 3" xfId="2827" xr:uid="{00000000-0005-0000-0000-00004C070000}"/>
    <cellStyle name="표준 4 2 7 3 2 3" xfId="1387" xr:uid="{00000000-0005-0000-0000-00004D070000}"/>
    <cellStyle name="표준 4 2 7 3 2 3 2" xfId="3307" xr:uid="{00000000-0005-0000-0000-00004E070000}"/>
    <cellStyle name="표준 4 2 7 3 2 4" xfId="2347" xr:uid="{00000000-0005-0000-0000-00004F070000}"/>
    <cellStyle name="표준 4 2 7 3 3" xfId="667" xr:uid="{00000000-0005-0000-0000-000050070000}"/>
    <cellStyle name="표준 4 2 7 3 3 2" xfId="1627" xr:uid="{00000000-0005-0000-0000-000051070000}"/>
    <cellStyle name="표준 4 2 7 3 3 2 2" xfId="3547" xr:uid="{00000000-0005-0000-0000-000052070000}"/>
    <cellStyle name="표준 4 2 7 3 3 3" xfId="2587" xr:uid="{00000000-0005-0000-0000-000053070000}"/>
    <cellStyle name="표준 4 2 7 3 4" xfId="1147" xr:uid="{00000000-0005-0000-0000-000054070000}"/>
    <cellStyle name="표준 4 2 7 3 4 2" xfId="3067" xr:uid="{00000000-0005-0000-0000-000055070000}"/>
    <cellStyle name="표준 4 2 7 3 5" xfId="2107" xr:uid="{00000000-0005-0000-0000-000056070000}"/>
    <cellStyle name="표준 4 2 7 4" xfId="107" xr:uid="{00000000-0005-0000-0000-000057070000}"/>
    <cellStyle name="표준 4 2 7 4 2" xfId="347" xr:uid="{00000000-0005-0000-0000-000058070000}"/>
    <cellStyle name="표준 4 2 7 4 2 2" xfId="827" xr:uid="{00000000-0005-0000-0000-000059070000}"/>
    <cellStyle name="표준 4 2 7 4 2 2 2" xfId="1787" xr:uid="{00000000-0005-0000-0000-00005A070000}"/>
    <cellStyle name="표준 4 2 7 4 2 2 2 2" xfId="3707" xr:uid="{00000000-0005-0000-0000-00005B070000}"/>
    <cellStyle name="표준 4 2 7 4 2 2 3" xfId="2747" xr:uid="{00000000-0005-0000-0000-00005C070000}"/>
    <cellStyle name="표준 4 2 7 4 2 3" xfId="1307" xr:uid="{00000000-0005-0000-0000-00005D070000}"/>
    <cellStyle name="표준 4 2 7 4 2 3 2" xfId="3227" xr:uid="{00000000-0005-0000-0000-00005E070000}"/>
    <cellStyle name="표준 4 2 7 4 2 4" xfId="2267" xr:uid="{00000000-0005-0000-0000-00005F070000}"/>
    <cellStyle name="표준 4 2 7 4 3" xfId="587" xr:uid="{00000000-0005-0000-0000-000060070000}"/>
    <cellStyle name="표준 4 2 7 4 3 2" xfId="1547" xr:uid="{00000000-0005-0000-0000-000061070000}"/>
    <cellStyle name="표준 4 2 7 4 3 2 2" xfId="3467" xr:uid="{00000000-0005-0000-0000-000062070000}"/>
    <cellStyle name="표준 4 2 7 4 3 3" xfId="2507" xr:uid="{00000000-0005-0000-0000-000063070000}"/>
    <cellStyle name="표준 4 2 7 4 4" xfId="1067" xr:uid="{00000000-0005-0000-0000-000064070000}"/>
    <cellStyle name="표준 4 2 7 4 4 2" xfId="2987" xr:uid="{00000000-0005-0000-0000-000065070000}"/>
    <cellStyle name="표준 4 2 7 4 5" xfId="2027" xr:uid="{00000000-0005-0000-0000-000066070000}"/>
    <cellStyle name="표준 4 2 7 5" xfId="267" xr:uid="{00000000-0005-0000-0000-000067070000}"/>
    <cellStyle name="표준 4 2 7 5 2" xfId="747" xr:uid="{00000000-0005-0000-0000-000068070000}"/>
    <cellStyle name="표준 4 2 7 5 2 2" xfId="1707" xr:uid="{00000000-0005-0000-0000-000069070000}"/>
    <cellStyle name="표준 4 2 7 5 2 2 2" xfId="3627" xr:uid="{00000000-0005-0000-0000-00006A070000}"/>
    <cellStyle name="표준 4 2 7 5 2 3" xfId="2667" xr:uid="{00000000-0005-0000-0000-00006B070000}"/>
    <cellStyle name="표준 4 2 7 5 3" xfId="1227" xr:uid="{00000000-0005-0000-0000-00006C070000}"/>
    <cellStyle name="표준 4 2 7 5 3 2" xfId="3147" xr:uid="{00000000-0005-0000-0000-00006D070000}"/>
    <cellStyle name="표준 4 2 7 5 4" xfId="2187" xr:uid="{00000000-0005-0000-0000-00006E070000}"/>
    <cellStyle name="표준 4 2 7 6" xfId="507" xr:uid="{00000000-0005-0000-0000-00006F070000}"/>
    <cellStyle name="표준 4 2 7 6 2" xfId="1467" xr:uid="{00000000-0005-0000-0000-000070070000}"/>
    <cellStyle name="표준 4 2 7 6 2 2" xfId="3387" xr:uid="{00000000-0005-0000-0000-000071070000}"/>
    <cellStyle name="표준 4 2 7 6 3" xfId="2427" xr:uid="{00000000-0005-0000-0000-000072070000}"/>
    <cellStyle name="표준 4 2 7 7" xfId="987" xr:uid="{00000000-0005-0000-0000-000073070000}"/>
    <cellStyle name="표준 4 2 7 7 2" xfId="2907" xr:uid="{00000000-0005-0000-0000-000074070000}"/>
    <cellStyle name="표준 4 2 7 8" xfId="1947" xr:uid="{00000000-0005-0000-0000-000075070000}"/>
    <cellStyle name="표준 4 2 8" xfId="47" xr:uid="{00000000-0005-0000-0000-000076070000}"/>
    <cellStyle name="표준 4 2 8 2" xfId="207" xr:uid="{00000000-0005-0000-0000-000077070000}"/>
    <cellStyle name="표준 4 2 8 2 2" xfId="447" xr:uid="{00000000-0005-0000-0000-000078070000}"/>
    <cellStyle name="표준 4 2 8 2 2 2" xfId="927" xr:uid="{00000000-0005-0000-0000-000079070000}"/>
    <cellStyle name="표준 4 2 8 2 2 2 2" xfId="1887" xr:uid="{00000000-0005-0000-0000-00007A070000}"/>
    <cellStyle name="표준 4 2 8 2 2 2 2 2" xfId="3807" xr:uid="{00000000-0005-0000-0000-00007B070000}"/>
    <cellStyle name="표준 4 2 8 2 2 2 3" xfId="2847" xr:uid="{00000000-0005-0000-0000-00007C070000}"/>
    <cellStyle name="표준 4 2 8 2 2 3" xfId="1407" xr:uid="{00000000-0005-0000-0000-00007D070000}"/>
    <cellStyle name="표준 4 2 8 2 2 3 2" xfId="3327" xr:uid="{00000000-0005-0000-0000-00007E070000}"/>
    <cellStyle name="표준 4 2 8 2 2 4" xfId="2367" xr:uid="{00000000-0005-0000-0000-00007F070000}"/>
    <cellStyle name="표준 4 2 8 2 3" xfId="687" xr:uid="{00000000-0005-0000-0000-000080070000}"/>
    <cellStyle name="표준 4 2 8 2 3 2" xfId="1647" xr:uid="{00000000-0005-0000-0000-000081070000}"/>
    <cellStyle name="표준 4 2 8 2 3 2 2" xfId="3567" xr:uid="{00000000-0005-0000-0000-000082070000}"/>
    <cellStyle name="표준 4 2 8 2 3 3" xfId="2607" xr:uid="{00000000-0005-0000-0000-000083070000}"/>
    <cellStyle name="표준 4 2 8 2 4" xfId="1167" xr:uid="{00000000-0005-0000-0000-000084070000}"/>
    <cellStyle name="표준 4 2 8 2 4 2" xfId="3087" xr:uid="{00000000-0005-0000-0000-000085070000}"/>
    <cellStyle name="표준 4 2 8 2 5" xfId="2127" xr:uid="{00000000-0005-0000-0000-000086070000}"/>
    <cellStyle name="표준 4 2 8 3" xfId="127" xr:uid="{00000000-0005-0000-0000-000087070000}"/>
    <cellStyle name="표준 4 2 8 3 2" xfId="367" xr:uid="{00000000-0005-0000-0000-000088070000}"/>
    <cellStyle name="표준 4 2 8 3 2 2" xfId="847" xr:uid="{00000000-0005-0000-0000-000089070000}"/>
    <cellStyle name="표준 4 2 8 3 2 2 2" xfId="1807" xr:uid="{00000000-0005-0000-0000-00008A070000}"/>
    <cellStyle name="표준 4 2 8 3 2 2 2 2" xfId="3727" xr:uid="{00000000-0005-0000-0000-00008B070000}"/>
    <cellStyle name="표준 4 2 8 3 2 2 3" xfId="2767" xr:uid="{00000000-0005-0000-0000-00008C070000}"/>
    <cellStyle name="표준 4 2 8 3 2 3" xfId="1327" xr:uid="{00000000-0005-0000-0000-00008D070000}"/>
    <cellStyle name="표준 4 2 8 3 2 3 2" xfId="3247" xr:uid="{00000000-0005-0000-0000-00008E070000}"/>
    <cellStyle name="표준 4 2 8 3 2 4" xfId="2287" xr:uid="{00000000-0005-0000-0000-00008F070000}"/>
    <cellStyle name="표준 4 2 8 3 3" xfId="607" xr:uid="{00000000-0005-0000-0000-000090070000}"/>
    <cellStyle name="표준 4 2 8 3 3 2" xfId="1567" xr:uid="{00000000-0005-0000-0000-000091070000}"/>
    <cellStyle name="표준 4 2 8 3 3 2 2" xfId="3487" xr:uid="{00000000-0005-0000-0000-000092070000}"/>
    <cellStyle name="표준 4 2 8 3 3 3" xfId="2527" xr:uid="{00000000-0005-0000-0000-000093070000}"/>
    <cellStyle name="표준 4 2 8 3 4" xfId="1087" xr:uid="{00000000-0005-0000-0000-000094070000}"/>
    <cellStyle name="표준 4 2 8 3 4 2" xfId="3007" xr:uid="{00000000-0005-0000-0000-000095070000}"/>
    <cellStyle name="표준 4 2 8 3 5" xfId="2047" xr:uid="{00000000-0005-0000-0000-000096070000}"/>
    <cellStyle name="표준 4 2 8 4" xfId="287" xr:uid="{00000000-0005-0000-0000-000097070000}"/>
    <cellStyle name="표준 4 2 8 4 2" xfId="767" xr:uid="{00000000-0005-0000-0000-000098070000}"/>
    <cellStyle name="표준 4 2 8 4 2 2" xfId="1727" xr:uid="{00000000-0005-0000-0000-000099070000}"/>
    <cellStyle name="표준 4 2 8 4 2 2 2" xfId="3647" xr:uid="{00000000-0005-0000-0000-00009A070000}"/>
    <cellStyle name="표준 4 2 8 4 2 3" xfId="2687" xr:uid="{00000000-0005-0000-0000-00009B070000}"/>
    <cellStyle name="표준 4 2 8 4 3" xfId="1247" xr:uid="{00000000-0005-0000-0000-00009C070000}"/>
    <cellStyle name="표준 4 2 8 4 3 2" xfId="3167" xr:uid="{00000000-0005-0000-0000-00009D070000}"/>
    <cellStyle name="표준 4 2 8 4 4" xfId="2207" xr:uid="{00000000-0005-0000-0000-00009E070000}"/>
    <cellStyle name="표준 4 2 8 5" xfId="527" xr:uid="{00000000-0005-0000-0000-00009F070000}"/>
    <cellStyle name="표준 4 2 8 5 2" xfId="1487" xr:uid="{00000000-0005-0000-0000-0000A0070000}"/>
    <cellStyle name="표준 4 2 8 5 2 2" xfId="3407" xr:uid="{00000000-0005-0000-0000-0000A1070000}"/>
    <cellStyle name="표준 4 2 8 5 3" xfId="2447" xr:uid="{00000000-0005-0000-0000-0000A2070000}"/>
    <cellStyle name="표준 4 2 8 6" xfId="1007" xr:uid="{00000000-0005-0000-0000-0000A3070000}"/>
    <cellStyle name="표준 4 2 8 6 2" xfId="2927" xr:uid="{00000000-0005-0000-0000-0000A4070000}"/>
    <cellStyle name="표준 4 2 8 7" xfId="1967" xr:uid="{00000000-0005-0000-0000-0000A5070000}"/>
    <cellStyle name="표준 4 2 9" xfId="167" xr:uid="{00000000-0005-0000-0000-0000A6070000}"/>
    <cellStyle name="표준 4 2 9 2" xfId="407" xr:uid="{00000000-0005-0000-0000-0000A7070000}"/>
    <cellStyle name="표준 4 2 9 2 2" xfId="887" xr:uid="{00000000-0005-0000-0000-0000A8070000}"/>
    <cellStyle name="표준 4 2 9 2 2 2" xfId="1847" xr:uid="{00000000-0005-0000-0000-0000A9070000}"/>
    <cellStyle name="표준 4 2 9 2 2 2 2" xfId="3767" xr:uid="{00000000-0005-0000-0000-0000AA070000}"/>
    <cellStyle name="표준 4 2 9 2 2 3" xfId="2807" xr:uid="{00000000-0005-0000-0000-0000AB070000}"/>
    <cellStyle name="표준 4 2 9 2 3" xfId="1367" xr:uid="{00000000-0005-0000-0000-0000AC070000}"/>
    <cellStyle name="표준 4 2 9 2 3 2" xfId="3287" xr:uid="{00000000-0005-0000-0000-0000AD070000}"/>
    <cellStyle name="표준 4 2 9 2 4" xfId="2327" xr:uid="{00000000-0005-0000-0000-0000AE070000}"/>
    <cellStyle name="표준 4 2 9 3" xfId="647" xr:uid="{00000000-0005-0000-0000-0000AF070000}"/>
    <cellStyle name="표준 4 2 9 3 2" xfId="1607" xr:uid="{00000000-0005-0000-0000-0000B0070000}"/>
    <cellStyle name="표준 4 2 9 3 2 2" xfId="3527" xr:uid="{00000000-0005-0000-0000-0000B1070000}"/>
    <cellStyle name="표준 4 2 9 3 3" xfId="2567" xr:uid="{00000000-0005-0000-0000-0000B2070000}"/>
    <cellStyle name="표준 4 2 9 4" xfId="1127" xr:uid="{00000000-0005-0000-0000-0000B3070000}"/>
    <cellStyle name="표준 4 2 9 4 2" xfId="3047" xr:uid="{00000000-0005-0000-0000-0000B4070000}"/>
    <cellStyle name="표준 4 2 9 5" xfId="2087" xr:uid="{00000000-0005-0000-0000-0000B5070000}"/>
    <cellStyle name="표준 4 3" xfId="8" xr:uid="{00000000-0005-0000-0000-0000B6070000}"/>
    <cellStyle name="표준 4 3 10" xfId="248" xr:uid="{00000000-0005-0000-0000-0000B7070000}"/>
    <cellStyle name="표준 4 3 10 2" xfId="728" xr:uid="{00000000-0005-0000-0000-0000B8070000}"/>
    <cellStyle name="표준 4 3 10 2 2" xfId="1688" xr:uid="{00000000-0005-0000-0000-0000B9070000}"/>
    <cellStyle name="표준 4 3 10 2 2 2" xfId="3608" xr:uid="{00000000-0005-0000-0000-0000BA070000}"/>
    <cellStyle name="표준 4 3 10 2 3" xfId="2648" xr:uid="{00000000-0005-0000-0000-0000BB070000}"/>
    <cellStyle name="표준 4 3 10 3" xfId="1208" xr:uid="{00000000-0005-0000-0000-0000BC070000}"/>
    <cellStyle name="표준 4 3 10 3 2" xfId="3128" xr:uid="{00000000-0005-0000-0000-0000BD070000}"/>
    <cellStyle name="표준 4 3 10 4" xfId="2168" xr:uid="{00000000-0005-0000-0000-0000BE070000}"/>
    <cellStyle name="표준 4 3 11" xfId="488" xr:uid="{00000000-0005-0000-0000-0000BF070000}"/>
    <cellStyle name="표준 4 3 11 2" xfId="1448" xr:uid="{00000000-0005-0000-0000-0000C0070000}"/>
    <cellStyle name="표준 4 3 11 2 2" xfId="3368" xr:uid="{00000000-0005-0000-0000-0000C1070000}"/>
    <cellStyle name="표준 4 3 11 3" xfId="2408" xr:uid="{00000000-0005-0000-0000-0000C2070000}"/>
    <cellStyle name="표준 4 3 12" xfId="968" xr:uid="{00000000-0005-0000-0000-0000C3070000}"/>
    <cellStyle name="표준 4 3 12 2" xfId="2888" xr:uid="{00000000-0005-0000-0000-0000C4070000}"/>
    <cellStyle name="표준 4 3 13" xfId="1928" xr:uid="{00000000-0005-0000-0000-0000C5070000}"/>
    <cellStyle name="표준 4 3 2" xfId="16" xr:uid="{00000000-0005-0000-0000-0000C6070000}"/>
    <cellStyle name="표준 4 3 2 2" xfId="36" xr:uid="{00000000-0005-0000-0000-0000C7070000}"/>
    <cellStyle name="표준 4 3 2 2 2" xfId="76" xr:uid="{00000000-0005-0000-0000-0000C8070000}"/>
    <cellStyle name="표준 4 3 2 2 2 2" xfId="236" xr:uid="{00000000-0005-0000-0000-0000C9070000}"/>
    <cellStyle name="표준 4 3 2 2 2 2 2" xfId="476" xr:uid="{00000000-0005-0000-0000-0000CA070000}"/>
    <cellStyle name="표준 4 3 2 2 2 2 2 2" xfId="956" xr:uid="{00000000-0005-0000-0000-0000CB070000}"/>
    <cellStyle name="표준 4 3 2 2 2 2 2 2 2" xfId="1916" xr:uid="{00000000-0005-0000-0000-0000CC070000}"/>
    <cellStyle name="표준 4 3 2 2 2 2 2 2 2 2" xfId="3836" xr:uid="{00000000-0005-0000-0000-0000CD070000}"/>
    <cellStyle name="표준 4 3 2 2 2 2 2 2 3" xfId="2876" xr:uid="{00000000-0005-0000-0000-0000CE070000}"/>
    <cellStyle name="표준 4 3 2 2 2 2 2 3" xfId="1436" xr:uid="{00000000-0005-0000-0000-0000CF070000}"/>
    <cellStyle name="표준 4 3 2 2 2 2 2 3 2" xfId="3356" xr:uid="{00000000-0005-0000-0000-0000D0070000}"/>
    <cellStyle name="표준 4 3 2 2 2 2 2 4" xfId="2396" xr:uid="{00000000-0005-0000-0000-0000D1070000}"/>
    <cellStyle name="표준 4 3 2 2 2 2 3" xfId="716" xr:uid="{00000000-0005-0000-0000-0000D2070000}"/>
    <cellStyle name="표준 4 3 2 2 2 2 3 2" xfId="1676" xr:uid="{00000000-0005-0000-0000-0000D3070000}"/>
    <cellStyle name="표준 4 3 2 2 2 2 3 2 2" xfId="3596" xr:uid="{00000000-0005-0000-0000-0000D4070000}"/>
    <cellStyle name="표준 4 3 2 2 2 2 3 3" xfId="2636" xr:uid="{00000000-0005-0000-0000-0000D5070000}"/>
    <cellStyle name="표준 4 3 2 2 2 2 4" xfId="1196" xr:uid="{00000000-0005-0000-0000-0000D6070000}"/>
    <cellStyle name="표준 4 3 2 2 2 2 4 2" xfId="3116" xr:uid="{00000000-0005-0000-0000-0000D7070000}"/>
    <cellStyle name="표준 4 3 2 2 2 2 5" xfId="2156" xr:uid="{00000000-0005-0000-0000-0000D8070000}"/>
    <cellStyle name="표준 4 3 2 2 2 3" xfId="156" xr:uid="{00000000-0005-0000-0000-0000D9070000}"/>
    <cellStyle name="표준 4 3 2 2 2 3 2" xfId="396" xr:uid="{00000000-0005-0000-0000-0000DA070000}"/>
    <cellStyle name="표준 4 3 2 2 2 3 2 2" xfId="876" xr:uid="{00000000-0005-0000-0000-0000DB070000}"/>
    <cellStyle name="표준 4 3 2 2 2 3 2 2 2" xfId="1836" xr:uid="{00000000-0005-0000-0000-0000DC070000}"/>
    <cellStyle name="표준 4 3 2 2 2 3 2 2 2 2" xfId="3756" xr:uid="{00000000-0005-0000-0000-0000DD070000}"/>
    <cellStyle name="표준 4 3 2 2 2 3 2 2 3" xfId="2796" xr:uid="{00000000-0005-0000-0000-0000DE070000}"/>
    <cellStyle name="표준 4 3 2 2 2 3 2 3" xfId="1356" xr:uid="{00000000-0005-0000-0000-0000DF070000}"/>
    <cellStyle name="표준 4 3 2 2 2 3 2 3 2" xfId="3276" xr:uid="{00000000-0005-0000-0000-0000E0070000}"/>
    <cellStyle name="표준 4 3 2 2 2 3 2 4" xfId="2316" xr:uid="{00000000-0005-0000-0000-0000E1070000}"/>
    <cellStyle name="표준 4 3 2 2 2 3 3" xfId="636" xr:uid="{00000000-0005-0000-0000-0000E2070000}"/>
    <cellStyle name="표준 4 3 2 2 2 3 3 2" xfId="1596" xr:uid="{00000000-0005-0000-0000-0000E3070000}"/>
    <cellStyle name="표준 4 3 2 2 2 3 3 2 2" xfId="3516" xr:uid="{00000000-0005-0000-0000-0000E4070000}"/>
    <cellStyle name="표준 4 3 2 2 2 3 3 3" xfId="2556" xr:uid="{00000000-0005-0000-0000-0000E5070000}"/>
    <cellStyle name="표준 4 3 2 2 2 3 4" xfId="1116" xr:uid="{00000000-0005-0000-0000-0000E6070000}"/>
    <cellStyle name="표준 4 3 2 2 2 3 4 2" xfId="3036" xr:uid="{00000000-0005-0000-0000-0000E7070000}"/>
    <cellStyle name="표준 4 3 2 2 2 3 5" xfId="2076" xr:uid="{00000000-0005-0000-0000-0000E8070000}"/>
    <cellStyle name="표준 4 3 2 2 2 4" xfId="316" xr:uid="{00000000-0005-0000-0000-0000E9070000}"/>
    <cellStyle name="표준 4 3 2 2 2 4 2" xfId="796" xr:uid="{00000000-0005-0000-0000-0000EA070000}"/>
    <cellStyle name="표준 4 3 2 2 2 4 2 2" xfId="1756" xr:uid="{00000000-0005-0000-0000-0000EB070000}"/>
    <cellStyle name="표준 4 3 2 2 2 4 2 2 2" xfId="3676" xr:uid="{00000000-0005-0000-0000-0000EC070000}"/>
    <cellStyle name="표준 4 3 2 2 2 4 2 3" xfId="2716" xr:uid="{00000000-0005-0000-0000-0000ED070000}"/>
    <cellStyle name="표준 4 3 2 2 2 4 3" xfId="1276" xr:uid="{00000000-0005-0000-0000-0000EE070000}"/>
    <cellStyle name="표준 4 3 2 2 2 4 3 2" xfId="3196" xr:uid="{00000000-0005-0000-0000-0000EF070000}"/>
    <cellStyle name="표준 4 3 2 2 2 4 4" xfId="2236" xr:uid="{00000000-0005-0000-0000-0000F0070000}"/>
    <cellStyle name="표준 4 3 2 2 2 5" xfId="556" xr:uid="{00000000-0005-0000-0000-0000F1070000}"/>
    <cellStyle name="표준 4 3 2 2 2 5 2" xfId="1516" xr:uid="{00000000-0005-0000-0000-0000F2070000}"/>
    <cellStyle name="표준 4 3 2 2 2 5 2 2" xfId="3436" xr:uid="{00000000-0005-0000-0000-0000F3070000}"/>
    <cellStyle name="표준 4 3 2 2 2 5 3" xfId="2476" xr:uid="{00000000-0005-0000-0000-0000F4070000}"/>
    <cellStyle name="표준 4 3 2 2 2 6" xfId="1036" xr:uid="{00000000-0005-0000-0000-0000F5070000}"/>
    <cellStyle name="표준 4 3 2 2 2 6 2" xfId="2956" xr:uid="{00000000-0005-0000-0000-0000F6070000}"/>
    <cellStyle name="표준 4 3 2 2 2 7" xfId="1996" xr:uid="{00000000-0005-0000-0000-0000F7070000}"/>
    <cellStyle name="표준 4 3 2 2 3" xfId="196" xr:uid="{00000000-0005-0000-0000-0000F8070000}"/>
    <cellStyle name="표준 4 3 2 2 3 2" xfId="436" xr:uid="{00000000-0005-0000-0000-0000F9070000}"/>
    <cellStyle name="표준 4 3 2 2 3 2 2" xfId="916" xr:uid="{00000000-0005-0000-0000-0000FA070000}"/>
    <cellStyle name="표준 4 3 2 2 3 2 2 2" xfId="1876" xr:uid="{00000000-0005-0000-0000-0000FB070000}"/>
    <cellStyle name="표준 4 3 2 2 3 2 2 2 2" xfId="3796" xr:uid="{00000000-0005-0000-0000-0000FC070000}"/>
    <cellStyle name="표준 4 3 2 2 3 2 2 3" xfId="2836" xr:uid="{00000000-0005-0000-0000-0000FD070000}"/>
    <cellStyle name="표준 4 3 2 2 3 2 3" xfId="1396" xr:uid="{00000000-0005-0000-0000-0000FE070000}"/>
    <cellStyle name="표준 4 3 2 2 3 2 3 2" xfId="3316" xr:uid="{00000000-0005-0000-0000-0000FF070000}"/>
    <cellStyle name="표준 4 3 2 2 3 2 4" xfId="2356" xr:uid="{00000000-0005-0000-0000-000000080000}"/>
    <cellStyle name="표준 4 3 2 2 3 3" xfId="676" xr:uid="{00000000-0005-0000-0000-000001080000}"/>
    <cellStyle name="표준 4 3 2 2 3 3 2" xfId="1636" xr:uid="{00000000-0005-0000-0000-000002080000}"/>
    <cellStyle name="표준 4 3 2 2 3 3 2 2" xfId="3556" xr:uid="{00000000-0005-0000-0000-000003080000}"/>
    <cellStyle name="표준 4 3 2 2 3 3 3" xfId="2596" xr:uid="{00000000-0005-0000-0000-000004080000}"/>
    <cellStyle name="표준 4 3 2 2 3 4" xfId="1156" xr:uid="{00000000-0005-0000-0000-000005080000}"/>
    <cellStyle name="표준 4 3 2 2 3 4 2" xfId="3076" xr:uid="{00000000-0005-0000-0000-000006080000}"/>
    <cellStyle name="표준 4 3 2 2 3 5" xfId="2116" xr:uid="{00000000-0005-0000-0000-000007080000}"/>
    <cellStyle name="표준 4 3 2 2 4" xfId="116" xr:uid="{00000000-0005-0000-0000-000008080000}"/>
    <cellStyle name="표준 4 3 2 2 4 2" xfId="356" xr:uid="{00000000-0005-0000-0000-000009080000}"/>
    <cellStyle name="표준 4 3 2 2 4 2 2" xfId="836" xr:uid="{00000000-0005-0000-0000-00000A080000}"/>
    <cellStyle name="표준 4 3 2 2 4 2 2 2" xfId="1796" xr:uid="{00000000-0005-0000-0000-00000B080000}"/>
    <cellStyle name="표준 4 3 2 2 4 2 2 2 2" xfId="3716" xr:uid="{00000000-0005-0000-0000-00000C080000}"/>
    <cellStyle name="표준 4 3 2 2 4 2 2 3" xfId="2756" xr:uid="{00000000-0005-0000-0000-00000D080000}"/>
    <cellStyle name="표준 4 3 2 2 4 2 3" xfId="1316" xr:uid="{00000000-0005-0000-0000-00000E080000}"/>
    <cellStyle name="표준 4 3 2 2 4 2 3 2" xfId="3236" xr:uid="{00000000-0005-0000-0000-00000F080000}"/>
    <cellStyle name="표준 4 3 2 2 4 2 4" xfId="2276" xr:uid="{00000000-0005-0000-0000-000010080000}"/>
    <cellStyle name="표준 4 3 2 2 4 3" xfId="596" xr:uid="{00000000-0005-0000-0000-000011080000}"/>
    <cellStyle name="표준 4 3 2 2 4 3 2" xfId="1556" xr:uid="{00000000-0005-0000-0000-000012080000}"/>
    <cellStyle name="표준 4 3 2 2 4 3 2 2" xfId="3476" xr:uid="{00000000-0005-0000-0000-000013080000}"/>
    <cellStyle name="표준 4 3 2 2 4 3 3" xfId="2516" xr:uid="{00000000-0005-0000-0000-000014080000}"/>
    <cellStyle name="표준 4 3 2 2 4 4" xfId="1076" xr:uid="{00000000-0005-0000-0000-000015080000}"/>
    <cellStyle name="표준 4 3 2 2 4 4 2" xfId="2996" xr:uid="{00000000-0005-0000-0000-000016080000}"/>
    <cellStyle name="표준 4 3 2 2 4 5" xfId="2036" xr:uid="{00000000-0005-0000-0000-000017080000}"/>
    <cellStyle name="표준 4 3 2 2 5" xfId="276" xr:uid="{00000000-0005-0000-0000-000018080000}"/>
    <cellStyle name="표준 4 3 2 2 5 2" xfId="756" xr:uid="{00000000-0005-0000-0000-000019080000}"/>
    <cellStyle name="표준 4 3 2 2 5 2 2" xfId="1716" xr:uid="{00000000-0005-0000-0000-00001A080000}"/>
    <cellStyle name="표준 4 3 2 2 5 2 2 2" xfId="3636" xr:uid="{00000000-0005-0000-0000-00001B080000}"/>
    <cellStyle name="표준 4 3 2 2 5 2 3" xfId="2676" xr:uid="{00000000-0005-0000-0000-00001C080000}"/>
    <cellStyle name="표준 4 3 2 2 5 3" xfId="1236" xr:uid="{00000000-0005-0000-0000-00001D080000}"/>
    <cellStyle name="표준 4 3 2 2 5 3 2" xfId="3156" xr:uid="{00000000-0005-0000-0000-00001E080000}"/>
    <cellStyle name="표준 4 3 2 2 5 4" xfId="2196" xr:uid="{00000000-0005-0000-0000-00001F080000}"/>
    <cellStyle name="표준 4 3 2 2 6" xfId="516" xr:uid="{00000000-0005-0000-0000-000020080000}"/>
    <cellStyle name="표준 4 3 2 2 6 2" xfId="1476" xr:uid="{00000000-0005-0000-0000-000021080000}"/>
    <cellStyle name="표준 4 3 2 2 6 2 2" xfId="3396" xr:uid="{00000000-0005-0000-0000-000022080000}"/>
    <cellStyle name="표준 4 3 2 2 6 3" xfId="2436" xr:uid="{00000000-0005-0000-0000-000023080000}"/>
    <cellStyle name="표준 4 3 2 2 7" xfId="996" xr:uid="{00000000-0005-0000-0000-000024080000}"/>
    <cellStyle name="표준 4 3 2 2 7 2" xfId="2916" xr:uid="{00000000-0005-0000-0000-000025080000}"/>
    <cellStyle name="표준 4 3 2 2 8" xfId="1956" xr:uid="{00000000-0005-0000-0000-000026080000}"/>
    <cellStyle name="표준 4 3 2 3" xfId="56" xr:uid="{00000000-0005-0000-0000-000027080000}"/>
    <cellStyle name="표준 4 3 2 3 2" xfId="216" xr:uid="{00000000-0005-0000-0000-000028080000}"/>
    <cellStyle name="표준 4 3 2 3 2 2" xfId="456" xr:uid="{00000000-0005-0000-0000-000029080000}"/>
    <cellStyle name="표준 4 3 2 3 2 2 2" xfId="936" xr:uid="{00000000-0005-0000-0000-00002A080000}"/>
    <cellStyle name="표준 4 3 2 3 2 2 2 2" xfId="1896" xr:uid="{00000000-0005-0000-0000-00002B080000}"/>
    <cellStyle name="표준 4 3 2 3 2 2 2 2 2" xfId="3816" xr:uid="{00000000-0005-0000-0000-00002C080000}"/>
    <cellStyle name="표준 4 3 2 3 2 2 2 3" xfId="2856" xr:uid="{00000000-0005-0000-0000-00002D080000}"/>
    <cellStyle name="표준 4 3 2 3 2 2 3" xfId="1416" xr:uid="{00000000-0005-0000-0000-00002E080000}"/>
    <cellStyle name="표준 4 3 2 3 2 2 3 2" xfId="3336" xr:uid="{00000000-0005-0000-0000-00002F080000}"/>
    <cellStyle name="표준 4 3 2 3 2 2 4" xfId="2376" xr:uid="{00000000-0005-0000-0000-000030080000}"/>
    <cellStyle name="표준 4 3 2 3 2 3" xfId="696" xr:uid="{00000000-0005-0000-0000-000031080000}"/>
    <cellStyle name="표준 4 3 2 3 2 3 2" xfId="1656" xr:uid="{00000000-0005-0000-0000-000032080000}"/>
    <cellStyle name="표준 4 3 2 3 2 3 2 2" xfId="3576" xr:uid="{00000000-0005-0000-0000-000033080000}"/>
    <cellStyle name="표준 4 3 2 3 2 3 3" xfId="2616" xr:uid="{00000000-0005-0000-0000-000034080000}"/>
    <cellStyle name="표준 4 3 2 3 2 4" xfId="1176" xr:uid="{00000000-0005-0000-0000-000035080000}"/>
    <cellStyle name="표준 4 3 2 3 2 4 2" xfId="3096" xr:uid="{00000000-0005-0000-0000-000036080000}"/>
    <cellStyle name="표준 4 3 2 3 2 5" xfId="2136" xr:uid="{00000000-0005-0000-0000-000037080000}"/>
    <cellStyle name="표준 4 3 2 3 3" xfId="136" xr:uid="{00000000-0005-0000-0000-000038080000}"/>
    <cellStyle name="표준 4 3 2 3 3 2" xfId="376" xr:uid="{00000000-0005-0000-0000-000039080000}"/>
    <cellStyle name="표준 4 3 2 3 3 2 2" xfId="856" xr:uid="{00000000-0005-0000-0000-00003A080000}"/>
    <cellStyle name="표준 4 3 2 3 3 2 2 2" xfId="1816" xr:uid="{00000000-0005-0000-0000-00003B080000}"/>
    <cellStyle name="표준 4 3 2 3 3 2 2 2 2" xfId="3736" xr:uid="{00000000-0005-0000-0000-00003C080000}"/>
    <cellStyle name="표준 4 3 2 3 3 2 2 3" xfId="2776" xr:uid="{00000000-0005-0000-0000-00003D080000}"/>
    <cellStyle name="표준 4 3 2 3 3 2 3" xfId="1336" xr:uid="{00000000-0005-0000-0000-00003E080000}"/>
    <cellStyle name="표준 4 3 2 3 3 2 3 2" xfId="3256" xr:uid="{00000000-0005-0000-0000-00003F080000}"/>
    <cellStyle name="표준 4 3 2 3 3 2 4" xfId="2296" xr:uid="{00000000-0005-0000-0000-000040080000}"/>
    <cellStyle name="표준 4 3 2 3 3 3" xfId="616" xr:uid="{00000000-0005-0000-0000-000041080000}"/>
    <cellStyle name="표준 4 3 2 3 3 3 2" xfId="1576" xr:uid="{00000000-0005-0000-0000-000042080000}"/>
    <cellStyle name="표준 4 3 2 3 3 3 2 2" xfId="3496" xr:uid="{00000000-0005-0000-0000-000043080000}"/>
    <cellStyle name="표준 4 3 2 3 3 3 3" xfId="2536" xr:uid="{00000000-0005-0000-0000-000044080000}"/>
    <cellStyle name="표준 4 3 2 3 3 4" xfId="1096" xr:uid="{00000000-0005-0000-0000-000045080000}"/>
    <cellStyle name="표준 4 3 2 3 3 4 2" xfId="3016" xr:uid="{00000000-0005-0000-0000-000046080000}"/>
    <cellStyle name="표준 4 3 2 3 3 5" xfId="2056" xr:uid="{00000000-0005-0000-0000-000047080000}"/>
    <cellStyle name="표준 4 3 2 3 4" xfId="296" xr:uid="{00000000-0005-0000-0000-000048080000}"/>
    <cellStyle name="표준 4 3 2 3 4 2" xfId="776" xr:uid="{00000000-0005-0000-0000-000049080000}"/>
    <cellStyle name="표준 4 3 2 3 4 2 2" xfId="1736" xr:uid="{00000000-0005-0000-0000-00004A080000}"/>
    <cellStyle name="표준 4 3 2 3 4 2 2 2" xfId="3656" xr:uid="{00000000-0005-0000-0000-00004B080000}"/>
    <cellStyle name="표준 4 3 2 3 4 2 3" xfId="2696" xr:uid="{00000000-0005-0000-0000-00004C080000}"/>
    <cellStyle name="표준 4 3 2 3 4 3" xfId="1256" xr:uid="{00000000-0005-0000-0000-00004D080000}"/>
    <cellStyle name="표준 4 3 2 3 4 3 2" xfId="3176" xr:uid="{00000000-0005-0000-0000-00004E080000}"/>
    <cellStyle name="표준 4 3 2 3 4 4" xfId="2216" xr:uid="{00000000-0005-0000-0000-00004F080000}"/>
    <cellStyle name="표준 4 3 2 3 5" xfId="536" xr:uid="{00000000-0005-0000-0000-000050080000}"/>
    <cellStyle name="표준 4 3 2 3 5 2" xfId="1496" xr:uid="{00000000-0005-0000-0000-000051080000}"/>
    <cellStyle name="표준 4 3 2 3 5 2 2" xfId="3416" xr:uid="{00000000-0005-0000-0000-000052080000}"/>
    <cellStyle name="표준 4 3 2 3 5 3" xfId="2456" xr:uid="{00000000-0005-0000-0000-000053080000}"/>
    <cellStyle name="표준 4 3 2 3 6" xfId="1016" xr:uid="{00000000-0005-0000-0000-000054080000}"/>
    <cellStyle name="표준 4 3 2 3 6 2" xfId="2936" xr:uid="{00000000-0005-0000-0000-000055080000}"/>
    <cellStyle name="표준 4 3 2 3 7" xfId="1976" xr:uid="{00000000-0005-0000-0000-000056080000}"/>
    <cellStyle name="표준 4 3 2 4" xfId="176" xr:uid="{00000000-0005-0000-0000-000057080000}"/>
    <cellStyle name="표준 4 3 2 4 2" xfId="416" xr:uid="{00000000-0005-0000-0000-000058080000}"/>
    <cellStyle name="표준 4 3 2 4 2 2" xfId="896" xr:uid="{00000000-0005-0000-0000-000059080000}"/>
    <cellStyle name="표준 4 3 2 4 2 2 2" xfId="1856" xr:uid="{00000000-0005-0000-0000-00005A080000}"/>
    <cellStyle name="표준 4 3 2 4 2 2 2 2" xfId="3776" xr:uid="{00000000-0005-0000-0000-00005B080000}"/>
    <cellStyle name="표준 4 3 2 4 2 2 3" xfId="2816" xr:uid="{00000000-0005-0000-0000-00005C080000}"/>
    <cellStyle name="표준 4 3 2 4 2 3" xfId="1376" xr:uid="{00000000-0005-0000-0000-00005D080000}"/>
    <cellStyle name="표준 4 3 2 4 2 3 2" xfId="3296" xr:uid="{00000000-0005-0000-0000-00005E080000}"/>
    <cellStyle name="표준 4 3 2 4 2 4" xfId="2336" xr:uid="{00000000-0005-0000-0000-00005F080000}"/>
    <cellStyle name="표준 4 3 2 4 3" xfId="656" xr:uid="{00000000-0005-0000-0000-000060080000}"/>
    <cellStyle name="표준 4 3 2 4 3 2" xfId="1616" xr:uid="{00000000-0005-0000-0000-000061080000}"/>
    <cellStyle name="표준 4 3 2 4 3 2 2" xfId="3536" xr:uid="{00000000-0005-0000-0000-000062080000}"/>
    <cellStyle name="표준 4 3 2 4 3 3" xfId="2576" xr:uid="{00000000-0005-0000-0000-000063080000}"/>
    <cellStyle name="표준 4 3 2 4 4" xfId="1136" xr:uid="{00000000-0005-0000-0000-000064080000}"/>
    <cellStyle name="표준 4 3 2 4 4 2" xfId="3056" xr:uid="{00000000-0005-0000-0000-000065080000}"/>
    <cellStyle name="표준 4 3 2 4 5" xfId="2096" xr:uid="{00000000-0005-0000-0000-000066080000}"/>
    <cellStyle name="표준 4 3 2 5" xfId="96" xr:uid="{00000000-0005-0000-0000-000067080000}"/>
    <cellStyle name="표준 4 3 2 5 2" xfId="336" xr:uid="{00000000-0005-0000-0000-000068080000}"/>
    <cellStyle name="표준 4 3 2 5 2 2" xfId="816" xr:uid="{00000000-0005-0000-0000-000069080000}"/>
    <cellStyle name="표준 4 3 2 5 2 2 2" xfId="1776" xr:uid="{00000000-0005-0000-0000-00006A080000}"/>
    <cellStyle name="표준 4 3 2 5 2 2 2 2" xfId="3696" xr:uid="{00000000-0005-0000-0000-00006B080000}"/>
    <cellStyle name="표준 4 3 2 5 2 2 3" xfId="2736" xr:uid="{00000000-0005-0000-0000-00006C080000}"/>
    <cellStyle name="표준 4 3 2 5 2 3" xfId="1296" xr:uid="{00000000-0005-0000-0000-00006D080000}"/>
    <cellStyle name="표준 4 3 2 5 2 3 2" xfId="3216" xr:uid="{00000000-0005-0000-0000-00006E080000}"/>
    <cellStyle name="표준 4 3 2 5 2 4" xfId="2256" xr:uid="{00000000-0005-0000-0000-00006F080000}"/>
    <cellStyle name="표준 4 3 2 5 3" xfId="576" xr:uid="{00000000-0005-0000-0000-000070080000}"/>
    <cellStyle name="표준 4 3 2 5 3 2" xfId="1536" xr:uid="{00000000-0005-0000-0000-000071080000}"/>
    <cellStyle name="표준 4 3 2 5 3 2 2" xfId="3456" xr:uid="{00000000-0005-0000-0000-000072080000}"/>
    <cellStyle name="표준 4 3 2 5 3 3" xfId="2496" xr:uid="{00000000-0005-0000-0000-000073080000}"/>
    <cellStyle name="표준 4 3 2 5 4" xfId="1056" xr:uid="{00000000-0005-0000-0000-000074080000}"/>
    <cellStyle name="표준 4 3 2 5 4 2" xfId="2976" xr:uid="{00000000-0005-0000-0000-000075080000}"/>
    <cellStyle name="표준 4 3 2 5 5" xfId="2016" xr:uid="{00000000-0005-0000-0000-000076080000}"/>
    <cellStyle name="표준 4 3 2 6" xfId="256" xr:uid="{00000000-0005-0000-0000-000077080000}"/>
    <cellStyle name="표준 4 3 2 6 2" xfId="736" xr:uid="{00000000-0005-0000-0000-000078080000}"/>
    <cellStyle name="표준 4 3 2 6 2 2" xfId="1696" xr:uid="{00000000-0005-0000-0000-000079080000}"/>
    <cellStyle name="표준 4 3 2 6 2 2 2" xfId="3616" xr:uid="{00000000-0005-0000-0000-00007A080000}"/>
    <cellStyle name="표준 4 3 2 6 2 3" xfId="2656" xr:uid="{00000000-0005-0000-0000-00007B080000}"/>
    <cellStyle name="표준 4 3 2 6 3" xfId="1216" xr:uid="{00000000-0005-0000-0000-00007C080000}"/>
    <cellStyle name="표준 4 3 2 6 3 2" xfId="3136" xr:uid="{00000000-0005-0000-0000-00007D080000}"/>
    <cellStyle name="표준 4 3 2 6 4" xfId="2176" xr:uid="{00000000-0005-0000-0000-00007E080000}"/>
    <cellStyle name="표준 4 3 2 7" xfId="496" xr:uid="{00000000-0005-0000-0000-00007F080000}"/>
    <cellStyle name="표준 4 3 2 7 2" xfId="1456" xr:uid="{00000000-0005-0000-0000-000080080000}"/>
    <cellStyle name="표준 4 3 2 7 2 2" xfId="3376" xr:uid="{00000000-0005-0000-0000-000081080000}"/>
    <cellStyle name="표준 4 3 2 7 3" xfId="2416" xr:uid="{00000000-0005-0000-0000-000082080000}"/>
    <cellStyle name="표준 4 3 2 8" xfId="976" xr:uid="{00000000-0005-0000-0000-000083080000}"/>
    <cellStyle name="표준 4 3 2 8 2" xfId="2896" xr:uid="{00000000-0005-0000-0000-000084080000}"/>
    <cellStyle name="표준 4 3 2 9" xfId="1936" xr:uid="{00000000-0005-0000-0000-000085080000}"/>
    <cellStyle name="표준 4 3 3" xfId="12" xr:uid="{00000000-0005-0000-0000-000086080000}"/>
    <cellStyle name="표준 4 3 3 2" xfId="32" xr:uid="{00000000-0005-0000-0000-000087080000}"/>
    <cellStyle name="표준 4 3 3 2 2" xfId="72" xr:uid="{00000000-0005-0000-0000-000088080000}"/>
    <cellStyle name="표준 4 3 3 2 2 2" xfId="232" xr:uid="{00000000-0005-0000-0000-000089080000}"/>
    <cellStyle name="표준 4 3 3 2 2 2 2" xfId="472" xr:uid="{00000000-0005-0000-0000-00008A080000}"/>
    <cellStyle name="표준 4 3 3 2 2 2 2 2" xfId="952" xr:uid="{00000000-0005-0000-0000-00008B080000}"/>
    <cellStyle name="표준 4 3 3 2 2 2 2 2 2" xfId="1912" xr:uid="{00000000-0005-0000-0000-00008C080000}"/>
    <cellStyle name="표준 4 3 3 2 2 2 2 2 2 2" xfId="3832" xr:uid="{00000000-0005-0000-0000-00008D080000}"/>
    <cellStyle name="표준 4 3 3 2 2 2 2 2 3" xfId="2872" xr:uid="{00000000-0005-0000-0000-00008E080000}"/>
    <cellStyle name="표준 4 3 3 2 2 2 2 3" xfId="1432" xr:uid="{00000000-0005-0000-0000-00008F080000}"/>
    <cellStyle name="표준 4 3 3 2 2 2 2 3 2" xfId="3352" xr:uid="{00000000-0005-0000-0000-000090080000}"/>
    <cellStyle name="표준 4 3 3 2 2 2 2 4" xfId="2392" xr:uid="{00000000-0005-0000-0000-000091080000}"/>
    <cellStyle name="표준 4 3 3 2 2 2 3" xfId="712" xr:uid="{00000000-0005-0000-0000-000092080000}"/>
    <cellStyle name="표준 4 3 3 2 2 2 3 2" xfId="1672" xr:uid="{00000000-0005-0000-0000-000093080000}"/>
    <cellStyle name="표준 4 3 3 2 2 2 3 2 2" xfId="3592" xr:uid="{00000000-0005-0000-0000-000094080000}"/>
    <cellStyle name="표준 4 3 3 2 2 2 3 3" xfId="2632" xr:uid="{00000000-0005-0000-0000-000095080000}"/>
    <cellStyle name="표준 4 3 3 2 2 2 4" xfId="1192" xr:uid="{00000000-0005-0000-0000-000096080000}"/>
    <cellStyle name="표준 4 3 3 2 2 2 4 2" xfId="3112" xr:uid="{00000000-0005-0000-0000-000097080000}"/>
    <cellStyle name="표준 4 3 3 2 2 2 5" xfId="2152" xr:uid="{00000000-0005-0000-0000-000098080000}"/>
    <cellStyle name="표준 4 3 3 2 2 3" xfId="152" xr:uid="{00000000-0005-0000-0000-000099080000}"/>
    <cellStyle name="표준 4 3 3 2 2 3 2" xfId="392" xr:uid="{00000000-0005-0000-0000-00009A080000}"/>
    <cellStyle name="표준 4 3 3 2 2 3 2 2" xfId="872" xr:uid="{00000000-0005-0000-0000-00009B080000}"/>
    <cellStyle name="표준 4 3 3 2 2 3 2 2 2" xfId="1832" xr:uid="{00000000-0005-0000-0000-00009C080000}"/>
    <cellStyle name="표준 4 3 3 2 2 3 2 2 2 2" xfId="3752" xr:uid="{00000000-0005-0000-0000-00009D080000}"/>
    <cellStyle name="표준 4 3 3 2 2 3 2 2 3" xfId="2792" xr:uid="{00000000-0005-0000-0000-00009E080000}"/>
    <cellStyle name="표준 4 3 3 2 2 3 2 3" xfId="1352" xr:uid="{00000000-0005-0000-0000-00009F080000}"/>
    <cellStyle name="표준 4 3 3 2 2 3 2 3 2" xfId="3272" xr:uid="{00000000-0005-0000-0000-0000A0080000}"/>
    <cellStyle name="표준 4 3 3 2 2 3 2 4" xfId="2312" xr:uid="{00000000-0005-0000-0000-0000A1080000}"/>
    <cellStyle name="표준 4 3 3 2 2 3 3" xfId="632" xr:uid="{00000000-0005-0000-0000-0000A2080000}"/>
    <cellStyle name="표준 4 3 3 2 2 3 3 2" xfId="1592" xr:uid="{00000000-0005-0000-0000-0000A3080000}"/>
    <cellStyle name="표준 4 3 3 2 2 3 3 2 2" xfId="3512" xr:uid="{00000000-0005-0000-0000-0000A4080000}"/>
    <cellStyle name="표준 4 3 3 2 2 3 3 3" xfId="2552" xr:uid="{00000000-0005-0000-0000-0000A5080000}"/>
    <cellStyle name="표준 4 3 3 2 2 3 4" xfId="1112" xr:uid="{00000000-0005-0000-0000-0000A6080000}"/>
    <cellStyle name="표준 4 3 3 2 2 3 4 2" xfId="3032" xr:uid="{00000000-0005-0000-0000-0000A7080000}"/>
    <cellStyle name="표준 4 3 3 2 2 3 5" xfId="2072" xr:uid="{00000000-0005-0000-0000-0000A8080000}"/>
    <cellStyle name="표준 4 3 3 2 2 4" xfId="312" xr:uid="{00000000-0005-0000-0000-0000A9080000}"/>
    <cellStyle name="표준 4 3 3 2 2 4 2" xfId="792" xr:uid="{00000000-0005-0000-0000-0000AA080000}"/>
    <cellStyle name="표준 4 3 3 2 2 4 2 2" xfId="1752" xr:uid="{00000000-0005-0000-0000-0000AB080000}"/>
    <cellStyle name="표준 4 3 3 2 2 4 2 2 2" xfId="3672" xr:uid="{00000000-0005-0000-0000-0000AC080000}"/>
    <cellStyle name="표준 4 3 3 2 2 4 2 3" xfId="2712" xr:uid="{00000000-0005-0000-0000-0000AD080000}"/>
    <cellStyle name="표준 4 3 3 2 2 4 3" xfId="1272" xr:uid="{00000000-0005-0000-0000-0000AE080000}"/>
    <cellStyle name="표준 4 3 3 2 2 4 3 2" xfId="3192" xr:uid="{00000000-0005-0000-0000-0000AF080000}"/>
    <cellStyle name="표준 4 3 3 2 2 4 4" xfId="2232" xr:uid="{00000000-0005-0000-0000-0000B0080000}"/>
    <cellStyle name="표준 4 3 3 2 2 5" xfId="552" xr:uid="{00000000-0005-0000-0000-0000B1080000}"/>
    <cellStyle name="표준 4 3 3 2 2 5 2" xfId="1512" xr:uid="{00000000-0005-0000-0000-0000B2080000}"/>
    <cellStyle name="표준 4 3 3 2 2 5 2 2" xfId="3432" xr:uid="{00000000-0005-0000-0000-0000B3080000}"/>
    <cellStyle name="표준 4 3 3 2 2 5 3" xfId="2472" xr:uid="{00000000-0005-0000-0000-0000B4080000}"/>
    <cellStyle name="표준 4 3 3 2 2 6" xfId="1032" xr:uid="{00000000-0005-0000-0000-0000B5080000}"/>
    <cellStyle name="표준 4 3 3 2 2 6 2" xfId="2952" xr:uid="{00000000-0005-0000-0000-0000B6080000}"/>
    <cellStyle name="표준 4 3 3 2 2 7" xfId="1992" xr:uid="{00000000-0005-0000-0000-0000B7080000}"/>
    <cellStyle name="표준 4 3 3 2 3" xfId="192" xr:uid="{00000000-0005-0000-0000-0000B8080000}"/>
    <cellStyle name="표준 4 3 3 2 3 2" xfId="432" xr:uid="{00000000-0005-0000-0000-0000B9080000}"/>
    <cellStyle name="표준 4 3 3 2 3 2 2" xfId="912" xr:uid="{00000000-0005-0000-0000-0000BA080000}"/>
    <cellStyle name="표준 4 3 3 2 3 2 2 2" xfId="1872" xr:uid="{00000000-0005-0000-0000-0000BB080000}"/>
    <cellStyle name="표준 4 3 3 2 3 2 2 2 2" xfId="3792" xr:uid="{00000000-0005-0000-0000-0000BC080000}"/>
    <cellStyle name="표준 4 3 3 2 3 2 2 3" xfId="2832" xr:uid="{00000000-0005-0000-0000-0000BD080000}"/>
    <cellStyle name="표준 4 3 3 2 3 2 3" xfId="1392" xr:uid="{00000000-0005-0000-0000-0000BE080000}"/>
    <cellStyle name="표준 4 3 3 2 3 2 3 2" xfId="3312" xr:uid="{00000000-0005-0000-0000-0000BF080000}"/>
    <cellStyle name="표준 4 3 3 2 3 2 4" xfId="2352" xr:uid="{00000000-0005-0000-0000-0000C0080000}"/>
    <cellStyle name="표준 4 3 3 2 3 3" xfId="672" xr:uid="{00000000-0005-0000-0000-0000C1080000}"/>
    <cellStyle name="표준 4 3 3 2 3 3 2" xfId="1632" xr:uid="{00000000-0005-0000-0000-0000C2080000}"/>
    <cellStyle name="표준 4 3 3 2 3 3 2 2" xfId="3552" xr:uid="{00000000-0005-0000-0000-0000C3080000}"/>
    <cellStyle name="표준 4 3 3 2 3 3 3" xfId="2592" xr:uid="{00000000-0005-0000-0000-0000C4080000}"/>
    <cellStyle name="표준 4 3 3 2 3 4" xfId="1152" xr:uid="{00000000-0005-0000-0000-0000C5080000}"/>
    <cellStyle name="표준 4 3 3 2 3 4 2" xfId="3072" xr:uid="{00000000-0005-0000-0000-0000C6080000}"/>
    <cellStyle name="표준 4 3 3 2 3 5" xfId="2112" xr:uid="{00000000-0005-0000-0000-0000C7080000}"/>
    <cellStyle name="표준 4 3 3 2 4" xfId="112" xr:uid="{00000000-0005-0000-0000-0000C8080000}"/>
    <cellStyle name="표준 4 3 3 2 4 2" xfId="352" xr:uid="{00000000-0005-0000-0000-0000C9080000}"/>
    <cellStyle name="표준 4 3 3 2 4 2 2" xfId="832" xr:uid="{00000000-0005-0000-0000-0000CA080000}"/>
    <cellStyle name="표준 4 3 3 2 4 2 2 2" xfId="1792" xr:uid="{00000000-0005-0000-0000-0000CB080000}"/>
    <cellStyle name="표준 4 3 3 2 4 2 2 2 2" xfId="3712" xr:uid="{00000000-0005-0000-0000-0000CC080000}"/>
    <cellStyle name="표준 4 3 3 2 4 2 2 3" xfId="2752" xr:uid="{00000000-0005-0000-0000-0000CD080000}"/>
    <cellStyle name="표준 4 3 3 2 4 2 3" xfId="1312" xr:uid="{00000000-0005-0000-0000-0000CE080000}"/>
    <cellStyle name="표준 4 3 3 2 4 2 3 2" xfId="3232" xr:uid="{00000000-0005-0000-0000-0000CF080000}"/>
    <cellStyle name="표준 4 3 3 2 4 2 4" xfId="2272" xr:uid="{00000000-0005-0000-0000-0000D0080000}"/>
    <cellStyle name="표준 4 3 3 2 4 3" xfId="592" xr:uid="{00000000-0005-0000-0000-0000D1080000}"/>
    <cellStyle name="표준 4 3 3 2 4 3 2" xfId="1552" xr:uid="{00000000-0005-0000-0000-0000D2080000}"/>
    <cellStyle name="표준 4 3 3 2 4 3 2 2" xfId="3472" xr:uid="{00000000-0005-0000-0000-0000D3080000}"/>
    <cellStyle name="표준 4 3 3 2 4 3 3" xfId="2512" xr:uid="{00000000-0005-0000-0000-0000D4080000}"/>
    <cellStyle name="표준 4 3 3 2 4 4" xfId="1072" xr:uid="{00000000-0005-0000-0000-0000D5080000}"/>
    <cellStyle name="표준 4 3 3 2 4 4 2" xfId="2992" xr:uid="{00000000-0005-0000-0000-0000D6080000}"/>
    <cellStyle name="표준 4 3 3 2 4 5" xfId="2032" xr:uid="{00000000-0005-0000-0000-0000D7080000}"/>
    <cellStyle name="표준 4 3 3 2 5" xfId="272" xr:uid="{00000000-0005-0000-0000-0000D8080000}"/>
    <cellStyle name="표준 4 3 3 2 5 2" xfId="752" xr:uid="{00000000-0005-0000-0000-0000D9080000}"/>
    <cellStyle name="표준 4 3 3 2 5 2 2" xfId="1712" xr:uid="{00000000-0005-0000-0000-0000DA080000}"/>
    <cellStyle name="표준 4 3 3 2 5 2 2 2" xfId="3632" xr:uid="{00000000-0005-0000-0000-0000DB080000}"/>
    <cellStyle name="표준 4 3 3 2 5 2 3" xfId="2672" xr:uid="{00000000-0005-0000-0000-0000DC080000}"/>
    <cellStyle name="표준 4 3 3 2 5 3" xfId="1232" xr:uid="{00000000-0005-0000-0000-0000DD080000}"/>
    <cellStyle name="표준 4 3 3 2 5 3 2" xfId="3152" xr:uid="{00000000-0005-0000-0000-0000DE080000}"/>
    <cellStyle name="표준 4 3 3 2 5 4" xfId="2192" xr:uid="{00000000-0005-0000-0000-0000DF080000}"/>
    <cellStyle name="표준 4 3 3 2 6" xfId="512" xr:uid="{00000000-0005-0000-0000-0000E0080000}"/>
    <cellStyle name="표준 4 3 3 2 6 2" xfId="1472" xr:uid="{00000000-0005-0000-0000-0000E1080000}"/>
    <cellStyle name="표준 4 3 3 2 6 2 2" xfId="3392" xr:uid="{00000000-0005-0000-0000-0000E2080000}"/>
    <cellStyle name="표준 4 3 3 2 6 3" xfId="2432" xr:uid="{00000000-0005-0000-0000-0000E3080000}"/>
    <cellStyle name="표준 4 3 3 2 7" xfId="992" xr:uid="{00000000-0005-0000-0000-0000E4080000}"/>
    <cellStyle name="표준 4 3 3 2 7 2" xfId="2912" xr:uid="{00000000-0005-0000-0000-0000E5080000}"/>
    <cellStyle name="표준 4 3 3 2 8" xfId="1952" xr:uid="{00000000-0005-0000-0000-0000E6080000}"/>
    <cellStyle name="표준 4 3 3 3" xfId="52" xr:uid="{00000000-0005-0000-0000-0000E7080000}"/>
    <cellStyle name="표준 4 3 3 3 2" xfId="212" xr:uid="{00000000-0005-0000-0000-0000E8080000}"/>
    <cellStyle name="표준 4 3 3 3 2 2" xfId="452" xr:uid="{00000000-0005-0000-0000-0000E9080000}"/>
    <cellStyle name="표준 4 3 3 3 2 2 2" xfId="932" xr:uid="{00000000-0005-0000-0000-0000EA080000}"/>
    <cellStyle name="표준 4 3 3 3 2 2 2 2" xfId="1892" xr:uid="{00000000-0005-0000-0000-0000EB080000}"/>
    <cellStyle name="표준 4 3 3 3 2 2 2 2 2" xfId="3812" xr:uid="{00000000-0005-0000-0000-0000EC080000}"/>
    <cellStyle name="표준 4 3 3 3 2 2 2 3" xfId="2852" xr:uid="{00000000-0005-0000-0000-0000ED080000}"/>
    <cellStyle name="표준 4 3 3 3 2 2 3" xfId="1412" xr:uid="{00000000-0005-0000-0000-0000EE080000}"/>
    <cellStyle name="표준 4 3 3 3 2 2 3 2" xfId="3332" xr:uid="{00000000-0005-0000-0000-0000EF080000}"/>
    <cellStyle name="표준 4 3 3 3 2 2 4" xfId="2372" xr:uid="{00000000-0005-0000-0000-0000F0080000}"/>
    <cellStyle name="표준 4 3 3 3 2 3" xfId="692" xr:uid="{00000000-0005-0000-0000-0000F1080000}"/>
    <cellStyle name="표준 4 3 3 3 2 3 2" xfId="1652" xr:uid="{00000000-0005-0000-0000-0000F2080000}"/>
    <cellStyle name="표준 4 3 3 3 2 3 2 2" xfId="3572" xr:uid="{00000000-0005-0000-0000-0000F3080000}"/>
    <cellStyle name="표준 4 3 3 3 2 3 3" xfId="2612" xr:uid="{00000000-0005-0000-0000-0000F4080000}"/>
    <cellStyle name="표준 4 3 3 3 2 4" xfId="1172" xr:uid="{00000000-0005-0000-0000-0000F5080000}"/>
    <cellStyle name="표준 4 3 3 3 2 4 2" xfId="3092" xr:uid="{00000000-0005-0000-0000-0000F6080000}"/>
    <cellStyle name="표준 4 3 3 3 2 5" xfId="2132" xr:uid="{00000000-0005-0000-0000-0000F7080000}"/>
    <cellStyle name="표준 4 3 3 3 3" xfId="132" xr:uid="{00000000-0005-0000-0000-0000F8080000}"/>
    <cellStyle name="표준 4 3 3 3 3 2" xfId="372" xr:uid="{00000000-0005-0000-0000-0000F9080000}"/>
    <cellStyle name="표준 4 3 3 3 3 2 2" xfId="852" xr:uid="{00000000-0005-0000-0000-0000FA080000}"/>
    <cellStyle name="표준 4 3 3 3 3 2 2 2" xfId="1812" xr:uid="{00000000-0005-0000-0000-0000FB080000}"/>
    <cellStyle name="표준 4 3 3 3 3 2 2 2 2" xfId="3732" xr:uid="{00000000-0005-0000-0000-0000FC080000}"/>
    <cellStyle name="표준 4 3 3 3 3 2 2 3" xfId="2772" xr:uid="{00000000-0005-0000-0000-0000FD080000}"/>
    <cellStyle name="표준 4 3 3 3 3 2 3" xfId="1332" xr:uid="{00000000-0005-0000-0000-0000FE080000}"/>
    <cellStyle name="표준 4 3 3 3 3 2 3 2" xfId="3252" xr:uid="{00000000-0005-0000-0000-0000FF080000}"/>
    <cellStyle name="표준 4 3 3 3 3 2 4" xfId="2292" xr:uid="{00000000-0005-0000-0000-000000090000}"/>
    <cellStyle name="표준 4 3 3 3 3 3" xfId="612" xr:uid="{00000000-0005-0000-0000-000001090000}"/>
    <cellStyle name="표준 4 3 3 3 3 3 2" xfId="1572" xr:uid="{00000000-0005-0000-0000-000002090000}"/>
    <cellStyle name="표준 4 3 3 3 3 3 2 2" xfId="3492" xr:uid="{00000000-0005-0000-0000-000003090000}"/>
    <cellStyle name="표준 4 3 3 3 3 3 3" xfId="2532" xr:uid="{00000000-0005-0000-0000-000004090000}"/>
    <cellStyle name="표준 4 3 3 3 3 4" xfId="1092" xr:uid="{00000000-0005-0000-0000-000005090000}"/>
    <cellStyle name="표준 4 3 3 3 3 4 2" xfId="3012" xr:uid="{00000000-0005-0000-0000-000006090000}"/>
    <cellStyle name="표준 4 3 3 3 3 5" xfId="2052" xr:uid="{00000000-0005-0000-0000-000007090000}"/>
    <cellStyle name="표준 4 3 3 3 4" xfId="292" xr:uid="{00000000-0005-0000-0000-000008090000}"/>
    <cellStyle name="표준 4 3 3 3 4 2" xfId="772" xr:uid="{00000000-0005-0000-0000-000009090000}"/>
    <cellStyle name="표준 4 3 3 3 4 2 2" xfId="1732" xr:uid="{00000000-0005-0000-0000-00000A090000}"/>
    <cellStyle name="표준 4 3 3 3 4 2 2 2" xfId="3652" xr:uid="{00000000-0005-0000-0000-00000B090000}"/>
    <cellStyle name="표준 4 3 3 3 4 2 3" xfId="2692" xr:uid="{00000000-0005-0000-0000-00000C090000}"/>
    <cellStyle name="표준 4 3 3 3 4 3" xfId="1252" xr:uid="{00000000-0005-0000-0000-00000D090000}"/>
    <cellStyle name="표준 4 3 3 3 4 3 2" xfId="3172" xr:uid="{00000000-0005-0000-0000-00000E090000}"/>
    <cellStyle name="표준 4 3 3 3 4 4" xfId="2212" xr:uid="{00000000-0005-0000-0000-00000F090000}"/>
    <cellStyle name="표준 4 3 3 3 5" xfId="532" xr:uid="{00000000-0005-0000-0000-000010090000}"/>
    <cellStyle name="표준 4 3 3 3 5 2" xfId="1492" xr:uid="{00000000-0005-0000-0000-000011090000}"/>
    <cellStyle name="표준 4 3 3 3 5 2 2" xfId="3412" xr:uid="{00000000-0005-0000-0000-000012090000}"/>
    <cellStyle name="표준 4 3 3 3 5 3" xfId="2452" xr:uid="{00000000-0005-0000-0000-000013090000}"/>
    <cellStyle name="표준 4 3 3 3 6" xfId="1012" xr:uid="{00000000-0005-0000-0000-000014090000}"/>
    <cellStyle name="표준 4 3 3 3 6 2" xfId="2932" xr:uid="{00000000-0005-0000-0000-000015090000}"/>
    <cellStyle name="표준 4 3 3 3 7" xfId="1972" xr:uid="{00000000-0005-0000-0000-000016090000}"/>
    <cellStyle name="표준 4 3 3 4" xfId="172" xr:uid="{00000000-0005-0000-0000-000017090000}"/>
    <cellStyle name="표준 4 3 3 4 2" xfId="412" xr:uid="{00000000-0005-0000-0000-000018090000}"/>
    <cellStyle name="표준 4 3 3 4 2 2" xfId="892" xr:uid="{00000000-0005-0000-0000-000019090000}"/>
    <cellStyle name="표준 4 3 3 4 2 2 2" xfId="1852" xr:uid="{00000000-0005-0000-0000-00001A090000}"/>
    <cellStyle name="표준 4 3 3 4 2 2 2 2" xfId="3772" xr:uid="{00000000-0005-0000-0000-00001B090000}"/>
    <cellStyle name="표준 4 3 3 4 2 2 3" xfId="2812" xr:uid="{00000000-0005-0000-0000-00001C090000}"/>
    <cellStyle name="표준 4 3 3 4 2 3" xfId="1372" xr:uid="{00000000-0005-0000-0000-00001D090000}"/>
    <cellStyle name="표준 4 3 3 4 2 3 2" xfId="3292" xr:uid="{00000000-0005-0000-0000-00001E090000}"/>
    <cellStyle name="표준 4 3 3 4 2 4" xfId="2332" xr:uid="{00000000-0005-0000-0000-00001F090000}"/>
    <cellStyle name="표준 4 3 3 4 3" xfId="652" xr:uid="{00000000-0005-0000-0000-000020090000}"/>
    <cellStyle name="표준 4 3 3 4 3 2" xfId="1612" xr:uid="{00000000-0005-0000-0000-000021090000}"/>
    <cellStyle name="표준 4 3 3 4 3 2 2" xfId="3532" xr:uid="{00000000-0005-0000-0000-000022090000}"/>
    <cellStyle name="표준 4 3 3 4 3 3" xfId="2572" xr:uid="{00000000-0005-0000-0000-000023090000}"/>
    <cellStyle name="표준 4 3 3 4 4" xfId="1132" xr:uid="{00000000-0005-0000-0000-000024090000}"/>
    <cellStyle name="표준 4 3 3 4 4 2" xfId="3052" xr:uid="{00000000-0005-0000-0000-000025090000}"/>
    <cellStyle name="표준 4 3 3 4 5" xfId="2092" xr:uid="{00000000-0005-0000-0000-000026090000}"/>
    <cellStyle name="표준 4 3 3 5" xfId="92" xr:uid="{00000000-0005-0000-0000-000027090000}"/>
    <cellStyle name="표준 4 3 3 5 2" xfId="332" xr:uid="{00000000-0005-0000-0000-000028090000}"/>
    <cellStyle name="표준 4 3 3 5 2 2" xfId="812" xr:uid="{00000000-0005-0000-0000-000029090000}"/>
    <cellStyle name="표준 4 3 3 5 2 2 2" xfId="1772" xr:uid="{00000000-0005-0000-0000-00002A090000}"/>
    <cellStyle name="표준 4 3 3 5 2 2 2 2" xfId="3692" xr:uid="{00000000-0005-0000-0000-00002B090000}"/>
    <cellStyle name="표준 4 3 3 5 2 2 3" xfId="2732" xr:uid="{00000000-0005-0000-0000-00002C090000}"/>
    <cellStyle name="표준 4 3 3 5 2 3" xfId="1292" xr:uid="{00000000-0005-0000-0000-00002D090000}"/>
    <cellStyle name="표준 4 3 3 5 2 3 2" xfId="3212" xr:uid="{00000000-0005-0000-0000-00002E090000}"/>
    <cellStyle name="표준 4 3 3 5 2 4" xfId="2252" xr:uid="{00000000-0005-0000-0000-00002F090000}"/>
    <cellStyle name="표준 4 3 3 5 3" xfId="572" xr:uid="{00000000-0005-0000-0000-000030090000}"/>
    <cellStyle name="표준 4 3 3 5 3 2" xfId="1532" xr:uid="{00000000-0005-0000-0000-000031090000}"/>
    <cellStyle name="표준 4 3 3 5 3 2 2" xfId="3452" xr:uid="{00000000-0005-0000-0000-000032090000}"/>
    <cellStyle name="표준 4 3 3 5 3 3" xfId="2492" xr:uid="{00000000-0005-0000-0000-000033090000}"/>
    <cellStyle name="표준 4 3 3 5 4" xfId="1052" xr:uid="{00000000-0005-0000-0000-000034090000}"/>
    <cellStyle name="표준 4 3 3 5 4 2" xfId="2972" xr:uid="{00000000-0005-0000-0000-000035090000}"/>
    <cellStyle name="표준 4 3 3 5 5" xfId="2012" xr:uid="{00000000-0005-0000-0000-000036090000}"/>
    <cellStyle name="표준 4 3 3 6" xfId="252" xr:uid="{00000000-0005-0000-0000-000037090000}"/>
    <cellStyle name="표준 4 3 3 6 2" xfId="732" xr:uid="{00000000-0005-0000-0000-000038090000}"/>
    <cellStyle name="표준 4 3 3 6 2 2" xfId="1692" xr:uid="{00000000-0005-0000-0000-000039090000}"/>
    <cellStyle name="표준 4 3 3 6 2 2 2" xfId="3612" xr:uid="{00000000-0005-0000-0000-00003A090000}"/>
    <cellStyle name="표준 4 3 3 6 2 3" xfId="2652" xr:uid="{00000000-0005-0000-0000-00003B090000}"/>
    <cellStyle name="표준 4 3 3 6 3" xfId="1212" xr:uid="{00000000-0005-0000-0000-00003C090000}"/>
    <cellStyle name="표준 4 3 3 6 3 2" xfId="3132" xr:uid="{00000000-0005-0000-0000-00003D090000}"/>
    <cellStyle name="표준 4 3 3 6 4" xfId="2172" xr:uid="{00000000-0005-0000-0000-00003E090000}"/>
    <cellStyle name="표준 4 3 3 7" xfId="492" xr:uid="{00000000-0005-0000-0000-00003F090000}"/>
    <cellStyle name="표준 4 3 3 7 2" xfId="1452" xr:uid="{00000000-0005-0000-0000-000040090000}"/>
    <cellStyle name="표준 4 3 3 7 2 2" xfId="3372" xr:uid="{00000000-0005-0000-0000-000041090000}"/>
    <cellStyle name="표준 4 3 3 7 3" xfId="2412" xr:uid="{00000000-0005-0000-0000-000042090000}"/>
    <cellStyle name="표준 4 3 3 8" xfId="972" xr:uid="{00000000-0005-0000-0000-000043090000}"/>
    <cellStyle name="표준 4 3 3 8 2" xfId="2892" xr:uid="{00000000-0005-0000-0000-000044090000}"/>
    <cellStyle name="표준 4 3 3 9" xfId="1932" xr:uid="{00000000-0005-0000-0000-000045090000}"/>
    <cellStyle name="표준 4 3 4" xfId="20" xr:uid="{00000000-0005-0000-0000-000046090000}"/>
    <cellStyle name="표준 4 3 4 2" xfId="40" xr:uid="{00000000-0005-0000-0000-000047090000}"/>
    <cellStyle name="표준 4 3 4 2 2" xfId="80" xr:uid="{00000000-0005-0000-0000-000048090000}"/>
    <cellStyle name="표준 4 3 4 2 2 2" xfId="240" xr:uid="{00000000-0005-0000-0000-000049090000}"/>
    <cellStyle name="표준 4 3 4 2 2 2 2" xfId="480" xr:uid="{00000000-0005-0000-0000-00004A090000}"/>
    <cellStyle name="표준 4 3 4 2 2 2 2 2" xfId="960" xr:uid="{00000000-0005-0000-0000-00004B090000}"/>
    <cellStyle name="표준 4 3 4 2 2 2 2 2 2" xfId="1920" xr:uid="{00000000-0005-0000-0000-00004C090000}"/>
    <cellStyle name="표준 4 3 4 2 2 2 2 2 2 2" xfId="3840" xr:uid="{00000000-0005-0000-0000-00004D090000}"/>
    <cellStyle name="표준 4 3 4 2 2 2 2 2 3" xfId="2880" xr:uid="{00000000-0005-0000-0000-00004E090000}"/>
    <cellStyle name="표준 4 3 4 2 2 2 2 3" xfId="1440" xr:uid="{00000000-0005-0000-0000-00004F090000}"/>
    <cellStyle name="표준 4 3 4 2 2 2 2 3 2" xfId="3360" xr:uid="{00000000-0005-0000-0000-000050090000}"/>
    <cellStyle name="표준 4 3 4 2 2 2 2 4" xfId="2400" xr:uid="{00000000-0005-0000-0000-000051090000}"/>
    <cellStyle name="표준 4 3 4 2 2 2 3" xfId="720" xr:uid="{00000000-0005-0000-0000-000052090000}"/>
    <cellStyle name="표준 4 3 4 2 2 2 3 2" xfId="1680" xr:uid="{00000000-0005-0000-0000-000053090000}"/>
    <cellStyle name="표준 4 3 4 2 2 2 3 2 2" xfId="3600" xr:uid="{00000000-0005-0000-0000-000054090000}"/>
    <cellStyle name="표준 4 3 4 2 2 2 3 3" xfId="2640" xr:uid="{00000000-0005-0000-0000-000055090000}"/>
    <cellStyle name="표준 4 3 4 2 2 2 4" xfId="1200" xr:uid="{00000000-0005-0000-0000-000056090000}"/>
    <cellStyle name="표준 4 3 4 2 2 2 4 2" xfId="3120" xr:uid="{00000000-0005-0000-0000-000057090000}"/>
    <cellStyle name="표준 4 3 4 2 2 2 5" xfId="2160" xr:uid="{00000000-0005-0000-0000-000058090000}"/>
    <cellStyle name="표준 4 3 4 2 2 3" xfId="160" xr:uid="{00000000-0005-0000-0000-000059090000}"/>
    <cellStyle name="표준 4 3 4 2 2 3 2" xfId="400" xr:uid="{00000000-0005-0000-0000-00005A090000}"/>
    <cellStyle name="표준 4 3 4 2 2 3 2 2" xfId="880" xr:uid="{00000000-0005-0000-0000-00005B090000}"/>
    <cellStyle name="표준 4 3 4 2 2 3 2 2 2" xfId="1840" xr:uid="{00000000-0005-0000-0000-00005C090000}"/>
    <cellStyle name="표준 4 3 4 2 2 3 2 2 2 2" xfId="3760" xr:uid="{00000000-0005-0000-0000-00005D090000}"/>
    <cellStyle name="표준 4 3 4 2 2 3 2 2 3" xfId="2800" xr:uid="{00000000-0005-0000-0000-00005E090000}"/>
    <cellStyle name="표준 4 3 4 2 2 3 2 3" xfId="1360" xr:uid="{00000000-0005-0000-0000-00005F090000}"/>
    <cellStyle name="표준 4 3 4 2 2 3 2 3 2" xfId="3280" xr:uid="{00000000-0005-0000-0000-000060090000}"/>
    <cellStyle name="표준 4 3 4 2 2 3 2 4" xfId="2320" xr:uid="{00000000-0005-0000-0000-000061090000}"/>
    <cellStyle name="표준 4 3 4 2 2 3 3" xfId="640" xr:uid="{00000000-0005-0000-0000-000062090000}"/>
    <cellStyle name="표준 4 3 4 2 2 3 3 2" xfId="1600" xr:uid="{00000000-0005-0000-0000-000063090000}"/>
    <cellStyle name="표준 4 3 4 2 2 3 3 2 2" xfId="3520" xr:uid="{00000000-0005-0000-0000-000064090000}"/>
    <cellStyle name="표준 4 3 4 2 2 3 3 3" xfId="2560" xr:uid="{00000000-0005-0000-0000-000065090000}"/>
    <cellStyle name="표준 4 3 4 2 2 3 4" xfId="1120" xr:uid="{00000000-0005-0000-0000-000066090000}"/>
    <cellStyle name="표준 4 3 4 2 2 3 4 2" xfId="3040" xr:uid="{00000000-0005-0000-0000-000067090000}"/>
    <cellStyle name="표준 4 3 4 2 2 3 5" xfId="2080" xr:uid="{00000000-0005-0000-0000-000068090000}"/>
    <cellStyle name="표준 4 3 4 2 2 4" xfId="320" xr:uid="{00000000-0005-0000-0000-000069090000}"/>
    <cellStyle name="표준 4 3 4 2 2 4 2" xfId="800" xr:uid="{00000000-0005-0000-0000-00006A090000}"/>
    <cellStyle name="표준 4 3 4 2 2 4 2 2" xfId="1760" xr:uid="{00000000-0005-0000-0000-00006B090000}"/>
    <cellStyle name="표준 4 3 4 2 2 4 2 2 2" xfId="3680" xr:uid="{00000000-0005-0000-0000-00006C090000}"/>
    <cellStyle name="표준 4 3 4 2 2 4 2 3" xfId="2720" xr:uid="{00000000-0005-0000-0000-00006D090000}"/>
    <cellStyle name="표준 4 3 4 2 2 4 3" xfId="1280" xr:uid="{00000000-0005-0000-0000-00006E090000}"/>
    <cellStyle name="표준 4 3 4 2 2 4 3 2" xfId="3200" xr:uid="{00000000-0005-0000-0000-00006F090000}"/>
    <cellStyle name="표준 4 3 4 2 2 4 4" xfId="2240" xr:uid="{00000000-0005-0000-0000-000070090000}"/>
    <cellStyle name="표준 4 3 4 2 2 5" xfId="560" xr:uid="{00000000-0005-0000-0000-000071090000}"/>
    <cellStyle name="표준 4 3 4 2 2 5 2" xfId="1520" xr:uid="{00000000-0005-0000-0000-000072090000}"/>
    <cellStyle name="표준 4 3 4 2 2 5 2 2" xfId="3440" xr:uid="{00000000-0005-0000-0000-000073090000}"/>
    <cellStyle name="표준 4 3 4 2 2 5 3" xfId="2480" xr:uid="{00000000-0005-0000-0000-000074090000}"/>
    <cellStyle name="표준 4 3 4 2 2 6" xfId="1040" xr:uid="{00000000-0005-0000-0000-000075090000}"/>
    <cellStyle name="표준 4 3 4 2 2 6 2" xfId="2960" xr:uid="{00000000-0005-0000-0000-000076090000}"/>
    <cellStyle name="표준 4 3 4 2 2 7" xfId="2000" xr:uid="{00000000-0005-0000-0000-000077090000}"/>
    <cellStyle name="표준 4 3 4 2 3" xfId="200" xr:uid="{00000000-0005-0000-0000-000078090000}"/>
    <cellStyle name="표준 4 3 4 2 3 2" xfId="440" xr:uid="{00000000-0005-0000-0000-000079090000}"/>
    <cellStyle name="표준 4 3 4 2 3 2 2" xfId="920" xr:uid="{00000000-0005-0000-0000-00007A090000}"/>
    <cellStyle name="표준 4 3 4 2 3 2 2 2" xfId="1880" xr:uid="{00000000-0005-0000-0000-00007B090000}"/>
    <cellStyle name="표준 4 3 4 2 3 2 2 2 2" xfId="3800" xr:uid="{00000000-0005-0000-0000-00007C090000}"/>
    <cellStyle name="표준 4 3 4 2 3 2 2 3" xfId="2840" xr:uid="{00000000-0005-0000-0000-00007D090000}"/>
    <cellStyle name="표준 4 3 4 2 3 2 3" xfId="1400" xr:uid="{00000000-0005-0000-0000-00007E090000}"/>
    <cellStyle name="표준 4 3 4 2 3 2 3 2" xfId="3320" xr:uid="{00000000-0005-0000-0000-00007F090000}"/>
    <cellStyle name="표준 4 3 4 2 3 2 4" xfId="2360" xr:uid="{00000000-0005-0000-0000-000080090000}"/>
    <cellStyle name="표준 4 3 4 2 3 3" xfId="680" xr:uid="{00000000-0005-0000-0000-000081090000}"/>
    <cellStyle name="표준 4 3 4 2 3 3 2" xfId="1640" xr:uid="{00000000-0005-0000-0000-000082090000}"/>
    <cellStyle name="표준 4 3 4 2 3 3 2 2" xfId="3560" xr:uid="{00000000-0005-0000-0000-000083090000}"/>
    <cellStyle name="표준 4 3 4 2 3 3 3" xfId="2600" xr:uid="{00000000-0005-0000-0000-000084090000}"/>
    <cellStyle name="표준 4 3 4 2 3 4" xfId="1160" xr:uid="{00000000-0005-0000-0000-000085090000}"/>
    <cellStyle name="표준 4 3 4 2 3 4 2" xfId="3080" xr:uid="{00000000-0005-0000-0000-000086090000}"/>
    <cellStyle name="표준 4 3 4 2 3 5" xfId="2120" xr:uid="{00000000-0005-0000-0000-000087090000}"/>
    <cellStyle name="표준 4 3 4 2 4" xfId="120" xr:uid="{00000000-0005-0000-0000-000088090000}"/>
    <cellStyle name="표준 4 3 4 2 4 2" xfId="360" xr:uid="{00000000-0005-0000-0000-000089090000}"/>
    <cellStyle name="표준 4 3 4 2 4 2 2" xfId="840" xr:uid="{00000000-0005-0000-0000-00008A090000}"/>
    <cellStyle name="표준 4 3 4 2 4 2 2 2" xfId="1800" xr:uid="{00000000-0005-0000-0000-00008B090000}"/>
    <cellStyle name="표준 4 3 4 2 4 2 2 2 2" xfId="3720" xr:uid="{00000000-0005-0000-0000-00008C090000}"/>
    <cellStyle name="표준 4 3 4 2 4 2 2 3" xfId="2760" xr:uid="{00000000-0005-0000-0000-00008D090000}"/>
    <cellStyle name="표준 4 3 4 2 4 2 3" xfId="1320" xr:uid="{00000000-0005-0000-0000-00008E090000}"/>
    <cellStyle name="표준 4 3 4 2 4 2 3 2" xfId="3240" xr:uid="{00000000-0005-0000-0000-00008F090000}"/>
    <cellStyle name="표준 4 3 4 2 4 2 4" xfId="2280" xr:uid="{00000000-0005-0000-0000-000090090000}"/>
    <cellStyle name="표준 4 3 4 2 4 3" xfId="600" xr:uid="{00000000-0005-0000-0000-000091090000}"/>
    <cellStyle name="표준 4 3 4 2 4 3 2" xfId="1560" xr:uid="{00000000-0005-0000-0000-000092090000}"/>
    <cellStyle name="표준 4 3 4 2 4 3 2 2" xfId="3480" xr:uid="{00000000-0005-0000-0000-000093090000}"/>
    <cellStyle name="표준 4 3 4 2 4 3 3" xfId="2520" xr:uid="{00000000-0005-0000-0000-000094090000}"/>
    <cellStyle name="표준 4 3 4 2 4 4" xfId="1080" xr:uid="{00000000-0005-0000-0000-000095090000}"/>
    <cellStyle name="표준 4 3 4 2 4 4 2" xfId="3000" xr:uid="{00000000-0005-0000-0000-000096090000}"/>
    <cellStyle name="표준 4 3 4 2 4 5" xfId="2040" xr:uid="{00000000-0005-0000-0000-000097090000}"/>
    <cellStyle name="표준 4 3 4 2 5" xfId="280" xr:uid="{00000000-0005-0000-0000-000098090000}"/>
    <cellStyle name="표준 4 3 4 2 5 2" xfId="760" xr:uid="{00000000-0005-0000-0000-000099090000}"/>
    <cellStyle name="표준 4 3 4 2 5 2 2" xfId="1720" xr:uid="{00000000-0005-0000-0000-00009A090000}"/>
    <cellStyle name="표준 4 3 4 2 5 2 2 2" xfId="3640" xr:uid="{00000000-0005-0000-0000-00009B090000}"/>
    <cellStyle name="표준 4 3 4 2 5 2 3" xfId="2680" xr:uid="{00000000-0005-0000-0000-00009C090000}"/>
    <cellStyle name="표준 4 3 4 2 5 3" xfId="1240" xr:uid="{00000000-0005-0000-0000-00009D090000}"/>
    <cellStyle name="표준 4 3 4 2 5 3 2" xfId="3160" xr:uid="{00000000-0005-0000-0000-00009E090000}"/>
    <cellStyle name="표준 4 3 4 2 5 4" xfId="2200" xr:uid="{00000000-0005-0000-0000-00009F090000}"/>
    <cellStyle name="표준 4 3 4 2 6" xfId="520" xr:uid="{00000000-0005-0000-0000-0000A0090000}"/>
    <cellStyle name="표준 4 3 4 2 6 2" xfId="1480" xr:uid="{00000000-0005-0000-0000-0000A1090000}"/>
    <cellStyle name="표준 4 3 4 2 6 2 2" xfId="3400" xr:uid="{00000000-0005-0000-0000-0000A2090000}"/>
    <cellStyle name="표준 4 3 4 2 6 3" xfId="2440" xr:uid="{00000000-0005-0000-0000-0000A3090000}"/>
    <cellStyle name="표준 4 3 4 2 7" xfId="1000" xr:uid="{00000000-0005-0000-0000-0000A4090000}"/>
    <cellStyle name="표준 4 3 4 2 7 2" xfId="2920" xr:uid="{00000000-0005-0000-0000-0000A5090000}"/>
    <cellStyle name="표준 4 3 4 2 8" xfId="1960" xr:uid="{00000000-0005-0000-0000-0000A6090000}"/>
    <cellStyle name="표준 4 3 4 3" xfId="60" xr:uid="{00000000-0005-0000-0000-0000A7090000}"/>
    <cellStyle name="표준 4 3 4 3 2" xfId="220" xr:uid="{00000000-0005-0000-0000-0000A8090000}"/>
    <cellStyle name="표준 4 3 4 3 2 2" xfId="460" xr:uid="{00000000-0005-0000-0000-0000A9090000}"/>
    <cellStyle name="표준 4 3 4 3 2 2 2" xfId="940" xr:uid="{00000000-0005-0000-0000-0000AA090000}"/>
    <cellStyle name="표준 4 3 4 3 2 2 2 2" xfId="1900" xr:uid="{00000000-0005-0000-0000-0000AB090000}"/>
    <cellStyle name="표준 4 3 4 3 2 2 2 2 2" xfId="3820" xr:uid="{00000000-0005-0000-0000-0000AC090000}"/>
    <cellStyle name="표준 4 3 4 3 2 2 2 3" xfId="2860" xr:uid="{00000000-0005-0000-0000-0000AD090000}"/>
    <cellStyle name="표준 4 3 4 3 2 2 3" xfId="1420" xr:uid="{00000000-0005-0000-0000-0000AE090000}"/>
    <cellStyle name="표준 4 3 4 3 2 2 3 2" xfId="3340" xr:uid="{00000000-0005-0000-0000-0000AF090000}"/>
    <cellStyle name="표준 4 3 4 3 2 2 4" xfId="2380" xr:uid="{00000000-0005-0000-0000-0000B0090000}"/>
    <cellStyle name="표준 4 3 4 3 2 3" xfId="700" xr:uid="{00000000-0005-0000-0000-0000B1090000}"/>
    <cellStyle name="표준 4 3 4 3 2 3 2" xfId="1660" xr:uid="{00000000-0005-0000-0000-0000B2090000}"/>
    <cellStyle name="표준 4 3 4 3 2 3 2 2" xfId="3580" xr:uid="{00000000-0005-0000-0000-0000B3090000}"/>
    <cellStyle name="표준 4 3 4 3 2 3 3" xfId="2620" xr:uid="{00000000-0005-0000-0000-0000B4090000}"/>
    <cellStyle name="표준 4 3 4 3 2 4" xfId="1180" xr:uid="{00000000-0005-0000-0000-0000B5090000}"/>
    <cellStyle name="표준 4 3 4 3 2 4 2" xfId="3100" xr:uid="{00000000-0005-0000-0000-0000B6090000}"/>
    <cellStyle name="표준 4 3 4 3 2 5" xfId="2140" xr:uid="{00000000-0005-0000-0000-0000B7090000}"/>
    <cellStyle name="표준 4 3 4 3 3" xfId="140" xr:uid="{00000000-0005-0000-0000-0000B8090000}"/>
    <cellStyle name="표준 4 3 4 3 3 2" xfId="380" xr:uid="{00000000-0005-0000-0000-0000B9090000}"/>
    <cellStyle name="표준 4 3 4 3 3 2 2" xfId="860" xr:uid="{00000000-0005-0000-0000-0000BA090000}"/>
    <cellStyle name="표준 4 3 4 3 3 2 2 2" xfId="1820" xr:uid="{00000000-0005-0000-0000-0000BB090000}"/>
    <cellStyle name="표준 4 3 4 3 3 2 2 2 2" xfId="3740" xr:uid="{00000000-0005-0000-0000-0000BC090000}"/>
    <cellStyle name="표준 4 3 4 3 3 2 2 3" xfId="2780" xr:uid="{00000000-0005-0000-0000-0000BD090000}"/>
    <cellStyle name="표준 4 3 4 3 3 2 3" xfId="1340" xr:uid="{00000000-0005-0000-0000-0000BE090000}"/>
    <cellStyle name="표준 4 3 4 3 3 2 3 2" xfId="3260" xr:uid="{00000000-0005-0000-0000-0000BF090000}"/>
    <cellStyle name="표준 4 3 4 3 3 2 4" xfId="2300" xr:uid="{00000000-0005-0000-0000-0000C0090000}"/>
    <cellStyle name="표준 4 3 4 3 3 3" xfId="620" xr:uid="{00000000-0005-0000-0000-0000C1090000}"/>
    <cellStyle name="표준 4 3 4 3 3 3 2" xfId="1580" xr:uid="{00000000-0005-0000-0000-0000C2090000}"/>
    <cellStyle name="표준 4 3 4 3 3 3 2 2" xfId="3500" xr:uid="{00000000-0005-0000-0000-0000C3090000}"/>
    <cellStyle name="표준 4 3 4 3 3 3 3" xfId="2540" xr:uid="{00000000-0005-0000-0000-0000C4090000}"/>
    <cellStyle name="표준 4 3 4 3 3 4" xfId="1100" xr:uid="{00000000-0005-0000-0000-0000C5090000}"/>
    <cellStyle name="표준 4 3 4 3 3 4 2" xfId="3020" xr:uid="{00000000-0005-0000-0000-0000C6090000}"/>
    <cellStyle name="표준 4 3 4 3 3 5" xfId="2060" xr:uid="{00000000-0005-0000-0000-0000C7090000}"/>
    <cellStyle name="표준 4 3 4 3 4" xfId="300" xr:uid="{00000000-0005-0000-0000-0000C8090000}"/>
    <cellStyle name="표준 4 3 4 3 4 2" xfId="780" xr:uid="{00000000-0005-0000-0000-0000C9090000}"/>
    <cellStyle name="표준 4 3 4 3 4 2 2" xfId="1740" xr:uid="{00000000-0005-0000-0000-0000CA090000}"/>
    <cellStyle name="표준 4 3 4 3 4 2 2 2" xfId="3660" xr:uid="{00000000-0005-0000-0000-0000CB090000}"/>
    <cellStyle name="표준 4 3 4 3 4 2 3" xfId="2700" xr:uid="{00000000-0005-0000-0000-0000CC090000}"/>
    <cellStyle name="표준 4 3 4 3 4 3" xfId="1260" xr:uid="{00000000-0005-0000-0000-0000CD090000}"/>
    <cellStyle name="표준 4 3 4 3 4 3 2" xfId="3180" xr:uid="{00000000-0005-0000-0000-0000CE090000}"/>
    <cellStyle name="표준 4 3 4 3 4 4" xfId="2220" xr:uid="{00000000-0005-0000-0000-0000CF090000}"/>
    <cellStyle name="표준 4 3 4 3 5" xfId="540" xr:uid="{00000000-0005-0000-0000-0000D0090000}"/>
    <cellStyle name="표준 4 3 4 3 5 2" xfId="1500" xr:uid="{00000000-0005-0000-0000-0000D1090000}"/>
    <cellStyle name="표준 4 3 4 3 5 2 2" xfId="3420" xr:uid="{00000000-0005-0000-0000-0000D2090000}"/>
    <cellStyle name="표준 4 3 4 3 5 3" xfId="2460" xr:uid="{00000000-0005-0000-0000-0000D3090000}"/>
    <cellStyle name="표준 4 3 4 3 6" xfId="1020" xr:uid="{00000000-0005-0000-0000-0000D4090000}"/>
    <cellStyle name="표준 4 3 4 3 6 2" xfId="2940" xr:uid="{00000000-0005-0000-0000-0000D5090000}"/>
    <cellStyle name="표준 4 3 4 3 7" xfId="1980" xr:uid="{00000000-0005-0000-0000-0000D6090000}"/>
    <cellStyle name="표준 4 3 4 4" xfId="180" xr:uid="{00000000-0005-0000-0000-0000D7090000}"/>
    <cellStyle name="표준 4 3 4 4 2" xfId="420" xr:uid="{00000000-0005-0000-0000-0000D8090000}"/>
    <cellStyle name="표준 4 3 4 4 2 2" xfId="900" xr:uid="{00000000-0005-0000-0000-0000D9090000}"/>
    <cellStyle name="표준 4 3 4 4 2 2 2" xfId="1860" xr:uid="{00000000-0005-0000-0000-0000DA090000}"/>
    <cellStyle name="표준 4 3 4 4 2 2 2 2" xfId="3780" xr:uid="{00000000-0005-0000-0000-0000DB090000}"/>
    <cellStyle name="표준 4 3 4 4 2 2 3" xfId="2820" xr:uid="{00000000-0005-0000-0000-0000DC090000}"/>
    <cellStyle name="표준 4 3 4 4 2 3" xfId="1380" xr:uid="{00000000-0005-0000-0000-0000DD090000}"/>
    <cellStyle name="표준 4 3 4 4 2 3 2" xfId="3300" xr:uid="{00000000-0005-0000-0000-0000DE090000}"/>
    <cellStyle name="표준 4 3 4 4 2 4" xfId="2340" xr:uid="{00000000-0005-0000-0000-0000DF090000}"/>
    <cellStyle name="표준 4 3 4 4 3" xfId="660" xr:uid="{00000000-0005-0000-0000-0000E0090000}"/>
    <cellStyle name="표준 4 3 4 4 3 2" xfId="1620" xr:uid="{00000000-0005-0000-0000-0000E1090000}"/>
    <cellStyle name="표준 4 3 4 4 3 2 2" xfId="3540" xr:uid="{00000000-0005-0000-0000-0000E2090000}"/>
    <cellStyle name="표준 4 3 4 4 3 3" xfId="2580" xr:uid="{00000000-0005-0000-0000-0000E3090000}"/>
    <cellStyle name="표준 4 3 4 4 4" xfId="1140" xr:uid="{00000000-0005-0000-0000-0000E4090000}"/>
    <cellStyle name="표준 4 3 4 4 4 2" xfId="3060" xr:uid="{00000000-0005-0000-0000-0000E5090000}"/>
    <cellStyle name="표준 4 3 4 4 5" xfId="2100" xr:uid="{00000000-0005-0000-0000-0000E6090000}"/>
    <cellStyle name="표준 4 3 4 5" xfId="100" xr:uid="{00000000-0005-0000-0000-0000E7090000}"/>
    <cellStyle name="표준 4 3 4 5 2" xfId="340" xr:uid="{00000000-0005-0000-0000-0000E8090000}"/>
    <cellStyle name="표준 4 3 4 5 2 2" xfId="820" xr:uid="{00000000-0005-0000-0000-0000E9090000}"/>
    <cellStyle name="표준 4 3 4 5 2 2 2" xfId="1780" xr:uid="{00000000-0005-0000-0000-0000EA090000}"/>
    <cellStyle name="표준 4 3 4 5 2 2 2 2" xfId="3700" xr:uid="{00000000-0005-0000-0000-0000EB090000}"/>
    <cellStyle name="표준 4 3 4 5 2 2 3" xfId="2740" xr:uid="{00000000-0005-0000-0000-0000EC090000}"/>
    <cellStyle name="표준 4 3 4 5 2 3" xfId="1300" xr:uid="{00000000-0005-0000-0000-0000ED090000}"/>
    <cellStyle name="표준 4 3 4 5 2 3 2" xfId="3220" xr:uid="{00000000-0005-0000-0000-0000EE090000}"/>
    <cellStyle name="표준 4 3 4 5 2 4" xfId="2260" xr:uid="{00000000-0005-0000-0000-0000EF090000}"/>
    <cellStyle name="표준 4 3 4 5 3" xfId="580" xr:uid="{00000000-0005-0000-0000-0000F0090000}"/>
    <cellStyle name="표준 4 3 4 5 3 2" xfId="1540" xr:uid="{00000000-0005-0000-0000-0000F1090000}"/>
    <cellStyle name="표준 4 3 4 5 3 2 2" xfId="3460" xr:uid="{00000000-0005-0000-0000-0000F2090000}"/>
    <cellStyle name="표준 4 3 4 5 3 3" xfId="2500" xr:uid="{00000000-0005-0000-0000-0000F3090000}"/>
    <cellStyle name="표준 4 3 4 5 4" xfId="1060" xr:uid="{00000000-0005-0000-0000-0000F4090000}"/>
    <cellStyle name="표준 4 3 4 5 4 2" xfId="2980" xr:uid="{00000000-0005-0000-0000-0000F5090000}"/>
    <cellStyle name="표준 4 3 4 5 5" xfId="2020" xr:uid="{00000000-0005-0000-0000-0000F6090000}"/>
    <cellStyle name="표준 4 3 4 6" xfId="260" xr:uid="{00000000-0005-0000-0000-0000F7090000}"/>
    <cellStyle name="표준 4 3 4 6 2" xfId="740" xr:uid="{00000000-0005-0000-0000-0000F8090000}"/>
    <cellStyle name="표준 4 3 4 6 2 2" xfId="1700" xr:uid="{00000000-0005-0000-0000-0000F9090000}"/>
    <cellStyle name="표준 4 3 4 6 2 2 2" xfId="3620" xr:uid="{00000000-0005-0000-0000-0000FA090000}"/>
    <cellStyle name="표준 4 3 4 6 2 3" xfId="2660" xr:uid="{00000000-0005-0000-0000-0000FB090000}"/>
    <cellStyle name="표준 4 3 4 6 3" xfId="1220" xr:uid="{00000000-0005-0000-0000-0000FC090000}"/>
    <cellStyle name="표준 4 3 4 6 3 2" xfId="3140" xr:uid="{00000000-0005-0000-0000-0000FD090000}"/>
    <cellStyle name="표준 4 3 4 6 4" xfId="2180" xr:uid="{00000000-0005-0000-0000-0000FE090000}"/>
    <cellStyle name="표준 4 3 4 7" xfId="500" xr:uid="{00000000-0005-0000-0000-0000FF090000}"/>
    <cellStyle name="표준 4 3 4 7 2" xfId="1460" xr:uid="{00000000-0005-0000-0000-0000000A0000}"/>
    <cellStyle name="표준 4 3 4 7 2 2" xfId="3380" xr:uid="{00000000-0005-0000-0000-0000010A0000}"/>
    <cellStyle name="표준 4 3 4 7 3" xfId="2420" xr:uid="{00000000-0005-0000-0000-0000020A0000}"/>
    <cellStyle name="표준 4 3 4 8" xfId="980" xr:uid="{00000000-0005-0000-0000-0000030A0000}"/>
    <cellStyle name="표준 4 3 4 8 2" xfId="2900" xr:uid="{00000000-0005-0000-0000-0000040A0000}"/>
    <cellStyle name="표준 4 3 4 9" xfId="1940" xr:uid="{00000000-0005-0000-0000-0000050A0000}"/>
    <cellStyle name="표준 4 3 5" xfId="24" xr:uid="{00000000-0005-0000-0000-0000060A0000}"/>
    <cellStyle name="표준 4 3 5 2" xfId="44" xr:uid="{00000000-0005-0000-0000-0000070A0000}"/>
    <cellStyle name="표준 4 3 5 2 2" xfId="84" xr:uid="{00000000-0005-0000-0000-0000080A0000}"/>
    <cellStyle name="표준 4 3 5 2 2 2" xfId="244" xr:uid="{00000000-0005-0000-0000-0000090A0000}"/>
    <cellStyle name="표준 4 3 5 2 2 2 2" xfId="484" xr:uid="{00000000-0005-0000-0000-00000A0A0000}"/>
    <cellStyle name="표준 4 3 5 2 2 2 2 2" xfId="964" xr:uid="{00000000-0005-0000-0000-00000B0A0000}"/>
    <cellStyle name="표준 4 3 5 2 2 2 2 2 2" xfId="1924" xr:uid="{00000000-0005-0000-0000-00000C0A0000}"/>
    <cellStyle name="표준 4 3 5 2 2 2 2 2 2 2" xfId="3844" xr:uid="{00000000-0005-0000-0000-00000D0A0000}"/>
    <cellStyle name="표준 4 3 5 2 2 2 2 2 3" xfId="2884" xr:uid="{00000000-0005-0000-0000-00000E0A0000}"/>
    <cellStyle name="표준 4 3 5 2 2 2 2 3" xfId="1444" xr:uid="{00000000-0005-0000-0000-00000F0A0000}"/>
    <cellStyle name="표준 4 3 5 2 2 2 2 3 2" xfId="3364" xr:uid="{00000000-0005-0000-0000-0000100A0000}"/>
    <cellStyle name="표준 4 3 5 2 2 2 2 4" xfId="2404" xr:uid="{00000000-0005-0000-0000-0000110A0000}"/>
    <cellStyle name="표준 4 3 5 2 2 2 3" xfId="724" xr:uid="{00000000-0005-0000-0000-0000120A0000}"/>
    <cellStyle name="표준 4 3 5 2 2 2 3 2" xfId="1684" xr:uid="{00000000-0005-0000-0000-0000130A0000}"/>
    <cellStyle name="표준 4 3 5 2 2 2 3 2 2" xfId="3604" xr:uid="{00000000-0005-0000-0000-0000140A0000}"/>
    <cellStyle name="표준 4 3 5 2 2 2 3 3" xfId="2644" xr:uid="{00000000-0005-0000-0000-0000150A0000}"/>
    <cellStyle name="표준 4 3 5 2 2 2 4" xfId="1204" xr:uid="{00000000-0005-0000-0000-0000160A0000}"/>
    <cellStyle name="표준 4 3 5 2 2 2 4 2" xfId="3124" xr:uid="{00000000-0005-0000-0000-0000170A0000}"/>
    <cellStyle name="표준 4 3 5 2 2 2 5" xfId="2164" xr:uid="{00000000-0005-0000-0000-0000180A0000}"/>
    <cellStyle name="표준 4 3 5 2 2 3" xfId="164" xr:uid="{00000000-0005-0000-0000-0000190A0000}"/>
    <cellStyle name="표준 4 3 5 2 2 3 2" xfId="404" xr:uid="{00000000-0005-0000-0000-00001A0A0000}"/>
    <cellStyle name="표준 4 3 5 2 2 3 2 2" xfId="884" xr:uid="{00000000-0005-0000-0000-00001B0A0000}"/>
    <cellStyle name="표준 4 3 5 2 2 3 2 2 2" xfId="1844" xr:uid="{00000000-0005-0000-0000-00001C0A0000}"/>
    <cellStyle name="표준 4 3 5 2 2 3 2 2 2 2" xfId="3764" xr:uid="{00000000-0005-0000-0000-00001D0A0000}"/>
    <cellStyle name="표준 4 3 5 2 2 3 2 2 3" xfId="2804" xr:uid="{00000000-0005-0000-0000-00001E0A0000}"/>
    <cellStyle name="표준 4 3 5 2 2 3 2 3" xfId="1364" xr:uid="{00000000-0005-0000-0000-00001F0A0000}"/>
    <cellStyle name="표준 4 3 5 2 2 3 2 3 2" xfId="3284" xr:uid="{00000000-0005-0000-0000-0000200A0000}"/>
    <cellStyle name="표준 4 3 5 2 2 3 2 4" xfId="2324" xr:uid="{00000000-0005-0000-0000-0000210A0000}"/>
    <cellStyle name="표준 4 3 5 2 2 3 3" xfId="644" xr:uid="{00000000-0005-0000-0000-0000220A0000}"/>
    <cellStyle name="표준 4 3 5 2 2 3 3 2" xfId="1604" xr:uid="{00000000-0005-0000-0000-0000230A0000}"/>
    <cellStyle name="표준 4 3 5 2 2 3 3 2 2" xfId="3524" xr:uid="{00000000-0005-0000-0000-0000240A0000}"/>
    <cellStyle name="표준 4 3 5 2 2 3 3 3" xfId="2564" xr:uid="{00000000-0005-0000-0000-0000250A0000}"/>
    <cellStyle name="표준 4 3 5 2 2 3 4" xfId="1124" xr:uid="{00000000-0005-0000-0000-0000260A0000}"/>
    <cellStyle name="표준 4 3 5 2 2 3 4 2" xfId="3044" xr:uid="{00000000-0005-0000-0000-0000270A0000}"/>
    <cellStyle name="표준 4 3 5 2 2 3 5" xfId="2084" xr:uid="{00000000-0005-0000-0000-0000280A0000}"/>
    <cellStyle name="표준 4 3 5 2 2 4" xfId="324" xr:uid="{00000000-0005-0000-0000-0000290A0000}"/>
    <cellStyle name="표준 4 3 5 2 2 4 2" xfId="804" xr:uid="{00000000-0005-0000-0000-00002A0A0000}"/>
    <cellStyle name="표준 4 3 5 2 2 4 2 2" xfId="1764" xr:uid="{00000000-0005-0000-0000-00002B0A0000}"/>
    <cellStyle name="표준 4 3 5 2 2 4 2 2 2" xfId="3684" xr:uid="{00000000-0005-0000-0000-00002C0A0000}"/>
    <cellStyle name="표준 4 3 5 2 2 4 2 3" xfId="2724" xr:uid="{00000000-0005-0000-0000-00002D0A0000}"/>
    <cellStyle name="표준 4 3 5 2 2 4 3" xfId="1284" xr:uid="{00000000-0005-0000-0000-00002E0A0000}"/>
    <cellStyle name="표준 4 3 5 2 2 4 3 2" xfId="3204" xr:uid="{00000000-0005-0000-0000-00002F0A0000}"/>
    <cellStyle name="표준 4 3 5 2 2 4 4" xfId="2244" xr:uid="{00000000-0005-0000-0000-0000300A0000}"/>
    <cellStyle name="표준 4 3 5 2 2 5" xfId="564" xr:uid="{00000000-0005-0000-0000-0000310A0000}"/>
    <cellStyle name="표준 4 3 5 2 2 5 2" xfId="1524" xr:uid="{00000000-0005-0000-0000-0000320A0000}"/>
    <cellStyle name="표준 4 3 5 2 2 5 2 2" xfId="3444" xr:uid="{00000000-0005-0000-0000-0000330A0000}"/>
    <cellStyle name="표준 4 3 5 2 2 5 3" xfId="2484" xr:uid="{00000000-0005-0000-0000-0000340A0000}"/>
    <cellStyle name="표준 4 3 5 2 2 6" xfId="1044" xr:uid="{00000000-0005-0000-0000-0000350A0000}"/>
    <cellStyle name="표준 4 3 5 2 2 6 2" xfId="2964" xr:uid="{00000000-0005-0000-0000-0000360A0000}"/>
    <cellStyle name="표준 4 3 5 2 2 7" xfId="2004" xr:uid="{00000000-0005-0000-0000-0000370A0000}"/>
    <cellStyle name="표준 4 3 5 2 3" xfId="204" xr:uid="{00000000-0005-0000-0000-0000380A0000}"/>
    <cellStyle name="표준 4 3 5 2 3 2" xfId="444" xr:uid="{00000000-0005-0000-0000-0000390A0000}"/>
    <cellStyle name="표준 4 3 5 2 3 2 2" xfId="924" xr:uid="{00000000-0005-0000-0000-00003A0A0000}"/>
    <cellStyle name="표준 4 3 5 2 3 2 2 2" xfId="1884" xr:uid="{00000000-0005-0000-0000-00003B0A0000}"/>
    <cellStyle name="표준 4 3 5 2 3 2 2 2 2" xfId="3804" xr:uid="{00000000-0005-0000-0000-00003C0A0000}"/>
    <cellStyle name="표준 4 3 5 2 3 2 2 3" xfId="2844" xr:uid="{00000000-0005-0000-0000-00003D0A0000}"/>
    <cellStyle name="표준 4 3 5 2 3 2 3" xfId="1404" xr:uid="{00000000-0005-0000-0000-00003E0A0000}"/>
    <cellStyle name="표준 4 3 5 2 3 2 3 2" xfId="3324" xr:uid="{00000000-0005-0000-0000-00003F0A0000}"/>
    <cellStyle name="표준 4 3 5 2 3 2 4" xfId="2364" xr:uid="{00000000-0005-0000-0000-0000400A0000}"/>
    <cellStyle name="표준 4 3 5 2 3 3" xfId="684" xr:uid="{00000000-0005-0000-0000-0000410A0000}"/>
    <cellStyle name="표준 4 3 5 2 3 3 2" xfId="1644" xr:uid="{00000000-0005-0000-0000-0000420A0000}"/>
    <cellStyle name="표준 4 3 5 2 3 3 2 2" xfId="3564" xr:uid="{00000000-0005-0000-0000-0000430A0000}"/>
    <cellStyle name="표준 4 3 5 2 3 3 3" xfId="2604" xr:uid="{00000000-0005-0000-0000-0000440A0000}"/>
    <cellStyle name="표준 4 3 5 2 3 4" xfId="1164" xr:uid="{00000000-0005-0000-0000-0000450A0000}"/>
    <cellStyle name="표준 4 3 5 2 3 4 2" xfId="3084" xr:uid="{00000000-0005-0000-0000-0000460A0000}"/>
    <cellStyle name="표준 4 3 5 2 3 5" xfId="2124" xr:uid="{00000000-0005-0000-0000-0000470A0000}"/>
    <cellStyle name="표준 4 3 5 2 4" xfId="124" xr:uid="{00000000-0005-0000-0000-0000480A0000}"/>
    <cellStyle name="표준 4 3 5 2 4 2" xfId="364" xr:uid="{00000000-0005-0000-0000-0000490A0000}"/>
    <cellStyle name="표준 4 3 5 2 4 2 2" xfId="844" xr:uid="{00000000-0005-0000-0000-00004A0A0000}"/>
    <cellStyle name="표준 4 3 5 2 4 2 2 2" xfId="1804" xr:uid="{00000000-0005-0000-0000-00004B0A0000}"/>
    <cellStyle name="표준 4 3 5 2 4 2 2 2 2" xfId="3724" xr:uid="{00000000-0005-0000-0000-00004C0A0000}"/>
    <cellStyle name="표준 4 3 5 2 4 2 2 3" xfId="2764" xr:uid="{00000000-0005-0000-0000-00004D0A0000}"/>
    <cellStyle name="표준 4 3 5 2 4 2 3" xfId="1324" xr:uid="{00000000-0005-0000-0000-00004E0A0000}"/>
    <cellStyle name="표준 4 3 5 2 4 2 3 2" xfId="3244" xr:uid="{00000000-0005-0000-0000-00004F0A0000}"/>
    <cellStyle name="표준 4 3 5 2 4 2 4" xfId="2284" xr:uid="{00000000-0005-0000-0000-0000500A0000}"/>
    <cellStyle name="표준 4 3 5 2 4 3" xfId="604" xr:uid="{00000000-0005-0000-0000-0000510A0000}"/>
    <cellStyle name="표준 4 3 5 2 4 3 2" xfId="1564" xr:uid="{00000000-0005-0000-0000-0000520A0000}"/>
    <cellStyle name="표준 4 3 5 2 4 3 2 2" xfId="3484" xr:uid="{00000000-0005-0000-0000-0000530A0000}"/>
    <cellStyle name="표준 4 3 5 2 4 3 3" xfId="2524" xr:uid="{00000000-0005-0000-0000-0000540A0000}"/>
    <cellStyle name="표준 4 3 5 2 4 4" xfId="1084" xr:uid="{00000000-0005-0000-0000-0000550A0000}"/>
    <cellStyle name="표준 4 3 5 2 4 4 2" xfId="3004" xr:uid="{00000000-0005-0000-0000-0000560A0000}"/>
    <cellStyle name="표준 4 3 5 2 4 5" xfId="2044" xr:uid="{00000000-0005-0000-0000-0000570A0000}"/>
    <cellStyle name="표준 4 3 5 2 5" xfId="284" xr:uid="{00000000-0005-0000-0000-0000580A0000}"/>
    <cellStyle name="표준 4 3 5 2 5 2" xfId="764" xr:uid="{00000000-0005-0000-0000-0000590A0000}"/>
    <cellStyle name="표준 4 3 5 2 5 2 2" xfId="1724" xr:uid="{00000000-0005-0000-0000-00005A0A0000}"/>
    <cellStyle name="표준 4 3 5 2 5 2 2 2" xfId="3644" xr:uid="{00000000-0005-0000-0000-00005B0A0000}"/>
    <cellStyle name="표준 4 3 5 2 5 2 3" xfId="2684" xr:uid="{00000000-0005-0000-0000-00005C0A0000}"/>
    <cellStyle name="표준 4 3 5 2 5 3" xfId="1244" xr:uid="{00000000-0005-0000-0000-00005D0A0000}"/>
    <cellStyle name="표준 4 3 5 2 5 3 2" xfId="3164" xr:uid="{00000000-0005-0000-0000-00005E0A0000}"/>
    <cellStyle name="표준 4 3 5 2 5 4" xfId="2204" xr:uid="{00000000-0005-0000-0000-00005F0A0000}"/>
    <cellStyle name="표준 4 3 5 2 6" xfId="524" xr:uid="{00000000-0005-0000-0000-0000600A0000}"/>
    <cellStyle name="표준 4 3 5 2 6 2" xfId="1484" xr:uid="{00000000-0005-0000-0000-0000610A0000}"/>
    <cellStyle name="표준 4 3 5 2 6 2 2" xfId="3404" xr:uid="{00000000-0005-0000-0000-0000620A0000}"/>
    <cellStyle name="표준 4 3 5 2 6 3" xfId="2444" xr:uid="{00000000-0005-0000-0000-0000630A0000}"/>
    <cellStyle name="표준 4 3 5 2 7" xfId="1004" xr:uid="{00000000-0005-0000-0000-0000640A0000}"/>
    <cellStyle name="표준 4 3 5 2 7 2" xfId="2924" xr:uid="{00000000-0005-0000-0000-0000650A0000}"/>
    <cellStyle name="표준 4 3 5 2 8" xfId="1964" xr:uid="{00000000-0005-0000-0000-0000660A0000}"/>
    <cellStyle name="표준 4 3 5 3" xfId="64" xr:uid="{00000000-0005-0000-0000-0000670A0000}"/>
    <cellStyle name="표준 4 3 5 3 2" xfId="224" xr:uid="{00000000-0005-0000-0000-0000680A0000}"/>
    <cellStyle name="표준 4 3 5 3 2 2" xfId="464" xr:uid="{00000000-0005-0000-0000-0000690A0000}"/>
    <cellStyle name="표준 4 3 5 3 2 2 2" xfId="944" xr:uid="{00000000-0005-0000-0000-00006A0A0000}"/>
    <cellStyle name="표준 4 3 5 3 2 2 2 2" xfId="1904" xr:uid="{00000000-0005-0000-0000-00006B0A0000}"/>
    <cellStyle name="표준 4 3 5 3 2 2 2 2 2" xfId="3824" xr:uid="{00000000-0005-0000-0000-00006C0A0000}"/>
    <cellStyle name="표준 4 3 5 3 2 2 2 3" xfId="2864" xr:uid="{00000000-0005-0000-0000-00006D0A0000}"/>
    <cellStyle name="표준 4 3 5 3 2 2 3" xfId="1424" xr:uid="{00000000-0005-0000-0000-00006E0A0000}"/>
    <cellStyle name="표준 4 3 5 3 2 2 3 2" xfId="3344" xr:uid="{00000000-0005-0000-0000-00006F0A0000}"/>
    <cellStyle name="표준 4 3 5 3 2 2 4" xfId="2384" xr:uid="{00000000-0005-0000-0000-0000700A0000}"/>
    <cellStyle name="표준 4 3 5 3 2 3" xfId="704" xr:uid="{00000000-0005-0000-0000-0000710A0000}"/>
    <cellStyle name="표준 4 3 5 3 2 3 2" xfId="1664" xr:uid="{00000000-0005-0000-0000-0000720A0000}"/>
    <cellStyle name="표준 4 3 5 3 2 3 2 2" xfId="3584" xr:uid="{00000000-0005-0000-0000-0000730A0000}"/>
    <cellStyle name="표준 4 3 5 3 2 3 3" xfId="2624" xr:uid="{00000000-0005-0000-0000-0000740A0000}"/>
    <cellStyle name="표준 4 3 5 3 2 4" xfId="1184" xr:uid="{00000000-0005-0000-0000-0000750A0000}"/>
    <cellStyle name="표준 4 3 5 3 2 4 2" xfId="3104" xr:uid="{00000000-0005-0000-0000-0000760A0000}"/>
    <cellStyle name="표준 4 3 5 3 2 5" xfId="2144" xr:uid="{00000000-0005-0000-0000-0000770A0000}"/>
    <cellStyle name="표준 4 3 5 3 3" xfId="144" xr:uid="{00000000-0005-0000-0000-0000780A0000}"/>
    <cellStyle name="표준 4 3 5 3 3 2" xfId="384" xr:uid="{00000000-0005-0000-0000-0000790A0000}"/>
    <cellStyle name="표준 4 3 5 3 3 2 2" xfId="864" xr:uid="{00000000-0005-0000-0000-00007A0A0000}"/>
    <cellStyle name="표준 4 3 5 3 3 2 2 2" xfId="1824" xr:uid="{00000000-0005-0000-0000-00007B0A0000}"/>
    <cellStyle name="표준 4 3 5 3 3 2 2 2 2" xfId="3744" xr:uid="{00000000-0005-0000-0000-00007C0A0000}"/>
    <cellStyle name="표준 4 3 5 3 3 2 2 3" xfId="2784" xr:uid="{00000000-0005-0000-0000-00007D0A0000}"/>
    <cellStyle name="표준 4 3 5 3 3 2 3" xfId="1344" xr:uid="{00000000-0005-0000-0000-00007E0A0000}"/>
    <cellStyle name="표준 4 3 5 3 3 2 3 2" xfId="3264" xr:uid="{00000000-0005-0000-0000-00007F0A0000}"/>
    <cellStyle name="표준 4 3 5 3 3 2 4" xfId="2304" xr:uid="{00000000-0005-0000-0000-0000800A0000}"/>
    <cellStyle name="표준 4 3 5 3 3 3" xfId="624" xr:uid="{00000000-0005-0000-0000-0000810A0000}"/>
    <cellStyle name="표준 4 3 5 3 3 3 2" xfId="1584" xr:uid="{00000000-0005-0000-0000-0000820A0000}"/>
    <cellStyle name="표준 4 3 5 3 3 3 2 2" xfId="3504" xr:uid="{00000000-0005-0000-0000-0000830A0000}"/>
    <cellStyle name="표준 4 3 5 3 3 3 3" xfId="2544" xr:uid="{00000000-0005-0000-0000-0000840A0000}"/>
    <cellStyle name="표준 4 3 5 3 3 4" xfId="1104" xr:uid="{00000000-0005-0000-0000-0000850A0000}"/>
    <cellStyle name="표준 4 3 5 3 3 4 2" xfId="3024" xr:uid="{00000000-0005-0000-0000-0000860A0000}"/>
    <cellStyle name="표준 4 3 5 3 3 5" xfId="2064" xr:uid="{00000000-0005-0000-0000-0000870A0000}"/>
    <cellStyle name="표준 4 3 5 3 4" xfId="304" xr:uid="{00000000-0005-0000-0000-0000880A0000}"/>
    <cellStyle name="표준 4 3 5 3 4 2" xfId="784" xr:uid="{00000000-0005-0000-0000-0000890A0000}"/>
    <cellStyle name="표준 4 3 5 3 4 2 2" xfId="1744" xr:uid="{00000000-0005-0000-0000-00008A0A0000}"/>
    <cellStyle name="표준 4 3 5 3 4 2 2 2" xfId="3664" xr:uid="{00000000-0005-0000-0000-00008B0A0000}"/>
    <cellStyle name="표준 4 3 5 3 4 2 3" xfId="2704" xr:uid="{00000000-0005-0000-0000-00008C0A0000}"/>
    <cellStyle name="표준 4 3 5 3 4 3" xfId="1264" xr:uid="{00000000-0005-0000-0000-00008D0A0000}"/>
    <cellStyle name="표준 4 3 5 3 4 3 2" xfId="3184" xr:uid="{00000000-0005-0000-0000-00008E0A0000}"/>
    <cellStyle name="표준 4 3 5 3 4 4" xfId="2224" xr:uid="{00000000-0005-0000-0000-00008F0A0000}"/>
    <cellStyle name="표준 4 3 5 3 5" xfId="544" xr:uid="{00000000-0005-0000-0000-0000900A0000}"/>
    <cellStyle name="표준 4 3 5 3 5 2" xfId="1504" xr:uid="{00000000-0005-0000-0000-0000910A0000}"/>
    <cellStyle name="표준 4 3 5 3 5 2 2" xfId="3424" xr:uid="{00000000-0005-0000-0000-0000920A0000}"/>
    <cellStyle name="표준 4 3 5 3 5 3" xfId="2464" xr:uid="{00000000-0005-0000-0000-0000930A0000}"/>
    <cellStyle name="표준 4 3 5 3 6" xfId="1024" xr:uid="{00000000-0005-0000-0000-0000940A0000}"/>
    <cellStyle name="표준 4 3 5 3 6 2" xfId="2944" xr:uid="{00000000-0005-0000-0000-0000950A0000}"/>
    <cellStyle name="표준 4 3 5 3 7" xfId="1984" xr:uid="{00000000-0005-0000-0000-0000960A0000}"/>
    <cellStyle name="표준 4 3 5 4" xfId="184" xr:uid="{00000000-0005-0000-0000-0000970A0000}"/>
    <cellStyle name="표준 4 3 5 4 2" xfId="424" xr:uid="{00000000-0005-0000-0000-0000980A0000}"/>
    <cellStyle name="표준 4 3 5 4 2 2" xfId="904" xr:uid="{00000000-0005-0000-0000-0000990A0000}"/>
    <cellStyle name="표준 4 3 5 4 2 2 2" xfId="1864" xr:uid="{00000000-0005-0000-0000-00009A0A0000}"/>
    <cellStyle name="표준 4 3 5 4 2 2 2 2" xfId="3784" xr:uid="{00000000-0005-0000-0000-00009B0A0000}"/>
    <cellStyle name="표준 4 3 5 4 2 2 3" xfId="2824" xr:uid="{00000000-0005-0000-0000-00009C0A0000}"/>
    <cellStyle name="표준 4 3 5 4 2 3" xfId="1384" xr:uid="{00000000-0005-0000-0000-00009D0A0000}"/>
    <cellStyle name="표준 4 3 5 4 2 3 2" xfId="3304" xr:uid="{00000000-0005-0000-0000-00009E0A0000}"/>
    <cellStyle name="표준 4 3 5 4 2 4" xfId="2344" xr:uid="{00000000-0005-0000-0000-00009F0A0000}"/>
    <cellStyle name="표준 4 3 5 4 3" xfId="664" xr:uid="{00000000-0005-0000-0000-0000A00A0000}"/>
    <cellStyle name="표준 4 3 5 4 3 2" xfId="1624" xr:uid="{00000000-0005-0000-0000-0000A10A0000}"/>
    <cellStyle name="표준 4 3 5 4 3 2 2" xfId="3544" xr:uid="{00000000-0005-0000-0000-0000A20A0000}"/>
    <cellStyle name="표준 4 3 5 4 3 3" xfId="2584" xr:uid="{00000000-0005-0000-0000-0000A30A0000}"/>
    <cellStyle name="표준 4 3 5 4 4" xfId="1144" xr:uid="{00000000-0005-0000-0000-0000A40A0000}"/>
    <cellStyle name="표준 4 3 5 4 4 2" xfId="3064" xr:uid="{00000000-0005-0000-0000-0000A50A0000}"/>
    <cellStyle name="표준 4 3 5 4 5" xfId="2104" xr:uid="{00000000-0005-0000-0000-0000A60A0000}"/>
    <cellStyle name="표준 4 3 5 5" xfId="104" xr:uid="{00000000-0005-0000-0000-0000A70A0000}"/>
    <cellStyle name="표준 4 3 5 5 2" xfId="344" xr:uid="{00000000-0005-0000-0000-0000A80A0000}"/>
    <cellStyle name="표준 4 3 5 5 2 2" xfId="824" xr:uid="{00000000-0005-0000-0000-0000A90A0000}"/>
    <cellStyle name="표준 4 3 5 5 2 2 2" xfId="1784" xr:uid="{00000000-0005-0000-0000-0000AA0A0000}"/>
    <cellStyle name="표준 4 3 5 5 2 2 2 2" xfId="3704" xr:uid="{00000000-0005-0000-0000-0000AB0A0000}"/>
    <cellStyle name="표준 4 3 5 5 2 2 3" xfId="2744" xr:uid="{00000000-0005-0000-0000-0000AC0A0000}"/>
    <cellStyle name="표준 4 3 5 5 2 3" xfId="1304" xr:uid="{00000000-0005-0000-0000-0000AD0A0000}"/>
    <cellStyle name="표준 4 3 5 5 2 3 2" xfId="3224" xr:uid="{00000000-0005-0000-0000-0000AE0A0000}"/>
    <cellStyle name="표준 4 3 5 5 2 4" xfId="2264" xr:uid="{00000000-0005-0000-0000-0000AF0A0000}"/>
    <cellStyle name="표준 4 3 5 5 3" xfId="584" xr:uid="{00000000-0005-0000-0000-0000B00A0000}"/>
    <cellStyle name="표준 4 3 5 5 3 2" xfId="1544" xr:uid="{00000000-0005-0000-0000-0000B10A0000}"/>
    <cellStyle name="표준 4 3 5 5 3 2 2" xfId="3464" xr:uid="{00000000-0005-0000-0000-0000B20A0000}"/>
    <cellStyle name="표준 4 3 5 5 3 3" xfId="2504" xr:uid="{00000000-0005-0000-0000-0000B30A0000}"/>
    <cellStyle name="표준 4 3 5 5 4" xfId="1064" xr:uid="{00000000-0005-0000-0000-0000B40A0000}"/>
    <cellStyle name="표준 4 3 5 5 4 2" xfId="2984" xr:uid="{00000000-0005-0000-0000-0000B50A0000}"/>
    <cellStyle name="표준 4 3 5 5 5" xfId="2024" xr:uid="{00000000-0005-0000-0000-0000B60A0000}"/>
    <cellStyle name="표준 4 3 5 6" xfId="264" xr:uid="{00000000-0005-0000-0000-0000B70A0000}"/>
    <cellStyle name="표준 4 3 5 6 2" xfId="744" xr:uid="{00000000-0005-0000-0000-0000B80A0000}"/>
    <cellStyle name="표준 4 3 5 6 2 2" xfId="1704" xr:uid="{00000000-0005-0000-0000-0000B90A0000}"/>
    <cellStyle name="표준 4 3 5 6 2 2 2" xfId="3624" xr:uid="{00000000-0005-0000-0000-0000BA0A0000}"/>
    <cellStyle name="표준 4 3 5 6 2 3" xfId="2664" xr:uid="{00000000-0005-0000-0000-0000BB0A0000}"/>
    <cellStyle name="표준 4 3 5 6 3" xfId="1224" xr:uid="{00000000-0005-0000-0000-0000BC0A0000}"/>
    <cellStyle name="표준 4 3 5 6 3 2" xfId="3144" xr:uid="{00000000-0005-0000-0000-0000BD0A0000}"/>
    <cellStyle name="표준 4 3 5 6 4" xfId="2184" xr:uid="{00000000-0005-0000-0000-0000BE0A0000}"/>
    <cellStyle name="표준 4 3 5 7" xfId="504" xr:uid="{00000000-0005-0000-0000-0000BF0A0000}"/>
    <cellStyle name="표준 4 3 5 7 2" xfId="1464" xr:uid="{00000000-0005-0000-0000-0000C00A0000}"/>
    <cellStyle name="표준 4 3 5 7 2 2" xfId="3384" xr:uid="{00000000-0005-0000-0000-0000C10A0000}"/>
    <cellStyle name="표준 4 3 5 7 3" xfId="2424" xr:uid="{00000000-0005-0000-0000-0000C20A0000}"/>
    <cellStyle name="표준 4 3 5 8" xfId="984" xr:uid="{00000000-0005-0000-0000-0000C30A0000}"/>
    <cellStyle name="표준 4 3 5 8 2" xfId="2904" xr:uid="{00000000-0005-0000-0000-0000C40A0000}"/>
    <cellStyle name="표준 4 3 5 9" xfId="1944" xr:uid="{00000000-0005-0000-0000-0000C50A0000}"/>
    <cellStyle name="표준 4 3 6" xfId="28" xr:uid="{00000000-0005-0000-0000-0000C60A0000}"/>
    <cellStyle name="표준 4 3 6 2" xfId="68" xr:uid="{00000000-0005-0000-0000-0000C70A0000}"/>
    <cellStyle name="표준 4 3 6 2 2" xfId="228" xr:uid="{00000000-0005-0000-0000-0000C80A0000}"/>
    <cellStyle name="표준 4 3 6 2 2 2" xfId="468" xr:uid="{00000000-0005-0000-0000-0000C90A0000}"/>
    <cellStyle name="표준 4 3 6 2 2 2 2" xfId="948" xr:uid="{00000000-0005-0000-0000-0000CA0A0000}"/>
    <cellStyle name="표준 4 3 6 2 2 2 2 2" xfId="1908" xr:uid="{00000000-0005-0000-0000-0000CB0A0000}"/>
    <cellStyle name="표준 4 3 6 2 2 2 2 2 2" xfId="3828" xr:uid="{00000000-0005-0000-0000-0000CC0A0000}"/>
    <cellStyle name="표준 4 3 6 2 2 2 2 3" xfId="2868" xr:uid="{00000000-0005-0000-0000-0000CD0A0000}"/>
    <cellStyle name="표준 4 3 6 2 2 2 3" xfId="1428" xr:uid="{00000000-0005-0000-0000-0000CE0A0000}"/>
    <cellStyle name="표준 4 3 6 2 2 2 3 2" xfId="3348" xr:uid="{00000000-0005-0000-0000-0000CF0A0000}"/>
    <cellStyle name="표준 4 3 6 2 2 2 4" xfId="2388" xr:uid="{00000000-0005-0000-0000-0000D00A0000}"/>
    <cellStyle name="표준 4 3 6 2 2 3" xfId="708" xr:uid="{00000000-0005-0000-0000-0000D10A0000}"/>
    <cellStyle name="표준 4 3 6 2 2 3 2" xfId="1668" xr:uid="{00000000-0005-0000-0000-0000D20A0000}"/>
    <cellStyle name="표준 4 3 6 2 2 3 2 2" xfId="3588" xr:uid="{00000000-0005-0000-0000-0000D30A0000}"/>
    <cellStyle name="표준 4 3 6 2 2 3 3" xfId="2628" xr:uid="{00000000-0005-0000-0000-0000D40A0000}"/>
    <cellStyle name="표준 4 3 6 2 2 4" xfId="1188" xr:uid="{00000000-0005-0000-0000-0000D50A0000}"/>
    <cellStyle name="표준 4 3 6 2 2 4 2" xfId="3108" xr:uid="{00000000-0005-0000-0000-0000D60A0000}"/>
    <cellStyle name="표준 4 3 6 2 2 5" xfId="2148" xr:uid="{00000000-0005-0000-0000-0000D70A0000}"/>
    <cellStyle name="표준 4 3 6 2 3" xfId="148" xr:uid="{00000000-0005-0000-0000-0000D80A0000}"/>
    <cellStyle name="표준 4 3 6 2 3 2" xfId="388" xr:uid="{00000000-0005-0000-0000-0000D90A0000}"/>
    <cellStyle name="표준 4 3 6 2 3 2 2" xfId="868" xr:uid="{00000000-0005-0000-0000-0000DA0A0000}"/>
    <cellStyle name="표준 4 3 6 2 3 2 2 2" xfId="1828" xr:uid="{00000000-0005-0000-0000-0000DB0A0000}"/>
    <cellStyle name="표준 4 3 6 2 3 2 2 2 2" xfId="3748" xr:uid="{00000000-0005-0000-0000-0000DC0A0000}"/>
    <cellStyle name="표준 4 3 6 2 3 2 2 3" xfId="2788" xr:uid="{00000000-0005-0000-0000-0000DD0A0000}"/>
    <cellStyle name="표준 4 3 6 2 3 2 3" xfId="1348" xr:uid="{00000000-0005-0000-0000-0000DE0A0000}"/>
    <cellStyle name="표준 4 3 6 2 3 2 3 2" xfId="3268" xr:uid="{00000000-0005-0000-0000-0000DF0A0000}"/>
    <cellStyle name="표준 4 3 6 2 3 2 4" xfId="2308" xr:uid="{00000000-0005-0000-0000-0000E00A0000}"/>
    <cellStyle name="표준 4 3 6 2 3 3" xfId="628" xr:uid="{00000000-0005-0000-0000-0000E10A0000}"/>
    <cellStyle name="표준 4 3 6 2 3 3 2" xfId="1588" xr:uid="{00000000-0005-0000-0000-0000E20A0000}"/>
    <cellStyle name="표준 4 3 6 2 3 3 2 2" xfId="3508" xr:uid="{00000000-0005-0000-0000-0000E30A0000}"/>
    <cellStyle name="표준 4 3 6 2 3 3 3" xfId="2548" xr:uid="{00000000-0005-0000-0000-0000E40A0000}"/>
    <cellStyle name="표준 4 3 6 2 3 4" xfId="1108" xr:uid="{00000000-0005-0000-0000-0000E50A0000}"/>
    <cellStyle name="표준 4 3 6 2 3 4 2" xfId="3028" xr:uid="{00000000-0005-0000-0000-0000E60A0000}"/>
    <cellStyle name="표준 4 3 6 2 3 5" xfId="2068" xr:uid="{00000000-0005-0000-0000-0000E70A0000}"/>
    <cellStyle name="표준 4 3 6 2 4" xfId="308" xr:uid="{00000000-0005-0000-0000-0000E80A0000}"/>
    <cellStyle name="표준 4 3 6 2 4 2" xfId="788" xr:uid="{00000000-0005-0000-0000-0000E90A0000}"/>
    <cellStyle name="표준 4 3 6 2 4 2 2" xfId="1748" xr:uid="{00000000-0005-0000-0000-0000EA0A0000}"/>
    <cellStyle name="표준 4 3 6 2 4 2 2 2" xfId="3668" xr:uid="{00000000-0005-0000-0000-0000EB0A0000}"/>
    <cellStyle name="표준 4 3 6 2 4 2 3" xfId="2708" xr:uid="{00000000-0005-0000-0000-0000EC0A0000}"/>
    <cellStyle name="표준 4 3 6 2 4 3" xfId="1268" xr:uid="{00000000-0005-0000-0000-0000ED0A0000}"/>
    <cellStyle name="표준 4 3 6 2 4 3 2" xfId="3188" xr:uid="{00000000-0005-0000-0000-0000EE0A0000}"/>
    <cellStyle name="표준 4 3 6 2 4 4" xfId="2228" xr:uid="{00000000-0005-0000-0000-0000EF0A0000}"/>
    <cellStyle name="표준 4 3 6 2 5" xfId="548" xr:uid="{00000000-0005-0000-0000-0000F00A0000}"/>
    <cellStyle name="표준 4 3 6 2 5 2" xfId="1508" xr:uid="{00000000-0005-0000-0000-0000F10A0000}"/>
    <cellStyle name="표준 4 3 6 2 5 2 2" xfId="3428" xr:uid="{00000000-0005-0000-0000-0000F20A0000}"/>
    <cellStyle name="표준 4 3 6 2 5 3" xfId="2468" xr:uid="{00000000-0005-0000-0000-0000F30A0000}"/>
    <cellStyle name="표준 4 3 6 2 6" xfId="1028" xr:uid="{00000000-0005-0000-0000-0000F40A0000}"/>
    <cellStyle name="표준 4 3 6 2 6 2" xfId="2948" xr:uid="{00000000-0005-0000-0000-0000F50A0000}"/>
    <cellStyle name="표준 4 3 6 2 7" xfId="1988" xr:uid="{00000000-0005-0000-0000-0000F60A0000}"/>
    <cellStyle name="표준 4 3 6 3" xfId="188" xr:uid="{00000000-0005-0000-0000-0000F70A0000}"/>
    <cellStyle name="표준 4 3 6 3 2" xfId="428" xr:uid="{00000000-0005-0000-0000-0000F80A0000}"/>
    <cellStyle name="표준 4 3 6 3 2 2" xfId="908" xr:uid="{00000000-0005-0000-0000-0000F90A0000}"/>
    <cellStyle name="표준 4 3 6 3 2 2 2" xfId="1868" xr:uid="{00000000-0005-0000-0000-0000FA0A0000}"/>
    <cellStyle name="표준 4 3 6 3 2 2 2 2" xfId="3788" xr:uid="{00000000-0005-0000-0000-0000FB0A0000}"/>
    <cellStyle name="표준 4 3 6 3 2 2 3" xfId="2828" xr:uid="{00000000-0005-0000-0000-0000FC0A0000}"/>
    <cellStyle name="표준 4 3 6 3 2 3" xfId="1388" xr:uid="{00000000-0005-0000-0000-0000FD0A0000}"/>
    <cellStyle name="표준 4 3 6 3 2 3 2" xfId="3308" xr:uid="{00000000-0005-0000-0000-0000FE0A0000}"/>
    <cellStyle name="표준 4 3 6 3 2 4" xfId="2348" xr:uid="{00000000-0005-0000-0000-0000FF0A0000}"/>
    <cellStyle name="표준 4 3 6 3 3" xfId="668" xr:uid="{00000000-0005-0000-0000-0000000B0000}"/>
    <cellStyle name="표준 4 3 6 3 3 2" xfId="1628" xr:uid="{00000000-0005-0000-0000-0000010B0000}"/>
    <cellStyle name="표준 4 3 6 3 3 2 2" xfId="3548" xr:uid="{00000000-0005-0000-0000-0000020B0000}"/>
    <cellStyle name="표준 4 3 6 3 3 3" xfId="2588" xr:uid="{00000000-0005-0000-0000-0000030B0000}"/>
    <cellStyle name="표준 4 3 6 3 4" xfId="1148" xr:uid="{00000000-0005-0000-0000-0000040B0000}"/>
    <cellStyle name="표준 4 3 6 3 4 2" xfId="3068" xr:uid="{00000000-0005-0000-0000-0000050B0000}"/>
    <cellStyle name="표준 4 3 6 3 5" xfId="2108" xr:uid="{00000000-0005-0000-0000-0000060B0000}"/>
    <cellStyle name="표준 4 3 6 4" xfId="108" xr:uid="{00000000-0005-0000-0000-0000070B0000}"/>
    <cellStyle name="표준 4 3 6 4 2" xfId="348" xr:uid="{00000000-0005-0000-0000-0000080B0000}"/>
    <cellStyle name="표준 4 3 6 4 2 2" xfId="828" xr:uid="{00000000-0005-0000-0000-0000090B0000}"/>
    <cellStyle name="표준 4 3 6 4 2 2 2" xfId="1788" xr:uid="{00000000-0005-0000-0000-00000A0B0000}"/>
    <cellStyle name="표준 4 3 6 4 2 2 2 2" xfId="3708" xr:uid="{00000000-0005-0000-0000-00000B0B0000}"/>
    <cellStyle name="표준 4 3 6 4 2 2 3" xfId="2748" xr:uid="{00000000-0005-0000-0000-00000C0B0000}"/>
    <cellStyle name="표준 4 3 6 4 2 3" xfId="1308" xr:uid="{00000000-0005-0000-0000-00000D0B0000}"/>
    <cellStyle name="표준 4 3 6 4 2 3 2" xfId="3228" xr:uid="{00000000-0005-0000-0000-00000E0B0000}"/>
    <cellStyle name="표준 4 3 6 4 2 4" xfId="2268" xr:uid="{00000000-0005-0000-0000-00000F0B0000}"/>
    <cellStyle name="표준 4 3 6 4 3" xfId="588" xr:uid="{00000000-0005-0000-0000-0000100B0000}"/>
    <cellStyle name="표준 4 3 6 4 3 2" xfId="1548" xr:uid="{00000000-0005-0000-0000-0000110B0000}"/>
    <cellStyle name="표준 4 3 6 4 3 2 2" xfId="3468" xr:uid="{00000000-0005-0000-0000-0000120B0000}"/>
    <cellStyle name="표준 4 3 6 4 3 3" xfId="2508" xr:uid="{00000000-0005-0000-0000-0000130B0000}"/>
    <cellStyle name="표준 4 3 6 4 4" xfId="1068" xr:uid="{00000000-0005-0000-0000-0000140B0000}"/>
    <cellStyle name="표준 4 3 6 4 4 2" xfId="2988" xr:uid="{00000000-0005-0000-0000-0000150B0000}"/>
    <cellStyle name="표준 4 3 6 4 5" xfId="2028" xr:uid="{00000000-0005-0000-0000-0000160B0000}"/>
    <cellStyle name="표준 4 3 6 5" xfId="268" xr:uid="{00000000-0005-0000-0000-0000170B0000}"/>
    <cellStyle name="표준 4 3 6 5 2" xfId="748" xr:uid="{00000000-0005-0000-0000-0000180B0000}"/>
    <cellStyle name="표준 4 3 6 5 2 2" xfId="1708" xr:uid="{00000000-0005-0000-0000-0000190B0000}"/>
    <cellStyle name="표준 4 3 6 5 2 2 2" xfId="3628" xr:uid="{00000000-0005-0000-0000-00001A0B0000}"/>
    <cellStyle name="표준 4 3 6 5 2 3" xfId="2668" xr:uid="{00000000-0005-0000-0000-00001B0B0000}"/>
    <cellStyle name="표준 4 3 6 5 3" xfId="1228" xr:uid="{00000000-0005-0000-0000-00001C0B0000}"/>
    <cellStyle name="표준 4 3 6 5 3 2" xfId="3148" xr:uid="{00000000-0005-0000-0000-00001D0B0000}"/>
    <cellStyle name="표준 4 3 6 5 4" xfId="2188" xr:uid="{00000000-0005-0000-0000-00001E0B0000}"/>
    <cellStyle name="표준 4 3 6 6" xfId="508" xr:uid="{00000000-0005-0000-0000-00001F0B0000}"/>
    <cellStyle name="표준 4 3 6 6 2" xfId="1468" xr:uid="{00000000-0005-0000-0000-0000200B0000}"/>
    <cellStyle name="표준 4 3 6 6 2 2" xfId="3388" xr:uid="{00000000-0005-0000-0000-0000210B0000}"/>
    <cellStyle name="표준 4 3 6 6 3" xfId="2428" xr:uid="{00000000-0005-0000-0000-0000220B0000}"/>
    <cellStyle name="표준 4 3 6 7" xfId="988" xr:uid="{00000000-0005-0000-0000-0000230B0000}"/>
    <cellStyle name="표준 4 3 6 7 2" xfId="2908" xr:uid="{00000000-0005-0000-0000-0000240B0000}"/>
    <cellStyle name="표준 4 3 6 8" xfId="1948" xr:uid="{00000000-0005-0000-0000-0000250B0000}"/>
    <cellStyle name="표준 4 3 7" xfId="48" xr:uid="{00000000-0005-0000-0000-0000260B0000}"/>
    <cellStyle name="표준 4 3 7 2" xfId="208" xr:uid="{00000000-0005-0000-0000-0000270B0000}"/>
    <cellStyle name="표준 4 3 7 2 2" xfId="448" xr:uid="{00000000-0005-0000-0000-0000280B0000}"/>
    <cellStyle name="표준 4 3 7 2 2 2" xfId="928" xr:uid="{00000000-0005-0000-0000-0000290B0000}"/>
    <cellStyle name="표준 4 3 7 2 2 2 2" xfId="1888" xr:uid="{00000000-0005-0000-0000-00002A0B0000}"/>
    <cellStyle name="표준 4 3 7 2 2 2 2 2" xfId="3808" xr:uid="{00000000-0005-0000-0000-00002B0B0000}"/>
    <cellStyle name="표준 4 3 7 2 2 2 3" xfId="2848" xr:uid="{00000000-0005-0000-0000-00002C0B0000}"/>
    <cellStyle name="표준 4 3 7 2 2 3" xfId="1408" xr:uid="{00000000-0005-0000-0000-00002D0B0000}"/>
    <cellStyle name="표준 4 3 7 2 2 3 2" xfId="3328" xr:uid="{00000000-0005-0000-0000-00002E0B0000}"/>
    <cellStyle name="표준 4 3 7 2 2 4" xfId="2368" xr:uid="{00000000-0005-0000-0000-00002F0B0000}"/>
    <cellStyle name="표준 4 3 7 2 3" xfId="688" xr:uid="{00000000-0005-0000-0000-0000300B0000}"/>
    <cellStyle name="표준 4 3 7 2 3 2" xfId="1648" xr:uid="{00000000-0005-0000-0000-0000310B0000}"/>
    <cellStyle name="표준 4 3 7 2 3 2 2" xfId="3568" xr:uid="{00000000-0005-0000-0000-0000320B0000}"/>
    <cellStyle name="표준 4 3 7 2 3 3" xfId="2608" xr:uid="{00000000-0005-0000-0000-0000330B0000}"/>
    <cellStyle name="표준 4 3 7 2 4" xfId="1168" xr:uid="{00000000-0005-0000-0000-0000340B0000}"/>
    <cellStyle name="표준 4 3 7 2 4 2" xfId="3088" xr:uid="{00000000-0005-0000-0000-0000350B0000}"/>
    <cellStyle name="표준 4 3 7 2 5" xfId="2128" xr:uid="{00000000-0005-0000-0000-0000360B0000}"/>
    <cellStyle name="표준 4 3 7 3" xfId="128" xr:uid="{00000000-0005-0000-0000-0000370B0000}"/>
    <cellStyle name="표준 4 3 7 3 2" xfId="368" xr:uid="{00000000-0005-0000-0000-0000380B0000}"/>
    <cellStyle name="표준 4 3 7 3 2 2" xfId="848" xr:uid="{00000000-0005-0000-0000-0000390B0000}"/>
    <cellStyle name="표준 4 3 7 3 2 2 2" xfId="1808" xr:uid="{00000000-0005-0000-0000-00003A0B0000}"/>
    <cellStyle name="표준 4 3 7 3 2 2 2 2" xfId="3728" xr:uid="{00000000-0005-0000-0000-00003B0B0000}"/>
    <cellStyle name="표준 4 3 7 3 2 2 3" xfId="2768" xr:uid="{00000000-0005-0000-0000-00003C0B0000}"/>
    <cellStyle name="표준 4 3 7 3 2 3" xfId="1328" xr:uid="{00000000-0005-0000-0000-00003D0B0000}"/>
    <cellStyle name="표준 4 3 7 3 2 3 2" xfId="3248" xr:uid="{00000000-0005-0000-0000-00003E0B0000}"/>
    <cellStyle name="표준 4 3 7 3 2 4" xfId="2288" xr:uid="{00000000-0005-0000-0000-00003F0B0000}"/>
    <cellStyle name="표준 4 3 7 3 3" xfId="608" xr:uid="{00000000-0005-0000-0000-0000400B0000}"/>
    <cellStyle name="표준 4 3 7 3 3 2" xfId="1568" xr:uid="{00000000-0005-0000-0000-0000410B0000}"/>
    <cellStyle name="표준 4 3 7 3 3 2 2" xfId="3488" xr:uid="{00000000-0005-0000-0000-0000420B0000}"/>
    <cellStyle name="표준 4 3 7 3 3 3" xfId="2528" xr:uid="{00000000-0005-0000-0000-0000430B0000}"/>
    <cellStyle name="표준 4 3 7 3 4" xfId="1088" xr:uid="{00000000-0005-0000-0000-0000440B0000}"/>
    <cellStyle name="표준 4 3 7 3 4 2" xfId="3008" xr:uid="{00000000-0005-0000-0000-0000450B0000}"/>
    <cellStyle name="표준 4 3 7 3 5" xfId="2048" xr:uid="{00000000-0005-0000-0000-0000460B0000}"/>
    <cellStyle name="표준 4 3 7 4" xfId="288" xr:uid="{00000000-0005-0000-0000-0000470B0000}"/>
    <cellStyle name="표준 4 3 7 4 2" xfId="768" xr:uid="{00000000-0005-0000-0000-0000480B0000}"/>
    <cellStyle name="표준 4 3 7 4 2 2" xfId="1728" xr:uid="{00000000-0005-0000-0000-0000490B0000}"/>
    <cellStyle name="표준 4 3 7 4 2 2 2" xfId="3648" xr:uid="{00000000-0005-0000-0000-00004A0B0000}"/>
    <cellStyle name="표준 4 3 7 4 2 3" xfId="2688" xr:uid="{00000000-0005-0000-0000-00004B0B0000}"/>
    <cellStyle name="표준 4 3 7 4 3" xfId="1248" xr:uid="{00000000-0005-0000-0000-00004C0B0000}"/>
    <cellStyle name="표준 4 3 7 4 3 2" xfId="3168" xr:uid="{00000000-0005-0000-0000-00004D0B0000}"/>
    <cellStyle name="표준 4 3 7 4 4" xfId="2208" xr:uid="{00000000-0005-0000-0000-00004E0B0000}"/>
    <cellStyle name="표준 4 3 7 5" xfId="528" xr:uid="{00000000-0005-0000-0000-00004F0B0000}"/>
    <cellStyle name="표준 4 3 7 5 2" xfId="1488" xr:uid="{00000000-0005-0000-0000-0000500B0000}"/>
    <cellStyle name="표준 4 3 7 5 2 2" xfId="3408" xr:uid="{00000000-0005-0000-0000-0000510B0000}"/>
    <cellStyle name="표준 4 3 7 5 3" xfId="2448" xr:uid="{00000000-0005-0000-0000-0000520B0000}"/>
    <cellStyle name="표준 4 3 7 6" xfId="1008" xr:uid="{00000000-0005-0000-0000-0000530B0000}"/>
    <cellStyle name="표준 4 3 7 6 2" xfId="2928" xr:uid="{00000000-0005-0000-0000-0000540B0000}"/>
    <cellStyle name="표준 4 3 7 7" xfId="1968" xr:uid="{00000000-0005-0000-0000-0000550B0000}"/>
    <cellStyle name="표준 4 3 8" xfId="168" xr:uid="{00000000-0005-0000-0000-0000560B0000}"/>
    <cellStyle name="표준 4 3 8 2" xfId="408" xr:uid="{00000000-0005-0000-0000-0000570B0000}"/>
    <cellStyle name="표준 4 3 8 2 2" xfId="888" xr:uid="{00000000-0005-0000-0000-0000580B0000}"/>
    <cellStyle name="표준 4 3 8 2 2 2" xfId="1848" xr:uid="{00000000-0005-0000-0000-0000590B0000}"/>
    <cellStyle name="표준 4 3 8 2 2 2 2" xfId="3768" xr:uid="{00000000-0005-0000-0000-00005A0B0000}"/>
    <cellStyle name="표준 4 3 8 2 2 3" xfId="2808" xr:uid="{00000000-0005-0000-0000-00005B0B0000}"/>
    <cellStyle name="표준 4 3 8 2 3" xfId="1368" xr:uid="{00000000-0005-0000-0000-00005C0B0000}"/>
    <cellStyle name="표준 4 3 8 2 3 2" xfId="3288" xr:uid="{00000000-0005-0000-0000-00005D0B0000}"/>
    <cellStyle name="표준 4 3 8 2 4" xfId="2328" xr:uid="{00000000-0005-0000-0000-00005E0B0000}"/>
    <cellStyle name="표준 4 3 8 3" xfId="648" xr:uid="{00000000-0005-0000-0000-00005F0B0000}"/>
    <cellStyle name="표준 4 3 8 3 2" xfId="1608" xr:uid="{00000000-0005-0000-0000-0000600B0000}"/>
    <cellStyle name="표준 4 3 8 3 2 2" xfId="3528" xr:uid="{00000000-0005-0000-0000-0000610B0000}"/>
    <cellStyle name="표준 4 3 8 3 3" xfId="2568" xr:uid="{00000000-0005-0000-0000-0000620B0000}"/>
    <cellStyle name="표준 4 3 8 4" xfId="1128" xr:uid="{00000000-0005-0000-0000-0000630B0000}"/>
    <cellStyle name="표준 4 3 8 4 2" xfId="3048" xr:uid="{00000000-0005-0000-0000-0000640B0000}"/>
    <cellStyle name="표준 4 3 8 5" xfId="2088" xr:uid="{00000000-0005-0000-0000-0000650B0000}"/>
    <cellStyle name="표준 4 3 9" xfId="88" xr:uid="{00000000-0005-0000-0000-0000660B0000}"/>
    <cellStyle name="표준 4 3 9 2" xfId="328" xr:uid="{00000000-0005-0000-0000-0000670B0000}"/>
    <cellStyle name="표준 4 3 9 2 2" xfId="808" xr:uid="{00000000-0005-0000-0000-0000680B0000}"/>
    <cellStyle name="표준 4 3 9 2 2 2" xfId="1768" xr:uid="{00000000-0005-0000-0000-0000690B0000}"/>
    <cellStyle name="표준 4 3 9 2 2 2 2" xfId="3688" xr:uid="{00000000-0005-0000-0000-00006A0B0000}"/>
    <cellStyle name="표준 4 3 9 2 2 3" xfId="2728" xr:uid="{00000000-0005-0000-0000-00006B0B0000}"/>
    <cellStyle name="표준 4 3 9 2 3" xfId="1288" xr:uid="{00000000-0005-0000-0000-00006C0B0000}"/>
    <cellStyle name="표준 4 3 9 2 3 2" xfId="3208" xr:uid="{00000000-0005-0000-0000-00006D0B0000}"/>
    <cellStyle name="표준 4 3 9 2 4" xfId="2248" xr:uid="{00000000-0005-0000-0000-00006E0B0000}"/>
    <cellStyle name="표준 4 3 9 3" xfId="568" xr:uid="{00000000-0005-0000-0000-00006F0B0000}"/>
    <cellStyle name="표준 4 3 9 3 2" xfId="1528" xr:uid="{00000000-0005-0000-0000-0000700B0000}"/>
    <cellStyle name="표준 4 3 9 3 2 2" xfId="3448" xr:uid="{00000000-0005-0000-0000-0000710B0000}"/>
    <cellStyle name="표준 4 3 9 3 3" xfId="2488" xr:uid="{00000000-0005-0000-0000-0000720B0000}"/>
    <cellStyle name="표준 4 3 9 4" xfId="1048" xr:uid="{00000000-0005-0000-0000-0000730B0000}"/>
    <cellStyle name="표준 4 3 9 4 2" xfId="2968" xr:uid="{00000000-0005-0000-0000-0000740B0000}"/>
    <cellStyle name="표준 4 3 9 5" xfId="2008" xr:uid="{00000000-0005-0000-0000-0000750B0000}"/>
    <cellStyle name="표준 4 4" xfId="14" xr:uid="{00000000-0005-0000-0000-0000760B0000}"/>
    <cellStyle name="표준 4 4 2" xfId="34" xr:uid="{00000000-0005-0000-0000-0000770B0000}"/>
    <cellStyle name="표준 4 4 2 2" xfId="74" xr:uid="{00000000-0005-0000-0000-0000780B0000}"/>
    <cellStyle name="표준 4 4 2 2 2" xfId="234" xr:uid="{00000000-0005-0000-0000-0000790B0000}"/>
    <cellStyle name="표준 4 4 2 2 2 2" xfId="474" xr:uid="{00000000-0005-0000-0000-00007A0B0000}"/>
    <cellStyle name="표준 4 4 2 2 2 2 2" xfId="954" xr:uid="{00000000-0005-0000-0000-00007B0B0000}"/>
    <cellStyle name="표준 4 4 2 2 2 2 2 2" xfId="1914" xr:uid="{00000000-0005-0000-0000-00007C0B0000}"/>
    <cellStyle name="표준 4 4 2 2 2 2 2 2 2" xfId="3834" xr:uid="{00000000-0005-0000-0000-00007D0B0000}"/>
    <cellStyle name="표준 4 4 2 2 2 2 2 3" xfId="2874" xr:uid="{00000000-0005-0000-0000-00007E0B0000}"/>
    <cellStyle name="표준 4 4 2 2 2 2 3" xfId="1434" xr:uid="{00000000-0005-0000-0000-00007F0B0000}"/>
    <cellStyle name="표준 4 4 2 2 2 2 3 2" xfId="3354" xr:uid="{00000000-0005-0000-0000-0000800B0000}"/>
    <cellStyle name="표준 4 4 2 2 2 2 4" xfId="2394" xr:uid="{00000000-0005-0000-0000-0000810B0000}"/>
    <cellStyle name="표준 4 4 2 2 2 3" xfId="714" xr:uid="{00000000-0005-0000-0000-0000820B0000}"/>
    <cellStyle name="표준 4 4 2 2 2 3 2" xfId="1674" xr:uid="{00000000-0005-0000-0000-0000830B0000}"/>
    <cellStyle name="표준 4 4 2 2 2 3 2 2" xfId="3594" xr:uid="{00000000-0005-0000-0000-0000840B0000}"/>
    <cellStyle name="표준 4 4 2 2 2 3 3" xfId="2634" xr:uid="{00000000-0005-0000-0000-0000850B0000}"/>
    <cellStyle name="표준 4 4 2 2 2 4" xfId="1194" xr:uid="{00000000-0005-0000-0000-0000860B0000}"/>
    <cellStyle name="표준 4 4 2 2 2 4 2" xfId="3114" xr:uid="{00000000-0005-0000-0000-0000870B0000}"/>
    <cellStyle name="표준 4 4 2 2 2 5" xfId="2154" xr:uid="{00000000-0005-0000-0000-0000880B0000}"/>
    <cellStyle name="표준 4 4 2 2 3" xfId="154" xr:uid="{00000000-0005-0000-0000-0000890B0000}"/>
    <cellStyle name="표준 4 4 2 2 3 2" xfId="394" xr:uid="{00000000-0005-0000-0000-00008A0B0000}"/>
    <cellStyle name="표준 4 4 2 2 3 2 2" xfId="874" xr:uid="{00000000-0005-0000-0000-00008B0B0000}"/>
    <cellStyle name="표준 4 4 2 2 3 2 2 2" xfId="1834" xr:uid="{00000000-0005-0000-0000-00008C0B0000}"/>
    <cellStyle name="표준 4 4 2 2 3 2 2 2 2" xfId="3754" xr:uid="{00000000-0005-0000-0000-00008D0B0000}"/>
    <cellStyle name="표준 4 4 2 2 3 2 2 3" xfId="2794" xr:uid="{00000000-0005-0000-0000-00008E0B0000}"/>
    <cellStyle name="표준 4 4 2 2 3 2 3" xfId="1354" xr:uid="{00000000-0005-0000-0000-00008F0B0000}"/>
    <cellStyle name="표준 4 4 2 2 3 2 3 2" xfId="3274" xr:uid="{00000000-0005-0000-0000-0000900B0000}"/>
    <cellStyle name="표준 4 4 2 2 3 2 4" xfId="2314" xr:uid="{00000000-0005-0000-0000-0000910B0000}"/>
    <cellStyle name="표준 4 4 2 2 3 3" xfId="634" xr:uid="{00000000-0005-0000-0000-0000920B0000}"/>
    <cellStyle name="표준 4 4 2 2 3 3 2" xfId="1594" xr:uid="{00000000-0005-0000-0000-0000930B0000}"/>
    <cellStyle name="표준 4 4 2 2 3 3 2 2" xfId="3514" xr:uid="{00000000-0005-0000-0000-0000940B0000}"/>
    <cellStyle name="표준 4 4 2 2 3 3 3" xfId="2554" xr:uid="{00000000-0005-0000-0000-0000950B0000}"/>
    <cellStyle name="표준 4 4 2 2 3 4" xfId="1114" xr:uid="{00000000-0005-0000-0000-0000960B0000}"/>
    <cellStyle name="표준 4 4 2 2 3 4 2" xfId="3034" xr:uid="{00000000-0005-0000-0000-0000970B0000}"/>
    <cellStyle name="표준 4 4 2 2 3 5" xfId="2074" xr:uid="{00000000-0005-0000-0000-0000980B0000}"/>
    <cellStyle name="표준 4 4 2 2 4" xfId="314" xr:uid="{00000000-0005-0000-0000-0000990B0000}"/>
    <cellStyle name="표준 4 4 2 2 4 2" xfId="794" xr:uid="{00000000-0005-0000-0000-00009A0B0000}"/>
    <cellStyle name="표준 4 4 2 2 4 2 2" xfId="1754" xr:uid="{00000000-0005-0000-0000-00009B0B0000}"/>
    <cellStyle name="표준 4 4 2 2 4 2 2 2" xfId="3674" xr:uid="{00000000-0005-0000-0000-00009C0B0000}"/>
    <cellStyle name="표준 4 4 2 2 4 2 3" xfId="2714" xr:uid="{00000000-0005-0000-0000-00009D0B0000}"/>
    <cellStyle name="표준 4 4 2 2 4 3" xfId="1274" xr:uid="{00000000-0005-0000-0000-00009E0B0000}"/>
    <cellStyle name="표준 4 4 2 2 4 3 2" xfId="3194" xr:uid="{00000000-0005-0000-0000-00009F0B0000}"/>
    <cellStyle name="표준 4 4 2 2 4 4" xfId="2234" xr:uid="{00000000-0005-0000-0000-0000A00B0000}"/>
    <cellStyle name="표준 4 4 2 2 5" xfId="554" xr:uid="{00000000-0005-0000-0000-0000A10B0000}"/>
    <cellStyle name="표준 4 4 2 2 5 2" xfId="1514" xr:uid="{00000000-0005-0000-0000-0000A20B0000}"/>
    <cellStyle name="표준 4 4 2 2 5 2 2" xfId="3434" xr:uid="{00000000-0005-0000-0000-0000A30B0000}"/>
    <cellStyle name="표준 4 4 2 2 5 3" xfId="2474" xr:uid="{00000000-0005-0000-0000-0000A40B0000}"/>
    <cellStyle name="표준 4 4 2 2 6" xfId="1034" xr:uid="{00000000-0005-0000-0000-0000A50B0000}"/>
    <cellStyle name="표준 4 4 2 2 6 2" xfId="2954" xr:uid="{00000000-0005-0000-0000-0000A60B0000}"/>
    <cellStyle name="표준 4 4 2 2 7" xfId="1994" xr:uid="{00000000-0005-0000-0000-0000A70B0000}"/>
    <cellStyle name="표준 4 4 2 3" xfId="194" xr:uid="{00000000-0005-0000-0000-0000A80B0000}"/>
    <cellStyle name="표준 4 4 2 3 2" xfId="434" xr:uid="{00000000-0005-0000-0000-0000A90B0000}"/>
    <cellStyle name="표준 4 4 2 3 2 2" xfId="914" xr:uid="{00000000-0005-0000-0000-0000AA0B0000}"/>
    <cellStyle name="표준 4 4 2 3 2 2 2" xfId="1874" xr:uid="{00000000-0005-0000-0000-0000AB0B0000}"/>
    <cellStyle name="표준 4 4 2 3 2 2 2 2" xfId="3794" xr:uid="{00000000-0005-0000-0000-0000AC0B0000}"/>
    <cellStyle name="표준 4 4 2 3 2 2 3" xfId="2834" xr:uid="{00000000-0005-0000-0000-0000AD0B0000}"/>
    <cellStyle name="표준 4 4 2 3 2 3" xfId="1394" xr:uid="{00000000-0005-0000-0000-0000AE0B0000}"/>
    <cellStyle name="표준 4 4 2 3 2 3 2" xfId="3314" xr:uid="{00000000-0005-0000-0000-0000AF0B0000}"/>
    <cellStyle name="표준 4 4 2 3 2 4" xfId="2354" xr:uid="{00000000-0005-0000-0000-0000B00B0000}"/>
    <cellStyle name="표준 4 4 2 3 3" xfId="674" xr:uid="{00000000-0005-0000-0000-0000B10B0000}"/>
    <cellStyle name="표준 4 4 2 3 3 2" xfId="1634" xr:uid="{00000000-0005-0000-0000-0000B20B0000}"/>
    <cellStyle name="표준 4 4 2 3 3 2 2" xfId="3554" xr:uid="{00000000-0005-0000-0000-0000B30B0000}"/>
    <cellStyle name="표준 4 4 2 3 3 3" xfId="2594" xr:uid="{00000000-0005-0000-0000-0000B40B0000}"/>
    <cellStyle name="표준 4 4 2 3 4" xfId="1154" xr:uid="{00000000-0005-0000-0000-0000B50B0000}"/>
    <cellStyle name="표준 4 4 2 3 4 2" xfId="3074" xr:uid="{00000000-0005-0000-0000-0000B60B0000}"/>
    <cellStyle name="표준 4 4 2 3 5" xfId="2114" xr:uid="{00000000-0005-0000-0000-0000B70B0000}"/>
    <cellStyle name="표준 4 4 2 4" xfId="114" xr:uid="{00000000-0005-0000-0000-0000B80B0000}"/>
    <cellStyle name="표준 4 4 2 4 2" xfId="354" xr:uid="{00000000-0005-0000-0000-0000B90B0000}"/>
    <cellStyle name="표준 4 4 2 4 2 2" xfId="834" xr:uid="{00000000-0005-0000-0000-0000BA0B0000}"/>
    <cellStyle name="표준 4 4 2 4 2 2 2" xfId="1794" xr:uid="{00000000-0005-0000-0000-0000BB0B0000}"/>
    <cellStyle name="표준 4 4 2 4 2 2 2 2" xfId="3714" xr:uid="{00000000-0005-0000-0000-0000BC0B0000}"/>
    <cellStyle name="표준 4 4 2 4 2 2 3" xfId="2754" xr:uid="{00000000-0005-0000-0000-0000BD0B0000}"/>
    <cellStyle name="표준 4 4 2 4 2 3" xfId="1314" xr:uid="{00000000-0005-0000-0000-0000BE0B0000}"/>
    <cellStyle name="표준 4 4 2 4 2 3 2" xfId="3234" xr:uid="{00000000-0005-0000-0000-0000BF0B0000}"/>
    <cellStyle name="표준 4 4 2 4 2 4" xfId="2274" xr:uid="{00000000-0005-0000-0000-0000C00B0000}"/>
    <cellStyle name="표준 4 4 2 4 3" xfId="594" xr:uid="{00000000-0005-0000-0000-0000C10B0000}"/>
    <cellStyle name="표준 4 4 2 4 3 2" xfId="1554" xr:uid="{00000000-0005-0000-0000-0000C20B0000}"/>
    <cellStyle name="표준 4 4 2 4 3 2 2" xfId="3474" xr:uid="{00000000-0005-0000-0000-0000C30B0000}"/>
    <cellStyle name="표준 4 4 2 4 3 3" xfId="2514" xr:uid="{00000000-0005-0000-0000-0000C40B0000}"/>
    <cellStyle name="표준 4 4 2 4 4" xfId="1074" xr:uid="{00000000-0005-0000-0000-0000C50B0000}"/>
    <cellStyle name="표준 4 4 2 4 4 2" xfId="2994" xr:uid="{00000000-0005-0000-0000-0000C60B0000}"/>
    <cellStyle name="표준 4 4 2 4 5" xfId="2034" xr:uid="{00000000-0005-0000-0000-0000C70B0000}"/>
    <cellStyle name="표준 4 4 2 5" xfId="274" xr:uid="{00000000-0005-0000-0000-0000C80B0000}"/>
    <cellStyle name="표준 4 4 2 5 2" xfId="754" xr:uid="{00000000-0005-0000-0000-0000C90B0000}"/>
    <cellStyle name="표준 4 4 2 5 2 2" xfId="1714" xr:uid="{00000000-0005-0000-0000-0000CA0B0000}"/>
    <cellStyle name="표준 4 4 2 5 2 2 2" xfId="3634" xr:uid="{00000000-0005-0000-0000-0000CB0B0000}"/>
    <cellStyle name="표준 4 4 2 5 2 3" xfId="2674" xr:uid="{00000000-0005-0000-0000-0000CC0B0000}"/>
    <cellStyle name="표준 4 4 2 5 3" xfId="1234" xr:uid="{00000000-0005-0000-0000-0000CD0B0000}"/>
    <cellStyle name="표준 4 4 2 5 3 2" xfId="3154" xr:uid="{00000000-0005-0000-0000-0000CE0B0000}"/>
    <cellStyle name="표준 4 4 2 5 4" xfId="2194" xr:uid="{00000000-0005-0000-0000-0000CF0B0000}"/>
    <cellStyle name="표준 4 4 2 6" xfId="514" xr:uid="{00000000-0005-0000-0000-0000D00B0000}"/>
    <cellStyle name="표준 4 4 2 6 2" xfId="1474" xr:uid="{00000000-0005-0000-0000-0000D10B0000}"/>
    <cellStyle name="표준 4 4 2 6 2 2" xfId="3394" xr:uid="{00000000-0005-0000-0000-0000D20B0000}"/>
    <cellStyle name="표준 4 4 2 6 3" xfId="2434" xr:uid="{00000000-0005-0000-0000-0000D30B0000}"/>
    <cellStyle name="표준 4 4 2 7" xfId="994" xr:uid="{00000000-0005-0000-0000-0000D40B0000}"/>
    <cellStyle name="표준 4 4 2 7 2" xfId="2914" xr:uid="{00000000-0005-0000-0000-0000D50B0000}"/>
    <cellStyle name="표준 4 4 2 8" xfId="1954" xr:uid="{00000000-0005-0000-0000-0000D60B0000}"/>
    <cellStyle name="표준 4 4 3" xfId="54" xr:uid="{00000000-0005-0000-0000-0000D70B0000}"/>
    <cellStyle name="표준 4 4 3 2" xfId="214" xr:uid="{00000000-0005-0000-0000-0000D80B0000}"/>
    <cellStyle name="표준 4 4 3 2 2" xfId="454" xr:uid="{00000000-0005-0000-0000-0000D90B0000}"/>
    <cellStyle name="표준 4 4 3 2 2 2" xfId="934" xr:uid="{00000000-0005-0000-0000-0000DA0B0000}"/>
    <cellStyle name="표준 4 4 3 2 2 2 2" xfId="1894" xr:uid="{00000000-0005-0000-0000-0000DB0B0000}"/>
    <cellStyle name="표준 4 4 3 2 2 2 2 2" xfId="3814" xr:uid="{00000000-0005-0000-0000-0000DC0B0000}"/>
    <cellStyle name="표준 4 4 3 2 2 2 3" xfId="2854" xr:uid="{00000000-0005-0000-0000-0000DD0B0000}"/>
    <cellStyle name="표준 4 4 3 2 2 3" xfId="1414" xr:uid="{00000000-0005-0000-0000-0000DE0B0000}"/>
    <cellStyle name="표준 4 4 3 2 2 3 2" xfId="3334" xr:uid="{00000000-0005-0000-0000-0000DF0B0000}"/>
    <cellStyle name="표준 4 4 3 2 2 4" xfId="2374" xr:uid="{00000000-0005-0000-0000-0000E00B0000}"/>
    <cellStyle name="표준 4 4 3 2 3" xfId="694" xr:uid="{00000000-0005-0000-0000-0000E10B0000}"/>
    <cellStyle name="표준 4 4 3 2 3 2" xfId="1654" xr:uid="{00000000-0005-0000-0000-0000E20B0000}"/>
    <cellStyle name="표준 4 4 3 2 3 2 2" xfId="3574" xr:uid="{00000000-0005-0000-0000-0000E30B0000}"/>
    <cellStyle name="표준 4 4 3 2 3 3" xfId="2614" xr:uid="{00000000-0005-0000-0000-0000E40B0000}"/>
    <cellStyle name="표준 4 4 3 2 4" xfId="1174" xr:uid="{00000000-0005-0000-0000-0000E50B0000}"/>
    <cellStyle name="표준 4 4 3 2 4 2" xfId="3094" xr:uid="{00000000-0005-0000-0000-0000E60B0000}"/>
    <cellStyle name="표준 4 4 3 2 5" xfId="2134" xr:uid="{00000000-0005-0000-0000-0000E70B0000}"/>
    <cellStyle name="표준 4 4 3 3" xfId="134" xr:uid="{00000000-0005-0000-0000-0000E80B0000}"/>
    <cellStyle name="표준 4 4 3 3 2" xfId="374" xr:uid="{00000000-0005-0000-0000-0000E90B0000}"/>
    <cellStyle name="표준 4 4 3 3 2 2" xfId="854" xr:uid="{00000000-0005-0000-0000-0000EA0B0000}"/>
    <cellStyle name="표준 4 4 3 3 2 2 2" xfId="1814" xr:uid="{00000000-0005-0000-0000-0000EB0B0000}"/>
    <cellStyle name="표준 4 4 3 3 2 2 2 2" xfId="3734" xr:uid="{00000000-0005-0000-0000-0000EC0B0000}"/>
    <cellStyle name="표준 4 4 3 3 2 2 3" xfId="2774" xr:uid="{00000000-0005-0000-0000-0000ED0B0000}"/>
    <cellStyle name="표준 4 4 3 3 2 3" xfId="1334" xr:uid="{00000000-0005-0000-0000-0000EE0B0000}"/>
    <cellStyle name="표준 4 4 3 3 2 3 2" xfId="3254" xr:uid="{00000000-0005-0000-0000-0000EF0B0000}"/>
    <cellStyle name="표준 4 4 3 3 2 4" xfId="2294" xr:uid="{00000000-0005-0000-0000-0000F00B0000}"/>
    <cellStyle name="표준 4 4 3 3 3" xfId="614" xr:uid="{00000000-0005-0000-0000-0000F10B0000}"/>
    <cellStyle name="표준 4 4 3 3 3 2" xfId="1574" xr:uid="{00000000-0005-0000-0000-0000F20B0000}"/>
    <cellStyle name="표준 4 4 3 3 3 2 2" xfId="3494" xr:uid="{00000000-0005-0000-0000-0000F30B0000}"/>
    <cellStyle name="표준 4 4 3 3 3 3" xfId="2534" xr:uid="{00000000-0005-0000-0000-0000F40B0000}"/>
    <cellStyle name="표준 4 4 3 3 4" xfId="1094" xr:uid="{00000000-0005-0000-0000-0000F50B0000}"/>
    <cellStyle name="표준 4 4 3 3 4 2" xfId="3014" xr:uid="{00000000-0005-0000-0000-0000F60B0000}"/>
    <cellStyle name="표준 4 4 3 3 5" xfId="2054" xr:uid="{00000000-0005-0000-0000-0000F70B0000}"/>
    <cellStyle name="표준 4 4 3 4" xfId="294" xr:uid="{00000000-0005-0000-0000-0000F80B0000}"/>
    <cellStyle name="표준 4 4 3 4 2" xfId="774" xr:uid="{00000000-0005-0000-0000-0000F90B0000}"/>
    <cellStyle name="표준 4 4 3 4 2 2" xfId="1734" xr:uid="{00000000-0005-0000-0000-0000FA0B0000}"/>
    <cellStyle name="표준 4 4 3 4 2 2 2" xfId="3654" xr:uid="{00000000-0005-0000-0000-0000FB0B0000}"/>
    <cellStyle name="표준 4 4 3 4 2 3" xfId="2694" xr:uid="{00000000-0005-0000-0000-0000FC0B0000}"/>
    <cellStyle name="표준 4 4 3 4 3" xfId="1254" xr:uid="{00000000-0005-0000-0000-0000FD0B0000}"/>
    <cellStyle name="표준 4 4 3 4 3 2" xfId="3174" xr:uid="{00000000-0005-0000-0000-0000FE0B0000}"/>
    <cellStyle name="표준 4 4 3 4 4" xfId="2214" xr:uid="{00000000-0005-0000-0000-0000FF0B0000}"/>
    <cellStyle name="표준 4 4 3 5" xfId="534" xr:uid="{00000000-0005-0000-0000-0000000C0000}"/>
    <cellStyle name="표준 4 4 3 5 2" xfId="1494" xr:uid="{00000000-0005-0000-0000-0000010C0000}"/>
    <cellStyle name="표준 4 4 3 5 2 2" xfId="3414" xr:uid="{00000000-0005-0000-0000-0000020C0000}"/>
    <cellStyle name="표준 4 4 3 5 3" xfId="2454" xr:uid="{00000000-0005-0000-0000-0000030C0000}"/>
    <cellStyle name="표준 4 4 3 6" xfId="1014" xr:uid="{00000000-0005-0000-0000-0000040C0000}"/>
    <cellStyle name="표준 4 4 3 6 2" xfId="2934" xr:uid="{00000000-0005-0000-0000-0000050C0000}"/>
    <cellStyle name="표준 4 4 3 7" xfId="1974" xr:uid="{00000000-0005-0000-0000-0000060C0000}"/>
    <cellStyle name="표준 4 4 4" xfId="174" xr:uid="{00000000-0005-0000-0000-0000070C0000}"/>
    <cellStyle name="표준 4 4 4 2" xfId="414" xr:uid="{00000000-0005-0000-0000-0000080C0000}"/>
    <cellStyle name="표준 4 4 4 2 2" xfId="894" xr:uid="{00000000-0005-0000-0000-0000090C0000}"/>
    <cellStyle name="표준 4 4 4 2 2 2" xfId="1854" xr:uid="{00000000-0005-0000-0000-00000A0C0000}"/>
    <cellStyle name="표준 4 4 4 2 2 2 2" xfId="3774" xr:uid="{00000000-0005-0000-0000-00000B0C0000}"/>
    <cellStyle name="표준 4 4 4 2 2 3" xfId="2814" xr:uid="{00000000-0005-0000-0000-00000C0C0000}"/>
    <cellStyle name="표준 4 4 4 2 3" xfId="1374" xr:uid="{00000000-0005-0000-0000-00000D0C0000}"/>
    <cellStyle name="표준 4 4 4 2 3 2" xfId="3294" xr:uid="{00000000-0005-0000-0000-00000E0C0000}"/>
    <cellStyle name="표준 4 4 4 2 4" xfId="2334" xr:uid="{00000000-0005-0000-0000-00000F0C0000}"/>
    <cellStyle name="표준 4 4 4 3" xfId="654" xr:uid="{00000000-0005-0000-0000-0000100C0000}"/>
    <cellStyle name="표준 4 4 4 3 2" xfId="1614" xr:uid="{00000000-0005-0000-0000-0000110C0000}"/>
    <cellStyle name="표준 4 4 4 3 2 2" xfId="3534" xr:uid="{00000000-0005-0000-0000-0000120C0000}"/>
    <cellStyle name="표준 4 4 4 3 3" xfId="2574" xr:uid="{00000000-0005-0000-0000-0000130C0000}"/>
    <cellStyle name="표준 4 4 4 4" xfId="1134" xr:uid="{00000000-0005-0000-0000-0000140C0000}"/>
    <cellStyle name="표준 4 4 4 4 2" xfId="3054" xr:uid="{00000000-0005-0000-0000-0000150C0000}"/>
    <cellStyle name="표준 4 4 4 5" xfId="2094" xr:uid="{00000000-0005-0000-0000-0000160C0000}"/>
    <cellStyle name="표준 4 4 5" xfId="94" xr:uid="{00000000-0005-0000-0000-0000170C0000}"/>
    <cellStyle name="표준 4 4 5 2" xfId="334" xr:uid="{00000000-0005-0000-0000-0000180C0000}"/>
    <cellStyle name="표준 4 4 5 2 2" xfId="814" xr:uid="{00000000-0005-0000-0000-0000190C0000}"/>
    <cellStyle name="표준 4 4 5 2 2 2" xfId="1774" xr:uid="{00000000-0005-0000-0000-00001A0C0000}"/>
    <cellStyle name="표준 4 4 5 2 2 2 2" xfId="3694" xr:uid="{00000000-0005-0000-0000-00001B0C0000}"/>
    <cellStyle name="표준 4 4 5 2 2 3" xfId="2734" xr:uid="{00000000-0005-0000-0000-00001C0C0000}"/>
    <cellStyle name="표준 4 4 5 2 3" xfId="1294" xr:uid="{00000000-0005-0000-0000-00001D0C0000}"/>
    <cellStyle name="표준 4 4 5 2 3 2" xfId="3214" xr:uid="{00000000-0005-0000-0000-00001E0C0000}"/>
    <cellStyle name="표준 4 4 5 2 4" xfId="2254" xr:uid="{00000000-0005-0000-0000-00001F0C0000}"/>
    <cellStyle name="표준 4 4 5 3" xfId="574" xr:uid="{00000000-0005-0000-0000-0000200C0000}"/>
    <cellStyle name="표준 4 4 5 3 2" xfId="1534" xr:uid="{00000000-0005-0000-0000-0000210C0000}"/>
    <cellStyle name="표준 4 4 5 3 2 2" xfId="3454" xr:uid="{00000000-0005-0000-0000-0000220C0000}"/>
    <cellStyle name="표준 4 4 5 3 3" xfId="2494" xr:uid="{00000000-0005-0000-0000-0000230C0000}"/>
    <cellStyle name="표준 4 4 5 4" xfId="1054" xr:uid="{00000000-0005-0000-0000-0000240C0000}"/>
    <cellStyle name="표준 4 4 5 4 2" xfId="2974" xr:uid="{00000000-0005-0000-0000-0000250C0000}"/>
    <cellStyle name="표준 4 4 5 5" xfId="2014" xr:uid="{00000000-0005-0000-0000-0000260C0000}"/>
    <cellStyle name="표준 4 4 6" xfId="254" xr:uid="{00000000-0005-0000-0000-0000270C0000}"/>
    <cellStyle name="표준 4 4 6 2" xfId="734" xr:uid="{00000000-0005-0000-0000-0000280C0000}"/>
    <cellStyle name="표준 4 4 6 2 2" xfId="1694" xr:uid="{00000000-0005-0000-0000-0000290C0000}"/>
    <cellStyle name="표준 4 4 6 2 2 2" xfId="3614" xr:uid="{00000000-0005-0000-0000-00002A0C0000}"/>
    <cellStyle name="표준 4 4 6 2 3" xfId="2654" xr:uid="{00000000-0005-0000-0000-00002B0C0000}"/>
    <cellStyle name="표준 4 4 6 3" xfId="1214" xr:uid="{00000000-0005-0000-0000-00002C0C0000}"/>
    <cellStyle name="표준 4 4 6 3 2" xfId="3134" xr:uid="{00000000-0005-0000-0000-00002D0C0000}"/>
    <cellStyle name="표준 4 4 6 4" xfId="2174" xr:uid="{00000000-0005-0000-0000-00002E0C0000}"/>
    <cellStyle name="표준 4 4 7" xfId="494" xr:uid="{00000000-0005-0000-0000-00002F0C0000}"/>
    <cellStyle name="표준 4 4 7 2" xfId="1454" xr:uid="{00000000-0005-0000-0000-0000300C0000}"/>
    <cellStyle name="표준 4 4 7 2 2" xfId="3374" xr:uid="{00000000-0005-0000-0000-0000310C0000}"/>
    <cellStyle name="표준 4 4 7 3" xfId="2414" xr:uid="{00000000-0005-0000-0000-0000320C0000}"/>
    <cellStyle name="표준 4 4 8" xfId="974" xr:uid="{00000000-0005-0000-0000-0000330C0000}"/>
    <cellStyle name="표준 4 4 8 2" xfId="2894" xr:uid="{00000000-0005-0000-0000-0000340C0000}"/>
    <cellStyle name="표준 4 4 9" xfId="1934" xr:uid="{00000000-0005-0000-0000-0000350C0000}"/>
    <cellStyle name="표준 4 5" xfId="10" xr:uid="{00000000-0005-0000-0000-0000360C0000}"/>
    <cellStyle name="표준 4 5 2" xfId="30" xr:uid="{00000000-0005-0000-0000-0000370C0000}"/>
    <cellStyle name="표준 4 5 2 2" xfId="70" xr:uid="{00000000-0005-0000-0000-0000380C0000}"/>
    <cellStyle name="표준 4 5 2 2 2" xfId="230" xr:uid="{00000000-0005-0000-0000-0000390C0000}"/>
    <cellStyle name="표준 4 5 2 2 2 2" xfId="470" xr:uid="{00000000-0005-0000-0000-00003A0C0000}"/>
    <cellStyle name="표준 4 5 2 2 2 2 2" xfId="950" xr:uid="{00000000-0005-0000-0000-00003B0C0000}"/>
    <cellStyle name="표준 4 5 2 2 2 2 2 2" xfId="1910" xr:uid="{00000000-0005-0000-0000-00003C0C0000}"/>
    <cellStyle name="표준 4 5 2 2 2 2 2 2 2" xfId="3830" xr:uid="{00000000-0005-0000-0000-00003D0C0000}"/>
    <cellStyle name="표준 4 5 2 2 2 2 2 3" xfId="2870" xr:uid="{00000000-0005-0000-0000-00003E0C0000}"/>
    <cellStyle name="표준 4 5 2 2 2 2 3" xfId="1430" xr:uid="{00000000-0005-0000-0000-00003F0C0000}"/>
    <cellStyle name="표준 4 5 2 2 2 2 3 2" xfId="3350" xr:uid="{00000000-0005-0000-0000-0000400C0000}"/>
    <cellStyle name="표준 4 5 2 2 2 2 4" xfId="2390" xr:uid="{00000000-0005-0000-0000-0000410C0000}"/>
    <cellStyle name="표준 4 5 2 2 2 3" xfId="710" xr:uid="{00000000-0005-0000-0000-0000420C0000}"/>
    <cellStyle name="표준 4 5 2 2 2 3 2" xfId="1670" xr:uid="{00000000-0005-0000-0000-0000430C0000}"/>
    <cellStyle name="표준 4 5 2 2 2 3 2 2" xfId="3590" xr:uid="{00000000-0005-0000-0000-0000440C0000}"/>
    <cellStyle name="표준 4 5 2 2 2 3 3" xfId="2630" xr:uid="{00000000-0005-0000-0000-0000450C0000}"/>
    <cellStyle name="표준 4 5 2 2 2 4" xfId="1190" xr:uid="{00000000-0005-0000-0000-0000460C0000}"/>
    <cellStyle name="표준 4 5 2 2 2 4 2" xfId="3110" xr:uid="{00000000-0005-0000-0000-0000470C0000}"/>
    <cellStyle name="표준 4 5 2 2 2 5" xfId="2150" xr:uid="{00000000-0005-0000-0000-0000480C0000}"/>
    <cellStyle name="표준 4 5 2 2 3" xfId="150" xr:uid="{00000000-0005-0000-0000-0000490C0000}"/>
    <cellStyle name="표준 4 5 2 2 3 2" xfId="390" xr:uid="{00000000-0005-0000-0000-00004A0C0000}"/>
    <cellStyle name="표준 4 5 2 2 3 2 2" xfId="870" xr:uid="{00000000-0005-0000-0000-00004B0C0000}"/>
    <cellStyle name="표준 4 5 2 2 3 2 2 2" xfId="1830" xr:uid="{00000000-0005-0000-0000-00004C0C0000}"/>
    <cellStyle name="표준 4 5 2 2 3 2 2 2 2" xfId="3750" xr:uid="{00000000-0005-0000-0000-00004D0C0000}"/>
    <cellStyle name="표준 4 5 2 2 3 2 2 3" xfId="2790" xr:uid="{00000000-0005-0000-0000-00004E0C0000}"/>
    <cellStyle name="표준 4 5 2 2 3 2 3" xfId="1350" xr:uid="{00000000-0005-0000-0000-00004F0C0000}"/>
    <cellStyle name="표준 4 5 2 2 3 2 3 2" xfId="3270" xr:uid="{00000000-0005-0000-0000-0000500C0000}"/>
    <cellStyle name="표준 4 5 2 2 3 2 4" xfId="2310" xr:uid="{00000000-0005-0000-0000-0000510C0000}"/>
    <cellStyle name="표준 4 5 2 2 3 3" xfId="630" xr:uid="{00000000-0005-0000-0000-0000520C0000}"/>
    <cellStyle name="표준 4 5 2 2 3 3 2" xfId="1590" xr:uid="{00000000-0005-0000-0000-0000530C0000}"/>
    <cellStyle name="표준 4 5 2 2 3 3 2 2" xfId="3510" xr:uid="{00000000-0005-0000-0000-0000540C0000}"/>
    <cellStyle name="표준 4 5 2 2 3 3 3" xfId="2550" xr:uid="{00000000-0005-0000-0000-0000550C0000}"/>
    <cellStyle name="표준 4 5 2 2 3 4" xfId="1110" xr:uid="{00000000-0005-0000-0000-0000560C0000}"/>
    <cellStyle name="표준 4 5 2 2 3 4 2" xfId="3030" xr:uid="{00000000-0005-0000-0000-0000570C0000}"/>
    <cellStyle name="표준 4 5 2 2 3 5" xfId="2070" xr:uid="{00000000-0005-0000-0000-0000580C0000}"/>
    <cellStyle name="표준 4 5 2 2 4" xfId="310" xr:uid="{00000000-0005-0000-0000-0000590C0000}"/>
    <cellStyle name="표준 4 5 2 2 4 2" xfId="790" xr:uid="{00000000-0005-0000-0000-00005A0C0000}"/>
    <cellStyle name="표준 4 5 2 2 4 2 2" xfId="1750" xr:uid="{00000000-0005-0000-0000-00005B0C0000}"/>
    <cellStyle name="표준 4 5 2 2 4 2 2 2" xfId="3670" xr:uid="{00000000-0005-0000-0000-00005C0C0000}"/>
    <cellStyle name="표준 4 5 2 2 4 2 3" xfId="2710" xr:uid="{00000000-0005-0000-0000-00005D0C0000}"/>
    <cellStyle name="표준 4 5 2 2 4 3" xfId="1270" xr:uid="{00000000-0005-0000-0000-00005E0C0000}"/>
    <cellStyle name="표준 4 5 2 2 4 3 2" xfId="3190" xr:uid="{00000000-0005-0000-0000-00005F0C0000}"/>
    <cellStyle name="표준 4 5 2 2 4 4" xfId="2230" xr:uid="{00000000-0005-0000-0000-0000600C0000}"/>
    <cellStyle name="표준 4 5 2 2 5" xfId="550" xr:uid="{00000000-0005-0000-0000-0000610C0000}"/>
    <cellStyle name="표준 4 5 2 2 5 2" xfId="1510" xr:uid="{00000000-0005-0000-0000-0000620C0000}"/>
    <cellStyle name="표준 4 5 2 2 5 2 2" xfId="3430" xr:uid="{00000000-0005-0000-0000-0000630C0000}"/>
    <cellStyle name="표준 4 5 2 2 5 3" xfId="2470" xr:uid="{00000000-0005-0000-0000-0000640C0000}"/>
    <cellStyle name="표준 4 5 2 2 6" xfId="1030" xr:uid="{00000000-0005-0000-0000-0000650C0000}"/>
    <cellStyle name="표준 4 5 2 2 6 2" xfId="2950" xr:uid="{00000000-0005-0000-0000-0000660C0000}"/>
    <cellStyle name="표준 4 5 2 2 7" xfId="1990" xr:uid="{00000000-0005-0000-0000-0000670C0000}"/>
    <cellStyle name="표준 4 5 2 3" xfId="190" xr:uid="{00000000-0005-0000-0000-0000680C0000}"/>
    <cellStyle name="표준 4 5 2 3 2" xfId="430" xr:uid="{00000000-0005-0000-0000-0000690C0000}"/>
    <cellStyle name="표준 4 5 2 3 2 2" xfId="910" xr:uid="{00000000-0005-0000-0000-00006A0C0000}"/>
    <cellStyle name="표준 4 5 2 3 2 2 2" xfId="1870" xr:uid="{00000000-0005-0000-0000-00006B0C0000}"/>
    <cellStyle name="표준 4 5 2 3 2 2 2 2" xfId="3790" xr:uid="{00000000-0005-0000-0000-00006C0C0000}"/>
    <cellStyle name="표준 4 5 2 3 2 2 3" xfId="2830" xr:uid="{00000000-0005-0000-0000-00006D0C0000}"/>
    <cellStyle name="표준 4 5 2 3 2 3" xfId="1390" xr:uid="{00000000-0005-0000-0000-00006E0C0000}"/>
    <cellStyle name="표준 4 5 2 3 2 3 2" xfId="3310" xr:uid="{00000000-0005-0000-0000-00006F0C0000}"/>
    <cellStyle name="표준 4 5 2 3 2 4" xfId="2350" xr:uid="{00000000-0005-0000-0000-0000700C0000}"/>
    <cellStyle name="표준 4 5 2 3 3" xfId="670" xr:uid="{00000000-0005-0000-0000-0000710C0000}"/>
    <cellStyle name="표준 4 5 2 3 3 2" xfId="1630" xr:uid="{00000000-0005-0000-0000-0000720C0000}"/>
    <cellStyle name="표준 4 5 2 3 3 2 2" xfId="3550" xr:uid="{00000000-0005-0000-0000-0000730C0000}"/>
    <cellStyle name="표준 4 5 2 3 3 3" xfId="2590" xr:uid="{00000000-0005-0000-0000-0000740C0000}"/>
    <cellStyle name="표준 4 5 2 3 4" xfId="1150" xr:uid="{00000000-0005-0000-0000-0000750C0000}"/>
    <cellStyle name="표준 4 5 2 3 4 2" xfId="3070" xr:uid="{00000000-0005-0000-0000-0000760C0000}"/>
    <cellStyle name="표준 4 5 2 3 5" xfId="2110" xr:uid="{00000000-0005-0000-0000-0000770C0000}"/>
    <cellStyle name="표준 4 5 2 4" xfId="110" xr:uid="{00000000-0005-0000-0000-0000780C0000}"/>
    <cellStyle name="표준 4 5 2 4 2" xfId="350" xr:uid="{00000000-0005-0000-0000-0000790C0000}"/>
    <cellStyle name="표준 4 5 2 4 2 2" xfId="830" xr:uid="{00000000-0005-0000-0000-00007A0C0000}"/>
    <cellStyle name="표준 4 5 2 4 2 2 2" xfId="1790" xr:uid="{00000000-0005-0000-0000-00007B0C0000}"/>
    <cellStyle name="표준 4 5 2 4 2 2 2 2" xfId="3710" xr:uid="{00000000-0005-0000-0000-00007C0C0000}"/>
    <cellStyle name="표준 4 5 2 4 2 2 3" xfId="2750" xr:uid="{00000000-0005-0000-0000-00007D0C0000}"/>
    <cellStyle name="표준 4 5 2 4 2 3" xfId="1310" xr:uid="{00000000-0005-0000-0000-00007E0C0000}"/>
    <cellStyle name="표준 4 5 2 4 2 3 2" xfId="3230" xr:uid="{00000000-0005-0000-0000-00007F0C0000}"/>
    <cellStyle name="표준 4 5 2 4 2 4" xfId="2270" xr:uid="{00000000-0005-0000-0000-0000800C0000}"/>
    <cellStyle name="표준 4 5 2 4 3" xfId="590" xr:uid="{00000000-0005-0000-0000-0000810C0000}"/>
    <cellStyle name="표준 4 5 2 4 3 2" xfId="1550" xr:uid="{00000000-0005-0000-0000-0000820C0000}"/>
    <cellStyle name="표준 4 5 2 4 3 2 2" xfId="3470" xr:uid="{00000000-0005-0000-0000-0000830C0000}"/>
    <cellStyle name="표준 4 5 2 4 3 3" xfId="2510" xr:uid="{00000000-0005-0000-0000-0000840C0000}"/>
    <cellStyle name="표준 4 5 2 4 4" xfId="1070" xr:uid="{00000000-0005-0000-0000-0000850C0000}"/>
    <cellStyle name="표준 4 5 2 4 4 2" xfId="2990" xr:uid="{00000000-0005-0000-0000-0000860C0000}"/>
    <cellStyle name="표준 4 5 2 4 5" xfId="2030" xr:uid="{00000000-0005-0000-0000-0000870C0000}"/>
    <cellStyle name="표준 4 5 2 5" xfId="270" xr:uid="{00000000-0005-0000-0000-0000880C0000}"/>
    <cellStyle name="표준 4 5 2 5 2" xfId="750" xr:uid="{00000000-0005-0000-0000-0000890C0000}"/>
    <cellStyle name="표준 4 5 2 5 2 2" xfId="1710" xr:uid="{00000000-0005-0000-0000-00008A0C0000}"/>
    <cellStyle name="표준 4 5 2 5 2 2 2" xfId="3630" xr:uid="{00000000-0005-0000-0000-00008B0C0000}"/>
    <cellStyle name="표준 4 5 2 5 2 3" xfId="2670" xr:uid="{00000000-0005-0000-0000-00008C0C0000}"/>
    <cellStyle name="표준 4 5 2 5 3" xfId="1230" xr:uid="{00000000-0005-0000-0000-00008D0C0000}"/>
    <cellStyle name="표준 4 5 2 5 3 2" xfId="3150" xr:uid="{00000000-0005-0000-0000-00008E0C0000}"/>
    <cellStyle name="표준 4 5 2 5 4" xfId="2190" xr:uid="{00000000-0005-0000-0000-00008F0C0000}"/>
    <cellStyle name="표준 4 5 2 6" xfId="510" xr:uid="{00000000-0005-0000-0000-0000900C0000}"/>
    <cellStyle name="표준 4 5 2 6 2" xfId="1470" xr:uid="{00000000-0005-0000-0000-0000910C0000}"/>
    <cellStyle name="표준 4 5 2 6 2 2" xfId="3390" xr:uid="{00000000-0005-0000-0000-0000920C0000}"/>
    <cellStyle name="표준 4 5 2 6 3" xfId="2430" xr:uid="{00000000-0005-0000-0000-0000930C0000}"/>
    <cellStyle name="표준 4 5 2 7" xfId="990" xr:uid="{00000000-0005-0000-0000-0000940C0000}"/>
    <cellStyle name="표준 4 5 2 7 2" xfId="2910" xr:uid="{00000000-0005-0000-0000-0000950C0000}"/>
    <cellStyle name="표준 4 5 2 8" xfId="1950" xr:uid="{00000000-0005-0000-0000-0000960C0000}"/>
    <cellStyle name="표준 4 5 3" xfId="50" xr:uid="{00000000-0005-0000-0000-0000970C0000}"/>
    <cellStyle name="표준 4 5 3 2" xfId="210" xr:uid="{00000000-0005-0000-0000-0000980C0000}"/>
    <cellStyle name="표준 4 5 3 2 2" xfId="450" xr:uid="{00000000-0005-0000-0000-0000990C0000}"/>
    <cellStyle name="표준 4 5 3 2 2 2" xfId="930" xr:uid="{00000000-0005-0000-0000-00009A0C0000}"/>
    <cellStyle name="표준 4 5 3 2 2 2 2" xfId="1890" xr:uid="{00000000-0005-0000-0000-00009B0C0000}"/>
    <cellStyle name="표준 4 5 3 2 2 2 2 2" xfId="3810" xr:uid="{00000000-0005-0000-0000-00009C0C0000}"/>
    <cellStyle name="표준 4 5 3 2 2 2 3" xfId="2850" xr:uid="{00000000-0005-0000-0000-00009D0C0000}"/>
    <cellStyle name="표준 4 5 3 2 2 3" xfId="1410" xr:uid="{00000000-0005-0000-0000-00009E0C0000}"/>
    <cellStyle name="표준 4 5 3 2 2 3 2" xfId="3330" xr:uid="{00000000-0005-0000-0000-00009F0C0000}"/>
    <cellStyle name="표준 4 5 3 2 2 4" xfId="2370" xr:uid="{00000000-0005-0000-0000-0000A00C0000}"/>
    <cellStyle name="표준 4 5 3 2 3" xfId="690" xr:uid="{00000000-0005-0000-0000-0000A10C0000}"/>
    <cellStyle name="표준 4 5 3 2 3 2" xfId="1650" xr:uid="{00000000-0005-0000-0000-0000A20C0000}"/>
    <cellStyle name="표준 4 5 3 2 3 2 2" xfId="3570" xr:uid="{00000000-0005-0000-0000-0000A30C0000}"/>
    <cellStyle name="표준 4 5 3 2 3 3" xfId="2610" xr:uid="{00000000-0005-0000-0000-0000A40C0000}"/>
    <cellStyle name="표준 4 5 3 2 4" xfId="1170" xr:uid="{00000000-0005-0000-0000-0000A50C0000}"/>
    <cellStyle name="표준 4 5 3 2 4 2" xfId="3090" xr:uid="{00000000-0005-0000-0000-0000A60C0000}"/>
    <cellStyle name="표준 4 5 3 2 5" xfId="2130" xr:uid="{00000000-0005-0000-0000-0000A70C0000}"/>
    <cellStyle name="표준 4 5 3 3" xfId="130" xr:uid="{00000000-0005-0000-0000-0000A80C0000}"/>
    <cellStyle name="표준 4 5 3 3 2" xfId="370" xr:uid="{00000000-0005-0000-0000-0000A90C0000}"/>
    <cellStyle name="표준 4 5 3 3 2 2" xfId="850" xr:uid="{00000000-0005-0000-0000-0000AA0C0000}"/>
    <cellStyle name="표준 4 5 3 3 2 2 2" xfId="1810" xr:uid="{00000000-0005-0000-0000-0000AB0C0000}"/>
    <cellStyle name="표준 4 5 3 3 2 2 2 2" xfId="3730" xr:uid="{00000000-0005-0000-0000-0000AC0C0000}"/>
    <cellStyle name="표준 4 5 3 3 2 2 3" xfId="2770" xr:uid="{00000000-0005-0000-0000-0000AD0C0000}"/>
    <cellStyle name="표준 4 5 3 3 2 3" xfId="1330" xr:uid="{00000000-0005-0000-0000-0000AE0C0000}"/>
    <cellStyle name="표준 4 5 3 3 2 3 2" xfId="3250" xr:uid="{00000000-0005-0000-0000-0000AF0C0000}"/>
    <cellStyle name="표준 4 5 3 3 2 4" xfId="2290" xr:uid="{00000000-0005-0000-0000-0000B00C0000}"/>
    <cellStyle name="표준 4 5 3 3 3" xfId="610" xr:uid="{00000000-0005-0000-0000-0000B10C0000}"/>
    <cellStyle name="표준 4 5 3 3 3 2" xfId="1570" xr:uid="{00000000-0005-0000-0000-0000B20C0000}"/>
    <cellStyle name="표준 4 5 3 3 3 2 2" xfId="3490" xr:uid="{00000000-0005-0000-0000-0000B30C0000}"/>
    <cellStyle name="표준 4 5 3 3 3 3" xfId="2530" xr:uid="{00000000-0005-0000-0000-0000B40C0000}"/>
    <cellStyle name="표준 4 5 3 3 4" xfId="1090" xr:uid="{00000000-0005-0000-0000-0000B50C0000}"/>
    <cellStyle name="표준 4 5 3 3 4 2" xfId="3010" xr:uid="{00000000-0005-0000-0000-0000B60C0000}"/>
    <cellStyle name="표준 4 5 3 3 5" xfId="2050" xr:uid="{00000000-0005-0000-0000-0000B70C0000}"/>
    <cellStyle name="표준 4 5 3 4" xfId="290" xr:uid="{00000000-0005-0000-0000-0000B80C0000}"/>
    <cellStyle name="표준 4 5 3 4 2" xfId="770" xr:uid="{00000000-0005-0000-0000-0000B90C0000}"/>
    <cellStyle name="표준 4 5 3 4 2 2" xfId="1730" xr:uid="{00000000-0005-0000-0000-0000BA0C0000}"/>
    <cellStyle name="표준 4 5 3 4 2 2 2" xfId="3650" xr:uid="{00000000-0005-0000-0000-0000BB0C0000}"/>
    <cellStyle name="표준 4 5 3 4 2 3" xfId="2690" xr:uid="{00000000-0005-0000-0000-0000BC0C0000}"/>
    <cellStyle name="표준 4 5 3 4 3" xfId="1250" xr:uid="{00000000-0005-0000-0000-0000BD0C0000}"/>
    <cellStyle name="표준 4 5 3 4 3 2" xfId="3170" xr:uid="{00000000-0005-0000-0000-0000BE0C0000}"/>
    <cellStyle name="표준 4 5 3 4 4" xfId="2210" xr:uid="{00000000-0005-0000-0000-0000BF0C0000}"/>
    <cellStyle name="표준 4 5 3 5" xfId="530" xr:uid="{00000000-0005-0000-0000-0000C00C0000}"/>
    <cellStyle name="표준 4 5 3 5 2" xfId="1490" xr:uid="{00000000-0005-0000-0000-0000C10C0000}"/>
    <cellStyle name="표준 4 5 3 5 2 2" xfId="3410" xr:uid="{00000000-0005-0000-0000-0000C20C0000}"/>
    <cellStyle name="표준 4 5 3 5 3" xfId="2450" xr:uid="{00000000-0005-0000-0000-0000C30C0000}"/>
    <cellStyle name="표준 4 5 3 6" xfId="1010" xr:uid="{00000000-0005-0000-0000-0000C40C0000}"/>
    <cellStyle name="표준 4 5 3 6 2" xfId="2930" xr:uid="{00000000-0005-0000-0000-0000C50C0000}"/>
    <cellStyle name="표준 4 5 3 7" xfId="1970" xr:uid="{00000000-0005-0000-0000-0000C60C0000}"/>
    <cellStyle name="표준 4 5 4" xfId="170" xr:uid="{00000000-0005-0000-0000-0000C70C0000}"/>
    <cellStyle name="표준 4 5 4 2" xfId="410" xr:uid="{00000000-0005-0000-0000-0000C80C0000}"/>
    <cellStyle name="표준 4 5 4 2 2" xfId="890" xr:uid="{00000000-0005-0000-0000-0000C90C0000}"/>
    <cellStyle name="표준 4 5 4 2 2 2" xfId="1850" xr:uid="{00000000-0005-0000-0000-0000CA0C0000}"/>
    <cellStyle name="표준 4 5 4 2 2 2 2" xfId="3770" xr:uid="{00000000-0005-0000-0000-0000CB0C0000}"/>
    <cellStyle name="표준 4 5 4 2 2 3" xfId="2810" xr:uid="{00000000-0005-0000-0000-0000CC0C0000}"/>
    <cellStyle name="표준 4 5 4 2 3" xfId="1370" xr:uid="{00000000-0005-0000-0000-0000CD0C0000}"/>
    <cellStyle name="표준 4 5 4 2 3 2" xfId="3290" xr:uid="{00000000-0005-0000-0000-0000CE0C0000}"/>
    <cellStyle name="표준 4 5 4 2 4" xfId="2330" xr:uid="{00000000-0005-0000-0000-0000CF0C0000}"/>
    <cellStyle name="표준 4 5 4 3" xfId="650" xr:uid="{00000000-0005-0000-0000-0000D00C0000}"/>
    <cellStyle name="표준 4 5 4 3 2" xfId="1610" xr:uid="{00000000-0005-0000-0000-0000D10C0000}"/>
    <cellStyle name="표준 4 5 4 3 2 2" xfId="3530" xr:uid="{00000000-0005-0000-0000-0000D20C0000}"/>
    <cellStyle name="표준 4 5 4 3 3" xfId="2570" xr:uid="{00000000-0005-0000-0000-0000D30C0000}"/>
    <cellStyle name="표준 4 5 4 4" xfId="1130" xr:uid="{00000000-0005-0000-0000-0000D40C0000}"/>
    <cellStyle name="표준 4 5 4 4 2" xfId="3050" xr:uid="{00000000-0005-0000-0000-0000D50C0000}"/>
    <cellStyle name="표준 4 5 4 5" xfId="2090" xr:uid="{00000000-0005-0000-0000-0000D60C0000}"/>
    <cellStyle name="표준 4 5 5" xfId="90" xr:uid="{00000000-0005-0000-0000-0000D70C0000}"/>
    <cellStyle name="표준 4 5 5 2" xfId="330" xr:uid="{00000000-0005-0000-0000-0000D80C0000}"/>
    <cellStyle name="표준 4 5 5 2 2" xfId="810" xr:uid="{00000000-0005-0000-0000-0000D90C0000}"/>
    <cellStyle name="표준 4 5 5 2 2 2" xfId="1770" xr:uid="{00000000-0005-0000-0000-0000DA0C0000}"/>
    <cellStyle name="표준 4 5 5 2 2 2 2" xfId="3690" xr:uid="{00000000-0005-0000-0000-0000DB0C0000}"/>
    <cellStyle name="표준 4 5 5 2 2 3" xfId="2730" xr:uid="{00000000-0005-0000-0000-0000DC0C0000}"/>
    <cellStyle name="표준 4 5 5 2 3" xfId="1290" xr:uid="{00000000-0005-0000-0000-0000DD0C0000}"/>
    <cellStyle name="표준 4 5 5 2 3 2" xfId="3210" xr:uid="{00000000-0005-0000-0000-0000DE0C0000}"/>
    <cellStyle name="표준 4 5 5 2 4" xfId="2250" xr:uid="{00000000-0005-0000-0000-0000DF0C0000}"/>
    <cellStyle name="표준 4 5 5 3" xfId="570" xr:uid="{00000000-0005-0000-0000-0000E00C0000}"/>
    <cellStyle name="표준 4 5 5 3 2" xfId="1530" xr:uid="{00000000-0005-0000-0000-0000E10C0000}"/>
    <cellStyle name="표준 4 5 5 3 2 2" xfId="3450" xr:uid="{00000000-0005-0000-0000-0000E20C0000}"/>
    <cellStyle name="표준 4 5 5 3 3" xfId="2490" xr:uid="{00000000-0005-0000-0000-0000E30C0000}"/>
    <cellStyle name="표준 4 5 5 4" xfId="1050" xr:uid="{00000000-0005-0000-0000-0000E40C0000}"/>
    <cellStyle name="표준 4 5 5 4 2" xfId="2970" xr:uid="{00000000-0005-0000-0000-0000E50C0000}"/>
    <cellStyle name="표준 4 5 5 5" xfId="2010" xr:uid="{00000000-0005-0000-0000-0000E60C0000}"/>
    <cellStyle name="표준 4 5 6" xfId="250" xr:uid="{00000000-0005-0000-0000-0000E70C0000}"/>
    <cellStyle name="표준 4 5 6 2" xfId="730" xr:uid="{00000000-0005-0000-0000-0000E80C0000}"/>
    <cellStyle name="표준 4 5 6 2 2" xfId="1690" xr:uid="{00000000-0005-0000-0000-0000E90C0000}"/>
    <cellStyle name="표준 4 5 6 2 2 2" xfId="3610" xr:uid="{00000000-0005-0000-0000-0000EA0C0000}"/>
    <cellStyle name="표준 4 5 6 2 3" xfId="2650" xr:uid="{00000000-0005-0000-0000-0000EB0C0000}"/>
    <cellStyle name="표준 4 5 6 3" xfId="1210" xr:uid="{00000000-0005-0000-0000-0000EC0C0000}"/>
    <cellStyle name="표준 4 5 6 3 2" xfId="3130" xr:uid="{00000000-0005-0000-0000-0000ED0C0000}"/>
    <cellStyle name="표준 4 5 6 4" xfId="2170" xr:uid="{00000000-0005-0000-0000-0000EE0C0000}"/>
    <cellStyle name="표준 4 5 7" xfId="490" xr:uid="{00000000-0005-0000-0000-0000EF0C0000}"/>
    <cellStyle name="표준 4 5 7 2" xfId="1450" xr:uid="{00000000-0005-0000-0000-0000F00C0000}"/>
    <cellStyle name="표준 4 5 7 2 2" xfId="3370" xr:uid="{00000000-0005-0000-0000-0000F10C0000}"/>
    <cellStyle name="표준 4 5 7 3" xfId="2410" xr:uid="{00000000-0005-0000-0000-0000F20C0000}"/>
    <cellStyle name="표준 4 5 8" xfId="970" xr:uid="{00000000-0005-0000-0000-0000F30C0000}"/>
    <cellStyle name="표준 4 5 8 2" xfId="2890" xr:uid="{00000000-0005-0000-0000-0000F40C0000}"/>
    <cellStyle name="표준 4 5 9" xfId="1930" xr:uid="{00000000-0005-0000-0000-0000F50C0000}"/>
    <cellStyle name="표준 4 6" xfId="18" xr:uid="{00000000-0005-0000-0000-0000F60C0000}"/>
    <cellStyle name="표준 4 6 2" xfId="38" xr:uid="{00000000-0005-0000-0000-0000F70C0000}"/>
    <cellStyle name="표준 4 6 2 2" xfId="78" xr:uid="{00000000-0005-0000-0000-0000F80C0000}"/>
    <cellStyle name="표준 4 6 2 2 2" xfId="238" xr:uid="{00000000-0005-0000-0000-0000F90C0000}"/>
    <cellStyle name="표준 4 6 2 2 2 2" xfId="478" xr:uid="{00000000-0005-0000-0000-0000FA0C0000}"/>
    <cellStyle name="표준 4 6 2 2 2 2 2" xfId="958" xr:uid="{00000000-0005-0000-0000-0000FB0C0000}"/>
    <cellStyle name="표준 4 6 2 2 2 2 2 2" xfId="1918" xr:uid="{00000000-0005-0000-0000-0000FC0C0000}"/>
    <cellStyle name="표준 4 6 2 2 2 2 2 2 2" xfId="3838" xr:uid="{00000000-0005-0000-0000-0000FD0C0000}"/>
    <cellStyle name="표준 4 6 2 2 2 2 2 3" xfId="2878" xr:uid="{00000000-0005-0000-0000-0000FE0C0000}"/>
    <cellStyle name="표준 4 6 2 2 2 2 3" xfId="1438" xr:uid="{00000000-0005-0000-0000-0000FF0C0000}"/>
    <cellStyle name="표준 4 6 2 2 2 2 3 2" xfId="3358" xr:uid="{00000000-0005-0000-0000-0000000D0000}"/>
    <cellStyle name="표준 4 6 2 2 2 2 4" xfId="2398" xr:uid="{00000000-0005-0000-0000-0000010D0000}"/>
    <cellStyle name="표준 4 6 2 2 2 3" xfId="718" xr:uid="{00000000-0005-0000-0000-0000020D0000}"/>
    <cellStyle name="표준 4 6 2 2 2 3 2" xfId="1678" xr:uid="{00000000-0005-0000-0000-0000030D0000}"/>
    <cellStyle name="표준 4 6 2 2 2 3 2 2" xfId="3598" xr:uid="{00000000-0005-0000-0000-0000040D0000}"/>
    <cellStyle name="표준 4 6 2 2 2 3 3" xfId="2638" xr:uid="{00000000-0005-0000-0000-0000050D0000}"/>
    <cellStyle name="표준 4 6 2 2 2 4" xfId="1198" xr:uid="{00000000-0005-0000-0000-0000060D0000}"/>
    <cellStyle name="표준 4 6 2 2 2 4 2" xfId="3118" xr:uid="{00000000-0005-0000-0000-0000070D0000}"/>
    <cellStyle name="표준 4 6 2 2 2 5" xfId="2158" xr:uid="{00000000-0005-0000-0000-0000080D0000}"/>
    <cellStyle name="표준 4 6 2 2 3" xfId="158" xr:uid="{00000000-0005-0000-0000-0000090D0000}"/>
    <cellStyle name="표준 4 6 2 2 3 2" xfId="398" xr:uid="{00000000-0005-0000-0000-00000A0D0000}"/>
    <cellStyle name="표준 4 6 2 2 3 2 2" xfId="878" xr:uid="{00000000-0005-0000-0000-00000B0D0000}"/>
    <cellStyle name="표준 4 6 2 2 3 2 2 2" xfId="1838" xr:uid="{00000000-0005-0000-0000-00000C0D0000}"/>
    <cellStyle name="표준 4 6 2 2 3 2 2 2 2" xfId="3758" xr:uid="{00000000-0005-0000-0000-00000D0D0000}"/>
    <cellStyle name="표준 4 6 2 2 3 2 2 3" xfId="2798" xr:uid="{00000000-0005-0000-0000-00000E0D0000}"/>
    <cellStyle name="표준 4 6 2 2 3 2 3" xfId="1358" xr:uid="{00000000-0005-0000-0000-00000F0D0000}"/>
    <cellStyle name="표준 4 6 2 2 3 2 3 2" xfId="3278" xr:uid="{00000000-0005-0000-0000-0000100D0000}"/>
    <cellStyle name="표준 4 6 2 2 3 2 4" xfId="2318" xr:uid="{00000000-0005-0000-0000-0000110D0000}"/>
    <cellStyle name="표준 4 6 2 2 3 3" xfId="638" xr:uid="{00000000-0005-0000-0000-0000120D0000}"/>
    <cellStyle name="표준 4 6 2 2 3 3 2" xfId="1598" xr:uid="{00000000-0005-0000-0000-0000130D0000}"/>
    <cellStyle name="표준 4 6 2 2 3 3 2 2" xfId="3518" xr:uid="{00000000-0005-0000-0000-0000140D0000}"/>
    <cellStyle name="표준 4 6 2 2 3 3 3" xfId="2558" xr:uid="{00000000-0005-0000-0000-0000150D0000}"/>
    <cellStyle name="표준 4 6 2 2 3 4" xfId="1118" xr:uid="{00000000-0005-0000-0000-0000160D0000}"/>
    <cellStyle name="표준 4 6 2 2 3 4 2" xfId="3038" xr:uid="{00000000-0005-0000-0000-0000170D0000}"/>
    <cellStyle name="표준 4 6 2 2 3 5" xfId="2078" xr:uid="{00000000-0005-0000-0000-0000180D0000}"/>
    <cellStyle name="표준 4 6 2 2 4" xfId="318" xr:uid="{00000000-0005-0000-0000-0000190D0000}"/>
    <cellStyle name="표준 4 6 2 2 4 2" xfId="798" xr:uid="{00000000-0005-0000-0000-00001A0D0000}"/>
    <cellStyle name="표준 4 6 2 2 4 2 2" xfId="1758" xr:uid="{00000000-0005-0000-0000-00001B0D0000}"/>
    <cellStyle name="표준 4 6 2 2 4 2 2 2" xfId="3678" xr:uid="{00000000-0005-0000-0000-00001C0D0000}"/>
    <cellStyle name="표준 4 6 2 2 4 2 3" xfId="2718" xr:uid="{00000000-0005-0000-0000-00001D0D0000}"/>
    <cellStyle name="표준 4 6 2 2 4 3" xfId="1278" xr:uid="{00000000-0005-0000-0000-00001E0D0000}"/>
    <cellStyle name="표준 4 6 2 2 4 3 2" xfId="3198" xr:uid="{00000000-0005-0000-0000-00001F0D0000}"/>
    <cellStyle name="표준 4 6 2 2 4 4" xfId="2238" xr:uid="{00000000-0005-0000-0000-0000200D0000}"/>
    <cellStyle name="표준 4 6 2 2 5" xfId="558" xr:uid="{00000000-0005-0000-0000-0000210D0000}"/>
    <cellStyle name="표준 4 6 2 2 5 2" xfId="1518" xr:uid="{00000000-0005-0000-0000-0000220D0000}"/>
    <cellStyle name="표준 4 6 2 2 5 2 2" xfId="3438" xr:uid="{00000000-0005-0000-0000-0000230D0000}"/>
    <cellStyle name="표준 4 6 2 2 5 3" xfId="2478" xr:uid="{00000000-0005-0000-0000-0000240D0000}"/>
    <cellStyle name="표준 4 6 2 2 6" xfId="1038" xr:uid="{00000000-0005-0000-0000-0000250D0000}"/>
    <cellStyle name="표준 4 6 2 2 6 2" xfId="2958" xr:uid="{00000000-0005-0000-0000-0000260D0000}"/>
    <cellStyle name="표준 4 6 2 2 7" xfId="1998" xr:uid="{00000000-0005-0000-0000-0000270D0000}"/>
    <cellStyle name="표준 4 6 2 3" xfId="198" xr:uid="{00000000-0005-0000-0000-0000280D0000}"/>
    <cellStyle name="표준 4 6 2 3 2" xfId="438" xr:uid="{00000000-0005-0000-0000-0000290D0000}"/>
    <cellStyle name="표준 4 6 2 3 2 2" xfId="918" xr:uid="{00000000-0005-0000-0000-00002A0D0000}"/>
    <cellStyle name="표준 4 6 2 3 2 2 2" xfId="1878" xr:uid="{00000000-0005-0000-0000-00002B0D0000}"/>
    <cellStyle name="표준 4 6 2 3 2 2 2 2" xfId="3798" xr:uid="{00000000-0005-0000-0000-00002C0D0000}"/>
    <cellStyle name="표준 4 6 2 3 2 2 3" xfId="2838" xr:uid="{00000000-0005-0000-0000-00002D0D0000}"/>
    <cellStyle name="표준 4 6 2 3 2 3" xfId="1398" xr:uid="{00000000-0005-0000-0000-00002E0D0000}"/>
    <cellStyle name="표준 4 6 2 3 2 3 2" xfId="3318" xr:uid="{00000000-0005-0000-0000-00002F0D0000}"/>
    <cellStyle name="표준 4 6 2 3 2 4" xfId="2358" xr:uid="{00000000-0005-0000-0000-0000300D0000}"/>
    <cellStyle name="표준 4 6 2 3 3" xfId="678" xr:uid="{00000000-0005-0000-0000-0000310D0000}"/>
    <cellStyle name="표준 4 6 2 3 3 2" xfId="1638" xr:uid="{00000000-0005-0000-0000-0000320D0000}"/>
    <cellStyle name="표준 4 6 2 3 3 2 2" xfId="3558" xr:uid="{00000000-0005-0000-0000-0000330D0000}"/>
    <cellStyle name="표준 4 6 2 3 3 3" xfId="2598" xr:uid="{00000000-0005-0000-0000-0000340D0000}"/>
    <cellStyle name="표준 4 6 2 3 4" xfId="1158" xr:uid="{00000000-0005-0000-0000-0000350D0000}"/>
    <cellStyle name="표준 4 6 2 3 4 2" xfId="3078" xr:uid="{00000000-0005-0000-0000-0000360D0000}"/>
    <cellStyle name="표준 4 6 2 3 5" xfId="2118" xr:uid="{00000000-0005-0000-0000-0000370D0000}"/>
    <cellStyle name="표준 4 6 2 4" xfId="118" xr:uid="{00000000-0005-0000-0000-0000380D0000}"/>
    <cellStyle name="표준 4 6 2 4 2" xfId="358" xr:uid="{00000000-0005-0000-0000-0000390D0000}"/>
    <cellStyle name="표준 4 6 2 4 2 2" xfId="838" xr:uid="{00000000-0005-0000-0000-00003A0D0000}"/>
    <cellStyle name="표준 4 6 2 4 2 2 2" xfId="1798" xr:uid="{00000000-0005-0000-0000-00003B0D0000}"/>
    <cellStyle name="표준 4 6 2 4 2 2 2 2" xfId="3718" xr:uid="{00000000-0005-0000-0000-00003C0D0000}"/>
    <cellStyle name="표준 4 6 2 4 2 2 3" xfId="2758" xr:uid="{00000000-0005-0000-0000-00003D0D0000}"/>
    <cellStyle name="표준 4 6 2 4 2 3" xfId="1318" xr:uid="{00000000-0005-0000-0000-00003E0D0000}"/>
    <cellStyle name="표준 4 6 2 4 2 3 2" xfId="3238" xr:uid="{00000000-0005-0000-0000-00003F0D0000}"/>
    <cellStyle name="표준 4 6 2 4 2 4" xfId="2278" xr:uid="{00000000-0005-0000-0000-0000400D0000}"/>
    <cellStyle name="표준 4 6 2 4 3" xfId="598" xr:uid="{00000000-0005-0000-0000-0000410D0000}"/>
    <cellStyle name="표준 4 6 2 4 3 2" xfId="1558" xr:uid="{00000000-0005-0000-0000-0000420D0000}"/>
    <cellStyle name="표준 4 6 2 4 3 2 2" xfId="3478" xr:uid="{00000000-0005-0000-0000-0000430D0000}"/>
    <cellStyle name="표준 4 6 2 4 3 3" xfId="2518" xr:uid="{00000000-0005-0000-0000-0000440D0000}"/>
    <cellStyle name="표준 4 6 2 4 4" xfId="1078" xr:uid="{00000000-0005-0000-0000-0000450D0000}"/>
    <cellStyle name="표준 4 6 2 4 4 2" xfId="2998" xr:uid="{00000000-0005-0000-0000-0000460D0000}"/>
    <cellStyle name="표준 4 6 2 4 5" xfId="2038" xr:uid="{00000000-0005-0000-0000-0000470D0000}"/>
    <cellStyle name="표준 4 6 2 5" xfId="278" xr:uid="{00000000-0005-0000-0000-0000480D0000}"/>
    <cellStyle name="표준 4 6 2 5 2" xfId="758" xr:uid="{00000000-0005-0000-0000-0000490D0000}"/>
    <cellStyle name="표준 4 6 2 5 2 2" xfId="1718" xr:uid="{00000000-0005-0000-0000-00004A0D0000}"/>
    <cellStyle name="표준 4 6 2 5 2 2 2" xfId="3638" xr:uid="{00000000-0005-0000-0000-00004B0D0000}"/>
    <cellStyle name="표준 4 6 2 5 2 3" xfId="2678" xr:uid="{00000000-0005-0000-0000-00004C0D0000}"/>
    <cellStyle name="표준 4 6 2 5 3" xfId="1238" xr:uid="{00000000-0005-0000-0000-00004D0D0000}"/>
    <cellStyle name="표준 4 6 2 5 3 2" xfId="3158" xr:uid="{00000000-0005-0000-0000-00004E0D0000}"/>
    <cellStyle name="표준 4 6 2 5 4" xfId="2198" xr:uid="{00000000-0005-0000-0000-00004F0D0000}"/>
    <cellStyle name="표준 4 6 2 6" xfId="518" xr:uid="{00000000-0005-0000-0000-0000500D0000}"/>
    <cellStyle name="표준 4 6 2 6 2" xfId="1478" xr:uid="{00000000-0005-0000-0000-0000510D0000}"/>
    <cellStyle name="표준 4 6 2 6 2 2" xfId="3398" xr:uid="{00000000-0005-0000-0000-0000520D0000}"/>
    <cellStyle name="표준 4 6 2 6 3" xfId="2438" xr:uid="{00000000-0005-0000-0000-0000530D0000}"/>
    <cellStyle name="표준 4 6 2 7" xfId="998" xr:uid="{00000000-0005-0000-0000-0000540D0000}"/>
    <cellStyle name="표준 4 6 2 7 2" xfId="2918" xr:uid="{00000000-0005-0000-0000-0000550D0000}"/>
    <cellStyle name="표준 4 6 2 8" xfId="1958" xr:uid="{00000000-0005-0000-0000-0000560D0000}"/>
    <cellStyle name="표준 4 6 3" xfId="58" xr:uid="{00000000-0005-0000-0000-0000570D0000}"/>
    <cellStyle name="표준 4 6 3 2" xfId="218" xr:uid="{00000000-0005-0000-0000-0000580D0000}"/>
    <cellStyle name="표준 4 6 3 2 2" xfId="458" xr:uid="{00000000-0005-0000-0000-0000590D0000}"/>
    <cellStyle name="표준 4 6 3 2 2 2" xfId="938" xr:uid="{00000000-0005-0000-0000-00005A0D0000}"/>
    <cellStyle name="표준 4 6 3 2 2 2 2" xfId="1898" xr:uid="{00000000-0005-0000-0000-00005B0D0000}"/>
    <cellStyle name="표준 4 6 3 2 2 2 2 2" xfId="3818" xr:uid="{00000000-0005-0000-0000-00005C0D0000}"/>
    <cellStyle name="표준 4 6 3 2 2 2 3" xfId="2858" xr:uid="{00000000-0005-0000-0000-00005D0D0000}"/>
    <cellStyle name="표준 4 6 3 2 2 3" xfId="1418" xr:uid="{00000000-0005-0000-0000-00005E0D0000}"/>
    <cellStyle name="표준 4 6 3 2 2 3 2" xfId="3338" xr:uid="{00000000-0005-0000-0000-00005F0D0000}"/>
    <cellStyle name="표준 4 6 3 2 2 4" xfId="2378" xr:uid="{00000000-0005-0000-0000-0000600D0000}"/>
    <cellStyle name="표준 4 6 3 2 3" xfId="698" xr:uid="{00000000-0005-0000-0000-0000610D0000}"/>
    <cellStyle name="표준 4 6 3 2 3 2" xfId="1658" xr:uid="{00000000-0005-0000-0000-0000620D0000}"/>
    <cellStyle name="표준 4 6 3 2 3 2 2" xfId="3578" xr:uid="{00000000-0005-0000-0000-0000630D0000}"/>
    <cellStyle name="표준 4 6 3 2 3 3" xfId="2618" xr:uid="{00000000-0005-0000-0000-0000640D0000}"/>
    <cellStyle name="표준 4 6 3 2 4" xfId="1178" xr:uid="{00000000-0005-0000-0000-0000650D0000}"/>
    <cellStyle name="표준 4 6 3 2 4 2" xfId="3098" xr:uid="{00000000-0005-0000-0000-0000660D0000}"/>
    <cellStyle name="표준 4 6 3 2 5" xfId="2138" xr:uid="{00000000-0005-0000-0000-0000670D0000}"/>
    <cellStyle name="표준 4 6 3 3" xfId="138" xr:uid="{00000000-0005-0000-0000-0000680D0000}"/>
    <cellStyle name="표준 4 6 3 3 2" xfId="378" xr:uid="{00000000-0005-0000-0000-0000690D0000}"/>
    <cellStyle name="표준 4 6 3 3 2 2" xfId="858" xr:uid="{00000000-0005-0000-0000-00006A0D0000}"/>
    <cellStyle name="표준 4 6 3 3 2 2 2" xfId="1818" xr:uid="{00000000-0005-0000-0000-00006B0D0000}"/>
    <cellStyle name="표준 4 6 3 3 2 2 2 2" xfId="3738" xr:uid="{00000000-0005-0000-0000-00006C0D0000}"/>
    <cellStyle name="표준 4 6 3 3 2 2 3" xfId="2778" xr:uid="{00000000-0005-0000-0000-00006D0D0000}"/>
    <cellStyle name="표준 4 6 3 3 2 3" xfId="1338" xr:uid="{00000000-0005-0000-0000-00006E0D0000}"/>
    <cellStyle name="표준 4 6 3 3 2 3 2" xfId="3258" xr:uid="{00000000-0005-0000-0000-00006F0D0000}"/>
    <cellStyle name="표준 4 6 3 3 2 4" xfId="2298" xr:uid="{00000000-0005-0000-0000-0000700D0000}"/>
    <cellStyle name="표준 4 6 3 3 3" xfId="618" xr:uid="{00000000-0005-0000-0000-0000710D0000}"/>
    <cellStyle name="표준 4 6 3 3 3 2" xfId="1578" xr:uid="{00000000-0005-0000-0000-0000720D0000}"/>
    <cellStyle name="표준 4 6 3 3 3 2 2" xfId="3498" xr:uid="{00000000-0005-0000-0000-0000730D0000}"/>
    <cellStyle name="표준 4 6 3 3 3 3" xfId="2538" xr:uid="{00000000-0005-0000-0000-0000740D0000}"/>
    <cellStyle name="표준 4 6 3 3 4" xfId="1098" xr:uid="{00000000-0005-0000-0000-0000750D0000}"/>
    <cellStyle name="표준 4 6 3 3 4 2" xfId="3018" xr:uid="{00000000-0005-0000-0000-0000760D0000}"/>
    <cellStyle name="표준 4 6 3 3 5" xfId="2058" xr:uid="{00000000-0005-0000-0000-0000770D0000}"/>
    <cellStyle name="표준 4 6 3 4" xfId="298" xr:uid="{00000000-0005-0000-0000-0000780D0000}"/>
    <cellStyle name="표준 4 6 3 4 2" xfId="778" xr:uid="{00000000-0005-0000-0000-0000790D0000}"/>
    <cellStyle name="표준 4 6 3 4 2 2" xfId="1738" xr:uid="{00000000-0005-0000-0000-00007A0D0000}"/>
    <cellStyle name="표준 4 6 3 4 2 2 2" xfId="3658" xr:uid="{00000000-0005-0000-0000-00007B0D0000}"/>
    <cellStyle name="표준 4 6 3 4 2 3" xfId="2698" xr:uid="{00000000-0005-0000-0000-00007C0D0000}"/>
    <cellStyle name="표준 4 6 3 4 3" xfId="1258" xr:uid="{00000000-0005-0000-0000-00007D0D0000}"/>
    <cellStyle name="표준 4 6 3 4 3 2" xfId="3178" xr:uid="{00000000-0005-0000-0000-00007E0D0000}"/>
    <cellStyle name="표준 4 6 3 4 4" xfId="2218" xr:uid="{00000000-0005-0000-0000-00007F0D0000}"/>
    <cellStyle name="표준 4 6 3 5" xfId="538" xr:uid="{00000000-0005-0000-0000-0000800D0000}"/>
    <cellStyle name="표준 4 6 3 5 2" xfId="1498" xr:uid="{00000000-0005-0000-0000-0000810D0000}"/>
    <cellStyle name="표준 4 6 3 5 2 2" xfId="3418" xr:uid="{00000000-0005-0000-0000-0000820D0000}"/>
    <cellStyle name="표준 4 6 3 5 3" xfId="2458" xr:uid="{00000000-0005-0000-0000-0000830D0000}"/>
    <cellStyle name="표준 4 6 3 6" xfId="1018" xr:uid="{00000000-0005-0000-0000-0000840D0000}"/>
    <cellStyle name="표준 4 6 3 6 2" xfId="2938" xr:uid="{00000000-0005-0000-0000-0000850D0000}"/>
    <cellStyle name="표준 4 6 3 7" xfId="1978" xr:uid="{00000000-0005-0000-0000-0000860D0000}"/>
    <cellStyle name="표준 4 6 4" xfId="178" xr:uid="{00000000-0005-0000-0000-0000870D0000}"/>
    <cellStyle name="표준 4 6 4 2" xfId="418" xr:uid="{00000000-0005-0000-0000-0000880D0000}"/>
    <cellStyle name="표준 4 6 4 2 2" xfId="898" xr:uid="{00000000-0005-0000-0000-0000890D0000}"/>
    <cellStyle name="표준 4 6 4 2 2 2" xfId="1858" xr:uid="{00000000-0005-0000-0000-00008A0D0000}"/>
    <cellStyle name="표준 4 6 4 2 2 2 2" xfId="3778" xr:uid="{00000000-0005-0000-0000-00008B0D0000}"/>
    <cellStyle name="표준 4 6 4 2 2 3" xfId="2818" xr:uid="{00000000-0005-0000-0000-00008C0D0000}"/>
    <cellStyle name="표준 4 6 4 2 3" xfId="1378" xr:uid="{00000000-0005-0000-0000-00008D0D0000}"/>
    <cellStyle name="표준 4 6 4 2 3 2" xfId="3298" xr:uid="{00000000-0005-0000-0000-00008E0D0000}"/>
    <cellStyle name="표준 4 6 4 2 4" xfId="2338" xr:uid="{00000000-0005-0000-0000-00008F0D0000}"/>
    <cellStyle name="표준 4 6 4 3" xfId="658" xr:uid="{00000000-0005-0000-0000-0000900D0000}"/>
    <cellStyle name="표준 4 6 4 3 2" xfId="1618" xr:uid="{00000000-0005-0000-0000-0000910D0000}"/>
    <cellStyle name="표준 4 6 4 3 2 2" xfId="3538" xr:uid="{00000000-0005-0000-0000-0000920D0000}"/>
    <cellStyle name="표준 4 6 4 3 3" xfId="2578" xr:uid="{00000000-0005-0000-0000-0000930D0000}"/>
    <cellStyle name="표준 4 6 4 4" xfId="1138" xr:uid="{00000000-0005-0000-0000-0000940D0000}"/>
    <cellStyle name="표준 4 6 4 4 2" xfId="3058" xr:uid="{00000000-0005-0000-0000-0000950D0000}"/>
    <cellStyle name="표준 4 6 4 5" xfId="2098" xr:uid="{00000000-0005-0000-0000-0000960D0000}"/>
    <cellStyle name="표준 4 6 5" xfId="98" xr:uid="{00000000-0005-0000-0000-0000970D0000}"/>
    <cellStyle name="표준 4 6 5 2" xfId="338" xr:uid="{00000000-0005-0000-0000-0000980D0000}"/>
    <cellStyle name="표준 4 6 5 2 2" xfId="818" xr:uid="{00000000-0005-0000-0000-0000990D0000}"/>
    <cellStyle name="표준 4 6 5 2 2 2" xfId="1778" xr:uid="{00000000-0005-0000-0000-00009A0D0000}"/>
    <cellStyle name="표준 4 6 5 2 2 2 2" xfId="3698" xr:uid="{00000000-0005-0000-0000-00009B0D0000}"/>
    <cellStyle name="표준 4 6 5 2 2 3" xfId="2738" xr:uid="{00000000-0005-0000-0000-00009C0D0000}"/>
    <cellStyle name="표준 4 6 5 2 3" xfId="1298" xr:uid="{00000000-0005-0000-0000-00009D0D0000}"/>
    <cellStyle name="표준 4 6 5 2 3 2" xfId="3218" xr:uid="{00000000-0005-0000-0000-00009E0D0000}"/>
    <cellStyle name="표준 4 6 5 2 4" xfId="2258" xr:uid="{00000000-0005-0000-0000-00009F0D0000}"/>
    <cellStyle name="표준 4 6 5 3" xfId="578" xr:uid="{00000000-0005-0000-0000-0000A00D0000}"/>
    <cellStyle name="표준 4 6 5 3 2" xfId="1538" xr:uid="{00000000-0005-0000-0000-0000A10D0000}"/>
    <cellStyle name="표준 4 6 5 3 2 2" xfId="3458" xr:uid="{00000000-0005-0000-0000-0000A20D0000}"/>
    <cellStyle name="표준 4 6 5 3 3" xfId="2498" xr:uid="{00000000-0005-0000-0000-0000A30D0000}"/>
    <cellStyle name="표준 4 6 5 4" xfId="1058" xr:uid="{00000000-0005-0000-0000-0000A40D0000}"/>
    <cellStyle name="표준 4 6 5 4 2" xfId="2978" xr:uid="{00000000-0005-0000-0000-0000A50D0000}"/>
    <cellStyle name="표준 4 6 5 5" xfId="2018" xr:uid="{00000000-0005-0000-0000-0000A60D0000}"/>
    <cellStyle name="표준 4 6 6" xfId="258" xr:uid="{00000000-0005-0000-0000-0000A70D0000}"/>
    <cellStyle name="표준 4 6 6 2" xfId="738" xr:uid="{00000000-0005-0000-0000-0000A80D0000}"/>
    <cellStyle name="표준 4 6 6 2 2" xfId="1698" xr:uid="{00000000-0005-0000-0000-0000A90D0000}"/>
    <cellStyle name="표준 4 6 6 2 2 2" xfId="3618" xr:uid="{00000000-0005-0000-0000-0000AA0D0000}"/>
    <cellStyle name="표준 4 6 6 2 3" xfId="2658" xr:uid="{00000000-0005-0000-0000-0000AB0D0000}"/>
    <cellStyle name="표준 4 6 6 3" xfId="1218" xr:uid="{00000000-0005-0000-0000-0000AC0D0000}"/>
    <cellStyle name="표준 4 6 6 3 2" xfId="3138" xr:uid="{00000000-0005-0000-0000-0000AD0D0000}"/>
    <cellStyle name="표준 4 6 6 4" xfId="2178" xr:uid="{00000000-0005-0000-0000-0000AE0D0000}"/>
    <cellStyle name="표준 4 6 7" xfId="498" xr:uid="{00000000-0005-0000-0000-0000AF0D0000}"/>
    <cellStyle name="표준 4 6 7 2" xfId="1458" xr:uid="{00000000-0005-0000-0000-0000B00D0000}"/>
    <cellStyle name="표준 4 6 7 2 2" xfId="3378" xr:uid="{00000000-0005-0000-0000-0000B10D0000}"/>
    <cellStyle name="표준 4 6 7 3" xfId="2418" xr:uid="{00000000-0005-0000-0000-0000B20D0000}"/>
    <cellStyle name="표준 4 6 8" xfId="978" xr:uid="{00000000-0005-0000-0000-0000B30D0000}"/>
    <cellStyle name="표준 4 6 8 2" xfId="2898" xr:uid="{00000000-0005-0000-0000-0000B40D0000}"/>
    <cellStyle name="표준 4 6 9" xfId="1938" xr:uid="{00000000-0005-0000-0000-0000B50D0000}"/>
    <cellStyle name="표준 4 7" xfId="22" xr:uid="{00000000-0005-0000-0000-0000B60D0000}"/>
    <cellStyle name="표준 4 7 2" xfId="42" xr:uid="{00000000-0005-0000-0000-0000B70D0000}"/>
    <cellStyle name="표준 4 7 2 2" xfId="82" xr:uid="{00000000-0005-0000-0000-0000B80D0000}"/>
    <cellStyle name="표준 4 7 2 2 2" xfId="242" xr:uid="{00000000-0005-0000-0000-0000B90D0000}"/>
    <cellStyle name="표준 4 7 2 2 2 2" xfId="482" xr:uid="{00000000-0005-0000-0000-0000BA0D0000}"/>
    <cellStyle name="표준 4 7 2 2 2 2 2" xfId="962" xr:uid="{00000000-0005-0000-0000-0000BB0D0000}"/>
    <cellStyle name="표준 4 7 2 2 2 2 2 2" xfId="1922" xr:uid="{00000000-0005-0000-0000-0000BC0D0000}"/>
    <cellStyle name="표준 4 7 2 2 2 2 2 2 2" xfId="3842" xr:uid="{00000000-0005-0000-0000-0000BD0D0000}"/>
    <cellStyle name="표준 4 7 2 2 2 2 2 3" xfId="2882" xr:uid="{00000000-0005-0000-0000-0000BE0D0000}"/>
    <cellStyle name="표준 4 7 2 2 2 2 3" xfId="1442" xr:uid="{00000000-0005-0000-0000-0000BF0D0000}"/>
    <cellStyle name="표준 4 7 2 2 2 2 3 2" xfId="3362" xr:uid="{00000000-0005-0000-0000-0000C00D0000}"/>
    <cellStyle name="표준 4 7 2 2 2 2 4" xfId="2402" xr:uid="{00000000-0005-0000-0000-0000C10D0000}"/>
    <cellStyle name="표준 4 7 2 2 2 3" xfId="722" xr:uid="{00000000-0005-0000-0000-0000C20D0000}"/>
    <cellStyle name="표준 4 7 2 2 2 3 2" xfId="1682" xr:uid="{00000000-0005-0000-0000-0000C30D0000}"/>
    <cellStyle name="표준 4 7 2 2 2 3 2 2" xfId="3602" xr:uid="{00000000-0005-0000-0000-0000C40D0000}"/>
    <cellStyle name="표준 4 7 2 2 2 3 3" xfId="2642" xr:uid="{00000000-0005-0000-0000-0000C50D0000}"/>
    <cellStyle name="표준 4 7 2 2 2 4" xfId="1202" xr:uid="{00000000-0005-0000-0000-0000C60D0000}"/>
    <cellStyle name="표준 4 7 2 2 2 4 2" xfId="3122" xr:uid="{00000000-0005-0000-0000-0000C70D0000}"/>
    <cellStyle name="표준 4 7 2 2 2 5" xfId="2162" xr:uid="{00000000-0005-0000-0000-0000C80D0000}"/>
    <cellStyle name="표준 4 7 2 2 3" xfId="162" xr:uid="{00000000-0005-0000-0000-0000C90D0000}"/>
    <cellStyle name="표준 4 7 2 2 3 2" xfId="402" xr:uid="{00000000-0005-0000-0000-0000CA0D0000}"/>
    <cellStyle name="표준 4 7 2 2 3 2 2" xfId="882" xr:uid="{00000000-0005-0000-0000-0000CB0D0000}"/>
    <cellStyle name="표준 4 7 2 2 3 2 2 2" xfId="1842" xr:uid="{00000000-0005-0000-0000-0000CC0D0000}"/>
    <cellStyle name="표준 4 7 2 2 3 2 2 2 2" xfId="3762" xr:uid="{00000000-0005-0000-0000-0000CD0D0000}"/>
    <cellStyle name="표준 4 7 2 2 3 2 2 3" xfId="2802" xr:uid="{00000000-0005-0000-0000-0000CE0D0000}"/>
    <cellStyle name="표준 4 7 2 2 3 2 3" xfId="1362" xr:uid="{00000000-0005-0000-0000-0000CF0D0000}"/>
    <cellStyle name="표준 4 7 2 2 3 2 3 2" xfId="3282" xr:uid="{00000000-0005-0000-0000-0000D00D0000}"/>
    <cellStyle name="표준 4 7 2 2 3 2 4" xfId="2322" xr:uid="{00000000-0005-0000-0000-0000D10D0000}"/>
    <cellStyle name="표준 4 7 2 2 3 3" xfId="642" xr:uid="{00000000-0005-0000-0000-0000D20D0000}"/>
    <cellStyle name="표준 4 7 2 2 3 3 2" xfId="1602" xr:uid="{00000000-0005-0000-0000-0000D30D0000}"/>
    <cellStyle name="표준 4 7 2 2 3 3 2 2" xfId="3522" xr:uid="{00000000-0005-0000-0000-0000D40D0000}"/>
    <cellStyle name="표준 4 7 2 2 3 3 3" xfId="2562" xr:uid="{00000000-0005-0000-0000-0000D50D0000}"/>
    <cellStyle name="표준 4 7 2 2 3 4" xfId="1122" xr:uid="{00000000-0005-0000-0000-0000D60D0000}"/>
    <cellStyle name="표준 4 7 2 2 3 4 2" xfId="3042" xr:uid="{00000000-0005-0000-0000-0000D70D0000}"/>
    <cellStyle name="표준 4 7 2 2 3 5" xfId="2082" xr:uid="{00000000-0005-0000-0000-0000D80D0000}"/>
    <cellStyle name="표준 4 7 2 2 4" xfId="322" xr:uid="{00000000-0005-0000-0000-0000D90D0000}"/>
    <cellStyle name="표준 4 7 2 2 4 2" xfId="802" xr:uid="{00000000-0005-0000-0000-0000DA0D0000}"/>
    <cellStyle name="표준 4 7 2 2 4 2 2" xfId="1762" xr:uid="{00000000-0005-0000-0000-0000DB0D0000}"/>
    <cellStyle name="표준 4 7 2 2 4 2 2 2" xfId="3682" xr:uid="{00000000-0005-0000-0000-0000DC0D0000}"/>
    <cellStyle name="표준 4 7 2 2 4 2 3" xfId="2722" xr:uid="{00000000-0005-0000-0000-0000DD0D0000}"/>
    <cellStyle name="표준 4 7 2 2 4 3" xfId="1282" xr:uid="{00000000-0005-0000-0000-0000DE0D0000}"/>
    <cellStyle name="표준 4 7 2 2 4 3 2" xfId="3202" xr:uid="{00000000-0005-0000-0000-0000DF0D0000}"/>
    <cellStyle name="표준 4 7 2 2 4 4" xfId="2242" xr:uid="{00000000-0005-0000-0000-0000E00D0000}"/>
    <cellStyle name="표준 4 7 2 2 5" xfId="562" xr:uid="{00000000-0005-0000-0000-0000E10D0000}"/>
    <cellStyle name="표준 4 7 2 2 5 2" xfId="1522" xr:uid="{00000000-0005-0000-0000-0000E20D0000}"/>
    <cellStyle name="표준 4 7 2 2 5 2 2" xfId="3442" xr:uid="{00000000-0005-0000-0000-0000E30D0000}"/>
    <cellStyle name="표준 4 7 2 2 5 3" xfId="2482" xr:uid="{00000000-0005-0000-0000-0000E40D0000}"/>
    <cellStyle name="표준 4 7 2 2 6" xfId="1042" xr:uid="{00000000-0005-0000-0000-0000E50D0000}"/>
    <cellStyle name="표준 4 7 2 2 6 2" xfId="2962" xr:uid="{00000000-0005-0000-0000-0000E60D0000}"/>
    <cellStyle name="표준 4 7 2 2 7" xfId="2002" xr:uid="{00000000-0005-0000-0000-0000E70D0000}"/>
    <cellStyle name="표준 4 7 2 3" xfId="202" xr:uid="{00000000-0005-0000-0000-0000E80D0000}"/>
    <cellStyle name="표준 4 7 2 3 2" xfId="442" xr:uid="{00000000-0005-0000-0000-0000E90D0000}"/>
    <cellStyle name="표준 4 7 2 3 2 2" xfId="922" xr:uid="{00000000-0005-0000-0000-0000EA0D0000}"/>
    <cellStyle name="표준 4 7 2 3 2 2 2" xfId="1882" xr:uid="{00000000-0005-0000-0000-0000EB0D0000}"/>
    <cellStyle name="표준 4 7 2 3 2 2 2 2" xfId="3802" xr:uid="{00000000-0005-0000-0000-0000EC0D0000}"/>
    <cellStyle name="표준 4 7 2 3 2 2 3" xfId="2842" xr:uid="{00000000-0005-0000-0000-0000ED0D0000}"/>
    <cellStyle name="표준 4 7 2 3 2 3" xfId="1402" xr:uid="{00000000-0005-0000-0000-0000EE0D0000}"/>
    <cellStyle name="표준 4 7 2 3 2 3 2" xfId="3322" xr:uid="{00000000-0005-0000-0000-0000EF0D0000}"/>
    <cellStyle name="표준 4 7 2 3 2 4" xfId="2362" xr:uid="{00000000-0005-0000-0000-0000F00D0000}"/>
    <cellStyle name="표준 4 7 2 3 3" xfId="682" xr:uid="{00000000-0005-0000-0000-0000F10D0000}"/>
    <cellStyle name="표준 4 7 2 3 3 2" xfId="1642" xr:uid="{00000000-0005-0000-0000-0000F20D0000}"/>
    <cellStyle name="표준 4 7 2 3 3 2 2" xfId="3562" xr:uid="{00000000-0005-0000-0000-0000F30D0000}"/>
    <cellStyle name="표준 4 7 2 3 3 3" xfId="2602" xr:uid="{00000000-0005-0000-0000-0000F40D0000}"/>
    <cellStyle name="표준 4 7 2 3 4" xfId="1162" xr:uid="{00000000-0005-0000-0000-0000F50D0000}"/>
    <cellStyle name="표준 4 7 2 3 4 2" xfId="3082" xr:uid="{00000000-0005-0000-0000-0000F60D0000}"/>
    <cellStyle name="표준 4 7 2 3 5" xfId="2122" xr:uid="{00000000-0005-0000-0000-0000F70D0000}"/>
    <cellStyle name="표준 4 7 2 4" xfId="122" xr:uid="{00000000-0005-0000-0000-0000F80D0000}"/>
    <cellStyle name="표준 4 7 2 4 2" xfId="362" xr:uid="{00000000-0005-0000-0000-0000F90D0000}"/>
    <cellStyle name="표준 4 7 2 4 2 2" xfId="842" xr:uid="{00000000-0005-0000-0000-0000FA0D0000}"/>
    <cellStyle name="표준 4 7 2 4 2 2 2" xfId="1802" xr:uid="{00000000-0005-0000-0000-0000FB0D0000}"/>
    <cellStyle name="표준 4 7 2 4 2 2 2 2" xfId="3722" xr:uid="{00000000-0005-0000-0000-0000FC0D0000}"/>
    <cellStyle name="표준 4 7 2 4 2 2 3" xfId="2762" xr:uid="{00000000-0005-0000-0000-0000FD0D0000}"/>
    <cellStyle name="표준 4 7 2 4 2 3" xfId="1322" xr:uid="{00000000-0005-0000-0000-0000FE0D0000}"/>
    <cellStyle name="표준 4 7 2 4 2 3 2" xfId="3242" xr:uid="{00000000-0005-0000-0000-0000FF0D0000}"/>
    <cellStyle name="표준 4 7 2 4 2 4" xfId="2282" xr:uid="{00000000-0005-0000-0000-0000000E0000}"/>
    <cellStyle name="표준 4 7 2 4 3" xfId="602" xr:uid="{00000000-0005-0000-0000-0000010E0000}"/>
    <cellStyle name="표준 4 7 2 4 3 2" xfId="1562" xr:uid="{00000000-0005-0000-0000-0000020E0000}"/>
    <cellStyle name="표준 4 7 2 4 3 2 2" xfId="3482" xr:uid="{00000000-0005-0000-0000-0000030E0000}"/>
    <cellStyle name="표준 4 7 2 4 3 3" xfId="2522" xr:uid="{00000000-0005-0000-0000-0000040E0000}"/>
    <cellStyle name="표준 4 7 2 4 4" xfId="1082" xr:uid="{00000000-0005-0000-0000-0000050E0000}"/>
    <cellStyle name="표준 4 7 2 4 4 2" xfId="3002" xr:uid="{00000000-0005-0000-0000-0000060E0000}"/>
    <cellStyle name="표준 4 7 2 4 5" xfId="2042" xr:uid="{00000000-0005-0000-0000-0000070E0000}"/>
    <cellStyle name="표준 4 7 2 5" xfId="282" xr:uid="{00000000-0005-0000-0000-0000080E0000}"/>
    <cellStyle name="표준 4 7 2 5 2" xfId="762" xr:uid="{00000000-0005-0000-0000-0000090E0000}"/>
    <cellStyle name="표준 4 7 2 5 2 2" xfId="1722" xr:uid="{00000000-0005-0000-0000-00000A0E0000}"/>
    <cellStyle name="표준 4 7 2 5 2 2 2" xfId="3642" xr:uid="{00000000-0005-0000-0000-00000B0E0000}"/>
    <cellStyle name="표준 4 7 2 5 2 3" xfId="2682" xr:uid="{00000000-0005-0000-0000-00000C0E0000}"/>
    <cellStyle name="표준 4 7 2 5 3" xfId="1242" xr:uid="{00000000-0005-0000-0000-00000D0E0000}"/>
    <cellStyle name="표준 4 7 2 5 3 2" xfId="3162" xr:uid="{00000000-0005-0000-0000-00000E0E0000}"/>
    <cellStyle name="표준 4 7 2 5 4" xfId="2202" xr:uid="{00000000-0005-0000-0000-00000F0E0000}"/>
    <cellStyle name="표준 4 7 2 6" xfId="522" xr:uid="{00000000-0005-0000-0000-0000100E0000}"/>
    <cellStyle name="표준 4 7 2 6 2" xfId="1482" xr:uid="{00000000-0005-0000-0000-0000110E0000}"/>
    <cellStyle name="표준 4 7 2 6 2 2" xfId="3402" xr:uid="{00000000-0005-0000-0000-0000120E0000}"/>
    <cellStyle name="표준 4 7 2 6 3" xfId="2442" xr:uid="{00000000-0005-0000-0000-0000130E0000}"/>
    <cellStyle name="표준 4 7 2 7" xfId="1002" xr:uid="{00000000-0005-0000-0000-0000140E0000}"/>
    <cellStyle name="표준 4 7 2 7 2" xfId="2922" xr:uid="{00000000-0005-0000-0000-0000150E0000}"/>
    <cellStyle name="표준 4 7 2 8" xfId="1962" xr:uid="{00000000-0005-0000-0000-0000160E0000}"/>
    <cellStyle name="표준 4 7 3" xfId="62" xr:uid="{00000000-0005-0000-0000-0000170E0000}"/>
    <cellStyle name="표준 4 7 3 2" xfId="222" xr:uid="{00000000-0005-0000-0000-0000180E0000}"/>
    <cellStyle name="표준 4 7 3 2 2" xfId="462" xr:uid="{00000000-0005-0000-0000-0000190E0000}"/>
    <cellStyle name="표준 4 7 3 2 2 2" xfId="942" xr:uid="{00000000-0005-0000-0000-00001A0E0000}"/>
    <cellStyle name="표준 4 7 3 2 2 2 2" xfId="1902" xr:uid="{00000000-0005-0000-0000-00001B0E0000}"/>
    <cellStyle name="표준 4 7 3 2 2 2 2 2" xfId="3822" xr:uid="{00000000-0005-0000-0000-00001C0E0000}"/>
    <cellStyle name="표준 4 7 3 2 2 2 3" xfId="2862" xr:uid="{00000000-0005-0000-0000-00001D0E0000}"/>
    <cellStyle name="표준 4 7 3 2 2 3" xfId="1422" xr:uid="{00000000-0005-0000-0000-00001E0E0000}"/>
    <cellStyle name="표준 4 7 3 2 2 3 2" xfId="3342" xr:uid="{00000000-0005-0000-0000-00001F0E0000}"/>
    <cellStyle name="표준 4 7 3 2 2 4" xfId="2382" xr:uid="{00000000-0005-0000-0000-0000200E0000}"/>
    <cellStyle name="표준 4 7 3 2 3" xfId="702" xr:uid="{00000000-0005-0000-0000-0000210E0000}"/>
    <cellStyle name="표준 4 7 3 2 3 2" xfId="1662" xr:uid="{00000000-0005-0000-0000-0000220E0000}"/>
    <cellStyle name="표준 4 7 3 2 3 2 2" xfId="3582" xr:uid="{00000000-0005-0000-0000-0000230E0000}"/>
    <cellStyle name="표준 4 7 3 2 3 3" xfId="2622" xr:uid="{00000000-0005-0000-0000-0000240E0000}"/>
    <cellStyle name="표준 4 7 3 2 4" xfId="1182" xr:uid="{00000000-0005-0000-0000-0000250E0000}"/>
    <cellStyle name="표준 4 7 3 2 4 2" xfId="3102" xr:uid="{00000000-0005-0000-0000-0000260E0000}"/>
    <cellStyle name="표준 4 7 3 2 5" xfId="2142" xr:uid="{00000000-0005-0000-0000-0000270E0000}"/>
    <cellStyle name="표준 4 7 3 3" xfId="142" xr:uid="{00000000-0005-0000-0000-0000280E0000}"/>
    <cellStyle name="표준 4 7 3 3 2" xfId="382" xr:uid="{00000000-0005-0000-0000-0000290E0000}"/>
    <cellStyle name="표준 4 7 3 3 2 2" xfId="862" xr:uid="{00000000-0005-0000-0000-00002A0E0000}"/>
    <cellStyle name="표준 4 7 3 3 2 2 2" xfId="1822" xr:uid="{00000000-0005-0000-0000-00002B0E0000}"/>
    <cellStyle name="표준 4 7 3 3 2 2 2 2" xfId="3742" xr:uid="{00000000-0005-0000-0000-00002C0E0000}"/>
    <cellStyle name="표준 4 7 3 3 2 2 3" xfId="2782" xr:uid="{00000000-0005-0000-0000-00002D0E0000}"/>
    <cellStyle name="표준 4 7 3 3 2 3" xfId="1342" xr:uid="{00000000-0005-0000-0000-00002E0E0000}"/>
    <cellStyle name="표준 4 7 3 3 2 3 2" xfId="3262" xr:uid="{00000000-0005-0000-0000-00002F0E0000}"/>
    <cellStyle name="표준 4 7 3 3 2 4" xfId="2302" xr:uid="{00000000-0005-0000-0000-0000300E0000}"/>
    <cellStyle name="표준 4 7 3 3 3" xfId="622" xr:uid="{00000000-0005-0000-0000-0000310E0000}"/>
    <cellStyle name="표준 4 7 3 3 3 2" xfId="1582" xr:uid="{00000000-0005-0000-0000-0000320E0000}"/>
    <cellStyle name="표준 4 7 3 3 3 2 2" xfId="3502" xr:uid="{00000000-0005-0000-0000-0000330E0000}"/>
    <cellStyle name="표준 4 7 3 3 3 3" xfId="2542" xr:uid="{00000000-0005-0000-0000-0000340E0000}"/>
    <cellStyle name="표준 4 7 3 3 4" xfId="1102" xr:uid="{00000000-0005-0000-0000-0000350E0000}"/>
    <cellStyle name="표준 4 7 3 3 4 2" xfId="3022" xr:uid="{00000000-0005-0000-0000-0000360E0000}"/>
    <cellStyle name="표준 4 7 3 3 5" xfId="2062" xr:uid="{00000000-0005-0000-0000-0000370E0000}"/>
    <cellStyle name="표준 4 7 3 4" xfId="302" xr:uid="{00000000-0005-0000-0000-0000380E0000}"/>
    <cellStyle name="표준 4 7 3 4 2" xfId="782" xr:uid="{00000000-0005-0000-0000-0000390E0000}"/>
    <cellStyle name="표준 4 7 3 4 2 2" xfId="1742" xr:uid="{00000000-0005-0000-0000-00003A0E0000}"/>
    <cellStyle name="표준 4 7 3 4 2 2 2" xfId="3662" xr:uid="{00000000-0005-0000-0000-00003B0E0000}"/>
    <cellStyle name="표준 4 7 3 4 2 3" xfId="2702" xr:uid="{00000000-0005-0000-0000-00003C0E0000}"/>
    <cellStyle name="표준 4 7 3 4 3" xfId="1262" xr:uid="{00000000-0005-0000-0000-00003D0E0000}"/>
    <cellStyle name="표준 4 7 3 4 3 2" xfId="3182" xr:uid="{00000000-0005-0000-0000-00003E0E0000}"/>
    <cellStyle name="표준 4 7 3 4 4" xfId="2222" xr:uid="{00000000-0005-0000-0000-00003F0E0000}"/>
    <cellStyle name="표준 4 7 3 5" xfId="542" xr:uid="{00000000-0005-0000-0000-0000400E0000}"/>
    <cellStyle name="표준 4 7 3 5 2" xfId="1502" xr:uid="{00000000-0005-0000-0000-0000410E0000}"/>
    <cellStyle name="표준 4 7 3 5 2 2" xfId="3422" xr:uid="{00000000-0005-0000-0000-0000420E0000}"/>
    <cellStyle name="표준 4 7 3 5 3" xfId="2462" xr:uid="{00000000-0005-0000-0000-0000430E0000}"/>
    <cellStyle name="표준 4 7 3 6" xfId="1022" xr:uid="{00000000-0005-0000-0000-0000440E0000}"/>
    <cellStyle name="표준 4 7 3 6 2" xfId="2942" xr:uid="{00000000-0005-0000-0000-0000450E0000}"/>
    <cellStyle name="표준 4 7 3 7" xfId="1982" xr:uid="{00000000-0005-0000-0000-0000460E0000}"/>
    <cellStyle name="표준 4 7 4" xfId="182" xr:uid="{00000000-0005-0000-0000-0000470E0000}"/>
    <cellStyle name="표준 4 7 4 2" xfId="422" xr:uid="{00000000-0005-0000-0000-0000480E0000}"/>
    <cellStyle name="표준 4 7 4 2 2" xfId="902" xr:uid="{00000000-0005-0000-0000-0000490E0000}"/>
    <cellStyle name="표준 4 7 4 2 2 2" xfId="1862" xr:uid="{00000000-0005-0000-0000-00004A0E0000}"/>
    <cellStyle name="표준 4 7 4 2 2 2 2" xfId="3782" xr:uid="{00000000-0005-0000-0000-00004B0E0000}"/>
    <cellStyle name="표준 4 7 4 2 2 3" xfId="2822" xr:uid="{00000000-0005-0000-0000-00004C0E0000}"/>
    <cellStyle name="표준 4 7 4 2 3" xfId="1382" xr:uid="{00000000-0005-0000-0000-00004D0E0000}"/>
    <cellStyle name="표준 4 7 4 2 3 2" xfId="3302" xr:uid="{00000000-0005-0000-0000-00004E0E0000}"/>
    <cellStyle name="표준 4 7 4 2 4" xfId="2342" xr:uid="{00000000-0005-0000-0000-00004F0E0000}"/>
    <cellStyle name="표준 4 7 4 3" xfId="662" xr:uid="{00000000-0005-0000-0000-0000500E0000}"/>
    <cellStyle name="표준 4 7 4 3 2" xfId="1622" xr:uid="{00000000-0005-0000-0000-0000510E0000}"/>
    <cellStyle name="표준 4 7 4 3 2 2" xfId="3542" xr:uid="{00000000-0005-0000-0000-0000520E0000}"/>
    <cellStyle name="표준 4 7 4 3 3" xfId="2582" xr:uid="{00000000-0005-0000-0000-0000530E0000}"/>
    <cellStyle name="표준 4 7 4 4" xfId="1142" xr:uid="{00000000-0005-0000-0000-0000540E0000}"/>
    <cellStyle name="표준 4 7 4 4 2" xfId="3062" xr:uid="{00000000-0005-0000-0000-0000550E0000}"/>
    <cellStyle name="표준 4 7 4 5" xfId="2102" xr:uid="{00000000-0005-0000-0000-0000560E0000}"/>
    <cellStyle name="표준 4 7 5" xfId="102" xr:uid="{00000000-0005-0000-0000-0000570E0000}"/>
    <cellStyle name="표준 4 7 5 2" xfId="342" xr:uid="{00000000-0005-0000-0000-0000580E0000}"/>
    <cellStyle name="표준 4 7 5 2 2" xfId="822" xr:uid="{00000000-0005-0000-0000-0000590E0000}"/>
    <cellStyle name="표준 4 7 5 2 2 2" xfId="1782" xr:uid="{00000000-0005-0000-0000-00005A0E0000}"/>
    <cellStyle name="표준 4 7 5 2 2 2 2" xfId="3702" xr:uid="{00000000-0005-0000-0000-00005B0E0000}"/>
    <cellStyle name="표준 4 7 5 2 2 3" xfId="2742" xr:uid="{00000000-0005-0000-0000-00005C0E0000}"/>
    <cellStyle name="표준 4 7 5 2 3" xfId="1302" xr:uid="{00000000-0005-0000-0000-00005D0E0000}"/>
    <cellStyle name="표준 4 7 5 2 3 2" xfId="3222" xr:uid="{00000000-0005-0000-0000-00005E0E0000}"/>
    <cellStyle name="표준 4 7 5 2 4" xfId="2262" xr:uid="{00000000-0005-0000-0000-00005F0E0000}"/>
    <cellStyle name="표준 4 7 5 3" xfId="582" xr:uid="{00000000-0005-0000-0000-0000600E0000}"/>
    <cellStyle name="표준 4 7 5 3 2" xfId="1542" xr:uid="{00000000-0005-0000-0000-0000610E0000}"/>
    <cellStyle name="표준 4 7 5 3 2 2" xfId="3462" xr:uid="{00000000-0005-0000-0000-0000620E0000}"/>
    <cellStyle name="표준 4 7 5 3 3" xfId="2502" xr:uid="{00000000-0005-0000-0000-0000630E0000}"/>
    <cellStyle name="표준 4 7 5 4" xfId="1062" xr:uid="{00000000-0005-0000-0000-0000640E0000}"/>
    <cellStyle name="표준 4 7 5 4 2" xfId="2982" xr:uid="{00000000-0005-0000-0000-0000650E0000}"/>
    <cellStyle name="표준 4 7 5 5" xfId="2022" xr:uid="{00000000-0005-0000-0000-0000660E0000}"/>
    <cellStyle name="표준 4 7 6" xfId="262" xr:uid="{00000000-0005-0000-0000-0000670E0000}"/>
    <cellStyle name="표준 4 7 6 2" xfId="742" xr:uid="{00000000-0005-0000-0000-0000680E0000}"/>
    <cellStyle name="표준 4 7 6 2 2" xfId="1702" xr:uid="{00000000-0005-0000-0000-0000690E0000}"/>
    <cellStyle name="표준 4 7 6 2 2 2" xfId="3622" xr:uid="{00000000-0005-0000-0000-00006A0E0000}"/>
    <cellStyle name="표준 4 7 6 2 3" xfId="2662" xr:uid="{00000000-0005-0000-0000-00006B0E0000}"/>
    <cellStyle name="표준 4 7 6 3" xfId="1222" xr:uid="{00000000-0005-0000-0000-00006C0E0000}"/>
    <cellStyle name="표준 4 7 6 3 2" xfId="3142" xr:uid="{00000000-0005-0000-0000-00006D0E0000}"/>
    <cellStyle name="표준 4 7 6 4" xfId="2182" xr:uid="{00000000-0005-0000-0000-00006E0E0000}"/>
    <cellStyle name="표준 4 7 7" xfId="502" xr:uid="{00000000-0005-0000-0000-00006F0E0000}"/>
    <cellStyle name="표준 4 7 7 2" xfId="1462" xr:uid="{00000000-0005-0000-0000-0000700E0000}"/>
    <cellStyle name="표준 4 7 7 2 2" xfId="3382" xr:uid="{00000000-0005-0000-0000-0000710E0000}"/>
    <cellStyle name="표준 4 7 7 3" xfId="2422" xr:uid="{00000000-0005-0000-0000-0000720E0000}"/>
    <cellStyle name="표준 4 7 8" xfId="982" xr:uid="{00000000-0005-0000-0000-0000730E0000}"/>
    <cellStyle name="표준 4 7 8 2" xfId="2902" xr:uid="{00000000-0005-0000-0000-0000740E0000}"/>
    <cellStyle name="표준 4 7 9" xfId="1942" xr:uid="{00000000-0005-0000-0000-0000750E0000}"/>
    <cellStyle name="표준 4 8" xfId="26" xr:uid="{00000000-0005-0000-0000-0000760E0000}"/>
    <cellStyle name="표준 4 8 2" xfId="66" xr:uid="{00000000-0005-0000-0000-0000770E0000}"/>
    <cellStyle name="표준 4 8 2 2" xfId="226" xr:uid="{00000000-0005-0000-0000-0000780E0000}"/>
    <cellStyle name="표준 4 8 2 2 2" xfId="466" xr:uid="{00000000-0005-0000-0000-0000790E0000}"/>
    <cellStyle name="표준 4 8 2 2 2 2" xfId="946" xr:uid="{00000000-0005-0000-0000-00007A0E0000}"/>
    <cellStyle name="표준 4 8 2 2 2 2 2" xfId="1906" xr:uid="{00000000-0005-0000-0000-00007B0E0000}"/>
    <cellStyle name="표준 4 8 2 2 2 2 2 2" xfId="3826" xr:uid="{00000000-0005-0000-0000-00007C0E0000}"/>
    <cellStyle name="표준 4 8 2 2 2 2 3" xfId="2866" xr:uid="{00000000-0005-0000-0000-00007D0E0000}"/>
    <cellStyle name="표준 4 8 2 2 2 3" xfId="1426" xr:uid="{00000000-0005-0000-0000-00007E0E0000}"/>
    <cellStyle name="표준 4 8 2 2 2 3 2" xfId="3346" xr:uid="{00000000-0005-0000-0000-00007F0E0000}"/>
    <cellStyle name="표준 4 8 2 2 2 4" xfId="2386" xr:uid="{00000000-0005-0000-0000-0000800E0000}"/>
    <cellStyle name="표준 4 8 2 2 3" xfId="706" xr:uid="{00000000-0005-0000-0000-0000810E0000}"/>
    <cellStyle name="표준 4 8 2 2 3 2" xfId="1666" xr:uid="{00000000-0005-0000-0000-0000820E0000}"/>
    <cellStyle name="표준 4 8 2 2 3 2 2" xfId="3586" xr:uid="{00000000-0005-0000-0000-0000830E0000}"/>
    <cellStyle name="표준 4 8 2 2 3 3" xfId="2626" xr:uid="{00000000-0005-0000-0000-0000840E0000}"/>
    <cellStyle name="표준 4 8 2 2 4" xfId="1186" xr:uid="{00000000-0005-0000-0000-0000850E0000}"/>
    <cellStyle name="표준 4 8 2 2 4 2" xfId="3106" xr:uid="{00000000-0005-0000-0000-0000860E0000}"/>
    <cellStyle name="표준 4 8 2 2 5" xfId="2146" xr:uid="{00000000-0005-0000-0000-0000870E0000}"/>
    <cellStyle name="표준 4 8 2 3" xfId="146" xr:uid="{00000000-0005-0000-0000-0000880E0000}"/>
    <cellStyle name="표준 4 8 2 3 2" xfId="386" xr:uid="{00000000-0005-0000-0000-0000890E0000}"/>
    <cellStyle name="표준 4 8 2 3 2 2" xfId="866" xr:uid="{00000000-0005-0000-0000-00008A0E0000}"/>
    <cellStyle name="표준 4 8 2 3 2 2 2" xfId="1826" xr:uid="{00000000-0005-0000-0000-00008B0E0000}"/>
    <cellStyle name="표준 4 8 2 3 2 2 2 2" xfId="3746" xr:uid="{00000000-0005-0000-0000-00008C0E0000}"/>
    <cellStyle name="표준 4 8 2 3 2 2 3" xfId="2786" xr:uid="{00000000-0005-0000-0000-00008D0E0000}"/>
    <cellStyle name="표준 4 8 2 3 2 3" xfId="1346" xr:uid="{00000000-0005-0000-0000-00008E0E0000}"/>
    <cellStyle name="표준 4 8 2 3 2 3 2" xfId="3266" xr:uid="{00000000-0005-0000-0000-00008F0E0000}"/>
    <cellStyle name="표준 4 8 2 3 2 4" xfId="2306" xr:uid="{00000000-0005-0000-0000-0000900E0000}"/>
    <cellStyle name="표준 4 8 2 3 3" xfId="626" xr:uid="{00000000-0005-0000-0000-0000910E0000}"/>
    <cellStyle name="표준 4 8 2 3 3 2" xfId="1586" xr:uid="{00000000-0005-0000-0000-0000920E0000}"/>
    <cellStyle name="표준 4 8 2 3 3 2 2" xfId="3506" xr:uid="{00000000-0005-0000-0000-0000930E0000}"/>
    <cellStyle name="표준 4 8 2 3 3 3" xfId="2546" xr:uid="{00000000-0005-0000-0000-0000940E0000}"/>
    <cellStyle name="표준 4 8 2 3 4" xfId="1106" xr:uid="{00000000-0005-0000-0000-0000950E0000}"/>
    <cellStyle name="표준 4 8 2 3 4 2" xfId="3026" xr:uid="{00000000-0005-0000-0000-0000960E0000}"/>
    <cellStyle name="표준 4 8 2 3 5" xfId="2066" xr:uid="{00000000-0005-0000-0000-0000970E0000}"/>
    <cellStyle name="표준 4 8 2 4" xfId="306" xr:uid="{00000000-0005-0000-0000-0000980E0000}"/>
    <cellStyle name="표준 4 8 2 4 2" xfId="786" xr:uid="{00000000-0005-0000-0000-0000990E0000}"/>
    <cellStyle name="표준 4 8 2 4 2 2" xfId="1746" xr:uid="{00000000-0005-0000-0000-00009A0E0000}"/>
    <cellStyle name="표준 4 8 2 4 2 2 2" xfId="3666" xr:uid="{00000000-0005-0000-0000-00009B0E0000}"/>
    <cellStyle name="표준 4 8 2 4 2 3" xfId="2706" xr:uid="{00000000-0005-0000-0000-00009C0E0000}"/>
    <cellStyle name="표준 4 8 2 4 3" xfId="1266" xr:uid="{00000000-0005-0000-0000-00009D0E0000}"/>
    <cellStyle name="표준 4 8 2 4 3 2" xfId="3186" xr:uid="{00000000-0005-0000-0000-00009E0E0000}"/>
    <cellStyle name="표준 4 8 2 4 4" xfId="2226" xr:uid="{00000000-0005-0000-0000-00009F0E0000}"/>
    <cellStyle name="표준 4 8 2 5" xfId="546" xr:uid="{00000000-0005-0000-0000-0000A00E0000}"/>
    <cellStyle name="표준 4 8 2 5 2" xfId="1506" xr:uid="{00000000-0005-0000-0000-0000A10E0000}"/>
    <cellStyle name="표준 4 8 2 5 2 2" xfId="3426" xr:uid="{00000000-0005-0000-0000-0000A20E0000}"/>
    <cellStyle name="표준 4 8 2 5 3" xfId="2466" xr:uid="{00000000-0005-0000-0000-0000A30E0000}"/>
    <cellStyle name="표준 4 8 2 6" xfId="1026" xr:uid="{00000000-0005-0000-0000-0000A40E0000}"/>
    <cellStyle name="표준 4 8 2 6 2" xfId="2946" xr:uid="{00000000-0005-0000-0000-0000A50E0000}"/>
    <cellStyle name="표준 4 8 2 7" xfId="1986" xr:uid="{00000000-0005-0000-0000-0000A60E0000}"/>
    <cellStyle name="표준 4 8 3" xfId="186" xr:uid="{00000000-0005-0000-0000-0000A70E0000}"/>
    <cellStyle name="표준 4 8 3 2" xfId="426" xr:uid="{00000000-0005-0000-0000-0000A80E0000}"/>
    <cellStyle name="표준 4 8 3 2 2" xfId="906" xr:uid="{00000000-0005-0000-0000-0000A90E0000}"/>
    <cellStyle name="표준 4 8 3 2 2 2" xfId="1866" xr:uid="{00000000-0005-0000-0000-0000AA0E0000}"/>
    <cellStyle name="표준 4 8 3 2 2 2 2" xfId="3786" xr:uid="{00000000-0005-0000-0000-0000AB0E0000}"/>
    <cellStyle name="표준 4 8 3 2 2 3" xfId="2826" xr:uid="{00000000-0005-0000-0000-0000AC0E0000}"/>
    <cellStyle name="표준 4 8 3 2 3" xfId="1386" xr:uid="{00000000-0005-0000-0000-0000AD0E0000}"/>
    <cellStyle name="표준 4 8 3 2 3 2" xfId="3306" xr:uid="{00000000-0005-0000-0000-0000AE0E0000}"/>
    <cellStyle name="표준 4 8 3 2 4" xfId="2346" xr:uid="{00000000-0005-0000-0000-0000AF0E0000}"/>
    <cellStyle name="표준 4 8 3 3" xfId="666" xr:uid="{00000000-0005-0000-0000-0000B00E0000}"/>
    <cellStyle name="표준 4 8 3 3 2" xfId="1626" xr:uid="{00000000-0005-0000-0000-0000B10E0000}"/>
    <cellStyle name="표준 4 8 3 3 2 2" xfId="3546" xr:uid="{00000000-0005-0000-0000-0000B20E0000}"/>
    <cellStyle name="표준 4 8 3 3 3" xfId="2586" xr:uid="{00000000-0005-0000-0000-0000B30E0000}"/>
    <cellStyle name="표준 4 8 3 4" xfId="1146" xr:uid="{00000000-0005-0000-0000-0000B40E0000}"/>
    <cellStyle name="표준 4 8 3 4 2" xfId="3066" xr:uid="{00000000-0005-0000-0000-0000B50E0000}"/>
    <cellStyle name="표준 4 8 3 5" xfId="2106" xr:uid="{00000000-0005-0000-0000-0000B60E0000}"/>
    <cellStyle name="표준 4 8 4" xfId="106" xr:uid="{00000000-0005-0000-0000-0000B70E0000}"/>
    <cellStyle name="표준 4 8 4 2" xfId="346" xr:uid="{00000000-0005-0000-0000-0000B80E0000}"/>
    <cellStyle name="표준 4 8 4 2 2" xfId="826" xr:uid="{00000000-0005-0000-0000-0000B90E0000}"/>
    <cellStyle name="표준 4 8 4 2 2 2" xfId="1786" xr:uid="{00000000-0005-0000-0000-0000BA0E0000}"/>
    <cellStyle name="표준 4 8 4 2 2 2 2" xfId="3706" xr:uid="{00000000-0005-0000-0000-0000BB0E0000}"/>
    <cellStyle name="표준 4 8 4 2 2 3" xfId="2746" xr:uid="{00000000-0005-0000-0000-0000BC0E0000}"/>
    <cellStyle name="표준 4 8 4 2 3" xfId="1306" xr:uid="{00000000-0005-0000-0000-0000BD0E0000}"/>
    <cellStyle name="표준 4 8 4 2 3 2" xfId="3226" xr:uid="{00000000-0005-0000-0000-0000BE0E0000}"/>
    <cellStyle name="표준 4 8 4 2 4" xfId="2266" xr:uid="{00000000-0005-0000-0000-0000BF0E0000}"/>
    <cellStyle name="표준 4 8 4 3" xfId="586" xr:uid="{00000000-0005-0000-0000-0000C00E0000}"/>
    <cellStyle name="표준 4 8 4 3 2" xfId="1546" xr:uid="{00000000-0005-0000-0000-0000C10E0000}"/>
    <cellStyle name="표준 4 8 4 3 2 2" xfId="3466" xr:uid="{00000000-0005-0000-0000-0000C20E0000}"/>
    <cellStyle name="표준 4 8 4 3 3" xfId="2506" xr:uid="{00000000-0005-0000-0000-0000C30E0000}"/>
    <cellStyle name="표준 4 8 4 4" xfId="1066" xr:uid="{00000000-0005-0000-0000-0000C40E0000}"/>
    <cellStyle name="표준 4 8 4 4 2" xfId="2986" xr:uid="{00000000-0005-0000-0000-0000C50E0000}"/>
    <cellStyle name="표준 4 8 4 5" xfId="2026" xr:uid="{00000000-0005-0000-0000-0000C60E0000}"/>
    <cellStyle name="표준 4 8 5" xfId="266" xr:uid="{00000000-0005-0000-0000-0000C70E0000}"/>
    <cellStyle name="표준 4 8 5 2" xfId="746" xr:uid="{00000000-0005-0000-0000-0000C80E0000}"/>
    <cellStyle name="표준 4 8 5 2 2" xfId="1706" xr:uid="{00000000-0005-0000-0000-0000C90E0000}"/>
    <cellStyle name="표준 4 8 5 2 2 2" xfId="3626" xr:uid="{00000000-0005-0000-0000-0000CA0E0000}"/>
    <cellStyle name="표준 4 8 5 2 3" xfId="2666" xr:uid="{00000000-0005-0000-0000-0000CB0E0000}"/>
    <cellStyle name="표준 4 8 5 3" xfId="1226" xr:uid="{00000000-0005-0000-0000-0000CC0E0000}"/>
    <cellStyle name="표준 4 8 5 3 2" xfId="3146" xr:uid="{00000000-0005-0000-0000-0000CD0E0000}"/>
    <cellStyle name="표준 4 8 5 4" xfId="2186" xr:uid="{00000000-0005-0000-0000-0000CE0E0000}"/>
    <cellStyle name="표준 4 8 6" xfId="506" xr:uid="{00000000-0005-0000-0000-0000CF0E0000}"/>
    <cellStyle name="표준 4 8 6 2" xfId="1466" xr:uid="{00000000-0005-0000-0000-0000D00E0000}"/>
    <cellStyle name="표준 4 8 6 2 2" xfId="3386" xr:uid="{00000000-0005-0000-0000-0000D10E0000}"/>
    <cellStyle name="표준 4 8 6 3" xfId="2426" xr:uid="{00000000-0005-0000-0000-0000D20E0000}"/>
    <cellStyle name="표준 4 8 7" xfId="986" xr:uid="{00000000-0005-0000-0000-0000D30E0000}"/>
    <cellStyle name="표준 4 8 7 2" xfId="2906" xr:uid="{00000000-0005-0000-0000-0000D40E0000}"/>
    <cellStyle name="표준 4 8 8" xfId="1946" xr:uid="{00000000-0005-0000-0000-0000D50E0000}"/>
    <cellStyle name="표준 4 9" xfId="46" xr:uid="{00000000-0005-0000-0000-0000D60E0000}"/>
    <cellStyle name="표준 4 9 2" xfId="206" xr:uid="{00000000-0005-0000-0000-0000D70E0000}"/>
    <cellStyle name="표준 4 9 2 2" xfId="446" xr:uid="{00000000-0005-0000-0000-0000D80E0000}"/>
    <cellStyle name="표준 4 9 2 2 2" xfId="926" xr:uid="{00000000-0005-0000-0000-0000D90E0000}"/>
    <cellStyle name="표준 4 9 2 2 2 2" xfId="1886" xr:uid="{00000000-0005-0000-0000-0000DA0E0000}"/>
    <cellStyle name="표준 4 9 2 2 2 2 2" xfId="3806" xr:uid="{00000000-0005-0000-0000-0000DB0E0000}"/>
    <cellStyle name="표준 4 9 2 2 2 3" xfId="2846" xr:uid="{00000000-0005-0000-0000-0000DC0E0000}"/>
    <cellStyle name="표준 4 9 2 2 3" xfId="1406" xr:uid="{00000000-0005-0000-0000-0000DD0E0000}"/>
    <cellStyle name="표준 4 9 2 2 3 2" xfId="3326" xr:uid="{00000000-0005-0000-0000-0000DE0E0000}"/>
    <cellStyle name="표준 4 9 2 2 4" xfId="2366" xr:uid="{00000000-0005-0000-0000-0000DF0E0000}"/>
    <cellStyle name="표준 4 9 2 3" xfId="686" xr:uid="{00000000-0005-0000-0000-0000E00E0000}"/>
    <cellStyle name="표준 4 9 2 3 2" xfId="1646" xr:uid="{00000000-0005-0000-0000-0000E10E0000}"/>
    <cellStyle name="표준 4 9 2 3 2 2" xfId="3566" xr:uid="{00000000-0005-0000-0000-0000E20E0000}"/>
    <cellStyle name="표준 4 9 2 3 3" xfId="2606" xr:uid="{00000000-0005-0000-0000-0000E30E0000}"/>
    <cellStyle name="표준 4 9 2 4" xfId="1166" xr:uid="{00000000-0005-0000-0000-0000E40E0000}"/>
    <cellStyle name="표준 4 9 2 4 2" xfId="3086" xr:uid="{00000000-0005-0000-0000-0000E50E0000}"/>
    <cellStyle name="표준 4 9 2 5" xfId="2126" xr:uid="{00000000-0005-0000-0000-0000E60E0000}"/>
    <cellStyle name="표준 4 9 3" xfId="126" xr:uid="{00000000-0005-0000-0000-0000E70E0000}"/>
    <cellStyle name="표준 4 9 3 2" xfId="366" xr:uid="{00000000-0005-0000-0000-0000E80E0000}"/>
    <cellStyle name="표준 4 9 3 2 2" xfId="846" xr:uid="{00000000-0005-0000-0000-0000E90E0000}"/>
    <cellStyle name="표준 4 9 3 2 2 2" xfId="1806" xr:uid="{00000000-0005-0000-0000-0000EA0E0000}"/>
    <cellStyle name="표준 4 9 3 2 2 2 2" xfId="3726" xr:uid="{00000000-0005-0000-0000-0000EB0E0000}"/>
    <cellStyle name="표준 4 9 3 2 2 3" xfId="2766" xr:uid="{00000000-0005-0000-0000-0000EC0E0000}"/>
    <cellStyle name="표준 4 9 3 2 3" xfId="1326" xr:uid="{00000000-0005-0000-0000-0000ED0E0000}"/>
    <cellStyle name="표준 4 9 3 2 3 2" xfId="3246" xr:uid="{00000000-0005-0000-0000-0000EE0E0000}"/>
    <cellStyle name="표준 4 9 3 2 4" xfId="2286" xr:uid="{00000000-0005-0000-0000-0000EF0E0000}"/>
    <cellStyle name="표준 4 9 3 3" xfId="606" xr:uid="{00000000-0005-0000-0000-0000F00E0000}"/>
    <cellStyle name="표준 4 9 3 3 2" xfId="1566" xr:uid="{00000000-0005-0000-0000-0000F10E0000}"/>
    <cellStyle name="표준 4 9 3 3 2 2" xfId="3486" xr:uid="{00000000-0005-0000-0000-0000F20E0000}"/>
    <cellStyle name="표준 4 9 3 3 3" xfId="2526" xr:uid="{00000000-0005-0000-0000-0000F30E0000}"/>
    <cellStyle name="표준 4 9 3 4" xfId="1086" xr:uid="{00000000-0005-0000-0000-0000F40E0000}"/>
    <cellStyle name="표준 4 9 3 4 2" xfId="3006" xr:uid="{00000000-0005-0000-0000-0000F50E0000}"/>
    <cellStyle name="표준 4 9 3 5" xfId="2046" xr:uid="{00000000-0005-0000-0000-0000F60E0000}"/>
    <cellStyle name="표준 4 9 4" xfId="286" xr:uid="{00000000-0005-0000-0000-0000F70E0000}"/>
    <cellStyle name="표준 4 9 4 2" xfId="766" xr:uid="{00000000-0005-0000-0000-0000F80E0000}"/>
    <cellStyle name="표준 4 9 4 2 2" xfId="1726" xr:uid="{00000000-0005-0000-0000-0000F90E0000}"/>
    <cellStyle name="표준 4 9 4 2 2 2" xfId="3646" xr:uid="{00000000-0005-0000-0000-0000FA0E0000}"/>
    <cellStyle name="표준 4 9 4 2 3" xfId="2686" xr:uid="{00000000-0005-0000-0000-0000FB0E0000}"/>
    <cellStyle name="표준 4 9 4 3" xfId="1246" xr:uid="{00000000-0005-0000-0000-0000FC0E0000}"/>
    <cellStyle name="표준 4 9 4 3 2" xfId="3166" xr:uid="{00000000-0005-0000-0000-0000FD0E0000}"/>
    <cellStyle name="표준 4 9 4 4" xfId="2206" xr:uid="{00000000-0005-0000-0000-0000FE0E0000}"/>
    <cellStyle name="표준 4 9 5" xfId="526" xr:uid="{00000000-0005-0000-0000-0000FF0E0000}"/>
    <cellStyle name="표준 4 9 5 2" xfId="1486" xr:uid="{00000000-0005-0000-0000-0000000F0000}"/>
    <cellStyle name="표준 4 9 5 2 2" xfId="3406" xr:uid="{00000000-0005-0000-0000-0000010F0000}"/>
    <cellStyle name="표준 4 9 5 3" xfId="2446" xr:uid="{00000000-0005-0000-0000-0000020F0000}"/>
    <cellStyle name="표준 4 9 6" xfId="1006" xr:uid="{00000000-0005-0000-0000-0000030F0000}"/>
    <cellStyle name="표준 4 9 6 2" xfId="2926" xr:uid="{00000000-0005-0000-0000-0000040F0000}"/>
    <cellStyle name="표준 4 9 7" xfId="1966" xr:uid="{00000000-0005-0000-0000-0000050F0000}"/>
  </cellStyles>
  <dxfs count="84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3333FF"/>
      <color rgb="FFCC00FF"/>
      <color rgb="FFABFFE3"/>
      <color rgb="FF00FFFF"/>
      <color rgb="FF0099FF"/>
      <color rgb="FF99FF99"/>
      <color rgb="FFB1F9C2"/>
      <color rgb="FFFFCCFF"/>
      <color rgb="FFFF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136263</xdr:colOff>
      <xdr:row>0</xdr:row>
      <xdr:rowOff>179743</xdr:rowOff>
    </xdr:from>
    <xdr:to>
      <xdr:col>3</xdr:col>
      <xdr:colOff>670559</xdr:colOff>
      <xdr:row>5</xdr:row>
      <xdr:rowOff>250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263" y="179743"/>
          <a:ext cx="1273436" cy="87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618067</xdr:colOff>
      <xdr:row>0</xdr:row>
      <xdr:rowOff>145427</xdr:rowOff>
    </xdr:from>
    <xdr:to>
      <xdr:col>4</xdr:col>
      <xdr:colOff>869085</xdr:colOff>
      <xdr:row>2</xdr:row>
      <xdr:rowOff>129991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57207" y="145427"/>
          <a:ext cx="967298" cy="44176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</a:rPr>
            <a:t>대외비</a:t>
          </a:r>
        </a:p>
      </xdr:txBody>
    </xdr:sp>
    <xdr:clientData/>
  </xdr:twoCellAnchor>
  <xdr:twoCellAnchor>
    <xdr:from>
      <xdr:col>19</xdr:col>
      <xdr:colOff>1</xdr:colOff>
      <xdr:row>3</xdr:row>
      <xdr:rowOff>142874</xdr:rowOff>
    </xdr:from>
    <xdr:to>
      <xdr:col>22</xdr:col>
      <xdr:colOff>172279</xdr:colOff>
      <xdr:row>5</xdr:row>
      <xdr:rowOff>76199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326881" y="851534"/>
          <a:ext cx="1109538" cy="291465"/>
        </a:xfrm>
        <a:prstGeom prst="rect">
          <a:avLst/>
        </a:prstGeom>
        <a:noFill/>
        <a:ln w="28575" cmpd="sng">
          <a:solidFill>
            <a:srgbClr val="CC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권선</a:t>
          </a:r>
          <a:r>
            <a:rPr lang="ko-KR" altLang="en-US" sz="1100" baseline="0"/>
            <a:t> 계획수립</a:t>
          </a:r>
          <a:endParaRPr lang="ko-KR" altLang="en-US" sz="1100"/>
        </a:p>
      </xdr:txBody>
    </xdr:sp>
    <xdr:clientData/>
  </xdr:twoCellAnchor>
  <xdr:twoCellAnchor>
    <xdr:from>
      <xdr:col>19</xdr:col>
      <xdr:colOff>1</xdr:colOff>
      <xdr:row>3</xdr:row>
      <xdr:rowOff>142874</xdr:rowOff>
    </xdr:from>
    <xdr:to>
      <xdr:col>22</xdr:col>
      <xdr:colOff>172279</xdr:colOff>
      <xdr:row>5</xdr:row>
      <xdr:rowOff>76199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26881" y="851534"/>
          <a:ext cx="1109538" cy="291465"/>
        </a:xfrm>
        <a:prstGeom prst="rect">
          <a:avLst/>
        </a:prstGeom>
        <a:noFill/>
        <a:ln w="28575" cmpd="sng">
          <a:solidFill>
            <a:srgbClr val="CC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권선</a:t>
          </a:r>
          <a:r>
            <a:rPr lang="ko-KR" altLang="en-US" sz="1100" baseline="0"/>
            <a:t> 계획수립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871012" y="3299012"/>
          <a:ext cx="869576" cy="242047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753600" y="3307976"/>
          <a:ext cx="869576" cy="242047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1071412" y="3307976"/>
          <a:ext cx="1344706" cy="242047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3187082" y="3299011"/>
          <a:ext cx="609600" cy="242047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4182164" y="3290046"/>
          <a:ext cx="1667436" cy="242047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7861599" y="327301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9736119" y="328197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1048552" y="328197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3156154" y="327301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17929</xdr:colOff>
      <xdr:row>31</xdr:row>
      <xdr:rowOff>53787</xdr:rowOff>
    </xdr:from>
    <xdr:to>
      <xdr:col>38</xdr:col>
      <xdr:colOff>116541</xdr:colOff>
      <xdr:row>32</xdr:row>
      <xdr:rowOff>125505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4119411" y="3666563"/>
          <a:ext cx="1667436" cy="24204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61599" y="327301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736119" y="328197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1048552" y="328197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3156154" y="327301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4147202" y="3264048"/>
          <a:ext cx="1660712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7861599" y="360829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736119" y="361725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11048552" y="361725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3156154" y="360829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14147202" y="3599328"/>
          <a:ext cx="1660712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18</xdr:col>
      <xdr:colOff>53789</xdr:colOff>
      <xdr:row>179</xdr:row>
      <xdr:rowOff>152400</xdr:rowOff>
    </xdr:from>
    <xdr:to>
      <xdr:col>19</xdr:col>
      <xdr:colOff>26895</xdr:colOff>
      <xdr:row>198</xdr:row>
      <xdr:rowOff>17929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457765" y="18485224"/>
          <a:ext cx="286871" cy="71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861599" y="394357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9736119" y="395253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1048552" y="395253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13156154" y="394357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4147202" y="3934608"/>
          <a:ext cx="1660712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61599" y="394357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9736119" y="395253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1048552" y="395253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3156154" y="394357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14147202" y="3934608"/>
          <a:ext cx="1660712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24</xdr:col>
      <xdr:colOff>304800</xdr:colOff>
      <xdr:row>58</xdr:row>
      <xdr:rowOff>160866</xdr:rowOff>
    </xdr:from>
    <xdr:to>
      <xdr:col>27</xdr:col>
      <xdr:colOff>16933</xdr:colOff>
      <xdr:row>64</xdr:row>
      <xdr:rowOff>25400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1590867" y="7992533"/>
          <a:ext cx="651933" cy="203200"/>
        </a:xfrm>
        <a:prstGeom prst="rect">
          <a:avLst/>
        </a:prstGeom>
        <a:noFill/>
        <a:ln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25</xdr:col>
      <xdr:colOff>25401</xdr:colOff>
      <xdr:row>106</xdr:row>
      <xdr:rowOff>160867</xdr:rowOff>
    </xdr:from>
    <xdr:to>
      <xdr:col>26</xdr:col>
      <xdr:colOff>33868</xdr:colOff>
      <xdr:row>108</xdr:row>
      <xdr:rowOff>25400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1624734" y="11700934"/>
          <a:ext cx="321734" cy="203199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1</xdr:colOff>
      <xdr:row>106</xdr:row>
      <xdr:rowOff>160867</xdr:rowOff>
    </xdr:from>
    <xdr:to>
      <xdr:col>30</xdr:col>
      <xdr:colOff>16935</xdr:colOff>
      <xdr:row>108</xdr:row>
      <xdr:rowOff>25400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2852401" y="11700934"/>
          <a:ext cx="321734" cy="203199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25401</xdr:colOff>
      <xdr:row>107</xdr:row>
      <xdr:rowOff>1</xdr:rowOff>
    </xdr:from>
    <xdr:to>
      <xdr:col>37</xdr:col>
      <xdr:colOff>33868</xdr:colOff>
      <xdr:row>108</xdr:row>
      <xdr:rowOff>33867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5062201" y="11709401"/>
          <a:ext cx="321734" cy="203199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287867</xdr:colOff>
      <xdr:row>10</xdr:row>
      <xdr:rowOff>160867</xdr:rowOff>
    </xdr:from>
    <xdr:to>
      <xdr:col>31</xdr:col>
      <xdr:colOff>8466</xdr:colOff>
      <xdr:row>14</xdr:row>
      <xdr:rowOff>25400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827000" y="2209800"/>
          <a:ext cx="651933" cy="20320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1</xdr:colOff>
      <xdr:row>73</xdr:row>
      <xdr:rowOff>0</xdr:rowOff>
    </xdr:from>
    <xdr:to>
      <xdr:col>28</xdr:col>
      <xdr:colOff>8469</xdr:colOff>
      <xdr:row>76</xdr:row>
      <xdr:rowOff>8467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2225868" y="9017000"/>
          <a:ext cx="321734" cy="17780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8467</xdr:colOff>
      <xdr:row>116</xdr:row>
      <xdr:rowOff>152402</xdr:rowOff>
    </xdr:from>
    <xdr:to>
      <xdr:col>29</xdr:col>
      <xdr:colOff>304799</xdr:colOff>
      <xdr:row>118</xdr:row>
      <xdr:rowOff>8467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2234334" y="12369802"/>
          <a:ext cx="922865" cy="194732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2</xdr:colOff>
      <xdr:row>68</xdr:row>
      <xdr:rowOff>160866</xdr:rowOff>
    </xdr:from>
    <xdr:to>
      <xdr:col>31</xdr:col>
      <xdr:colOff>8469</xdr:colOff>
      <xdr:row>71</xdr:row>
      <xdr:rowOff>169333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3157202" y="8669866"/>
          <a:ext cx="321734" cy="17780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8469</xdr:colOff>
      <xdr:row>80</xdr:row>
      <xdr:rowOff>177799</xdr:rowOff>
    </xdr:from>
    <xdr:to>
      <xdr:col>31</xdr:col>
      <xdr:colOff>16936</xdr:colOff>
      <xdr:row>82</xdr:row>
      <xdr:rowOff>8466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3165669" y="10016066"/>
          <a:ext cx="321734" cy="17780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313266</xdr:colOff>
      <xdr:row>226</xdr:row>
      <xdr:rowOff>169334</xdr:rowOff>
    </xdr:from>
    <xdr:to>
      <xdr:col>33</xdr:col>
      <xdr:colOff>33867</xdr:colOff>
      <xdr:row>230</xdr:row>
      <xdr:rowOff>8467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3470466" y="22064134"/>
          <a:ext cx="660401" cy="186266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16935</xdr:colOff>
      <xdr:row>59</xdr:row>
      <xdr:rowOff>8466</xdr:rowOff>
    </xdr:from>
    <xdr:to>
      <xdr:col>32</xdr:col>
      <xdr:colOff>25403</xdr:colOff>
      <xdr:row>64</xdr:row>
      <xdr:rowOff>16933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3487402" y="8009466"/>
          <a:ext cx="321734" cy="17780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8470</xdr:colOff>
      <xdr:row>108</xdr:row>
      <xdr:rowOff>169333</xdr:rowOff>
    </xdr:from>
    <xdr:to>
      <xdr:col>33</xdr:col>
      <xdr:colOff>16937</xdr:colOff>
      <xdr:row>116</xdr:row>
      <xdr:rowOff>8466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3792203" y="12048066"/>
          <a:ext cx="321734" cy="17780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8470</xdr:colOff>
      <xdr:row>87</xdr:row>
      <xdr:rowOff>1693</xdr:rowOff>
    </xdr:from>
    <xdr:to>
      <xdr:col>36</xdr:col>
      <xdr:colOff>16937</xdr:colOff>
      <xdr:row>88</xdr:row>
      <xdr:rowOff>8466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4699830" y="1060873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16090</xdr:colOff>
      <xdr:row>79</xdr:row>
      <xdr:rowOff>9313</xdr:rowOff>
    </xdr:from>
    <xdr:to>
      <xdr:col>36</xdr:col>
      <xdr:colOff>24557</xdr:colOff>
      <xdr:row>80</xdr:row>
      <xdr:rowOff>31326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4707450" y="961813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5927</xdr:colOff>
      <xdr:row>8</xdr:row>
      <xdr:rowOff>176107</xdr:rowOff>
    </xdr:from>
    <xdr:to>
      <xdr:col>26</xdr:col>
      <xdr:colOff>15240</xdr:colOff>
      <xdr:row>10</xdr:row>
      <xdr:rowOff>22860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1580707" y="1860127"/>
          <a:ext cx="321733" cy="20489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31327</xdr:colOff>
      <xdr:row>223</xdr:row>
      <xdr:rowOff>9315</xdr:rowOff>
    </xdr:from>
    <xdr:to>
      <xdr:col>27</xdr:col>
      <xdr:colOff>30481</xdr:colOff>
      <xdr:row>224</xdr:row>
      <xdr:rowOff>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1918527" y="21200535"/>
          <a:ext cx="311574" cy="158326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1</xdr:colOff>
      <xdr:row>332</xdr:row>
      <xdr:rowOff>160021</xdr:rowOff>
    </xdr:from>
    <xdr:to>
      <xdr:col>27</xdr:col>
      <xdr:colOff>38101</xdr:colOff>
      <xdr:row>335</xdr:row>
      <xdr:rowOff>152401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1887201" y="25549861"/>
          <a:ext cx="35052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170</xdr:row>
      <xdr:rowOff>0</xdr:rowOff>
    </xdr:from>
    <xdr:to>
      <xdr:col>28</xdr:col>
      <xdr:colOff>8467</xdr:colOff>
      <xdr:row>175</xdr:row>
      <xdr:rowOff>6773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2199620" y="17571720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28</xdr:col>
      <xdr:colOff>8467</xdr:colOff>
      <xdr:row>177</xdr:row>
      <xdr:rowOff>6773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2199620" y="17907000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0</xdr:colOff>
      <xdr:row>178</xdr:row>
      <xdr:rowOff>7620</xdr:rowOff>
    </xdr:from>
    <xdr:to>
      <xdr:col>25</xdr:col>
      <xdr:colOff>8467</xdr:colOff>
      <xdr:row>179</xdr:row>
      <xdr:rowOff>14393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1262360" y="18249900"/>
          <a:ext cx="320887" cy="17441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304801</xdr:colOff>
      <xdr:row>351</xdr:row>
      <xdr:rowOff>1</xdr:rowOff>
    </xdr:from>
    <xdr:to>
      <xdr:col>28</xdr:col>
      <xdr:colOff>30481</xdr:colOff>
      <xdr:row>351</xdr:row>
      <xdr:rowOff>160021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12192001" y="26898601"/>
          <a:ext cx="35052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24555</xdr:colOff>
      <xdr:row>64</xdr:row>
      <xdr:rowOff>152400</xdr:rowOff>
    </xdr:from>
    <xdr:to>
      <xdr:col>32</xdr:col>
      <xdr:colOff>33023</xdr:colOff>
      <xdr:row>68</xdr:row>
      <xdr:rowOff>1693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13466235" y="8260080"/>
          <a:ext cx="320888" cy="18457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16090</xdr:colOff>
      <xdr:row>85</xdr:row>
      <xdr:rowOff>9313</xdr:rowOff>
    </xdr:from>
    <xdr:to>
      <xdr:col>31</xdr:col>
      <xdr:colOff>24557</xdr:colOff>
      <xdr:row>86</xdr:row>
      <xdr:rowOff>16086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3145350" y="1028107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305650</xdr:colOff>
      <xdr:row>132</xdr:row>
      <xdr:rowOff>146473</xdr:rowOff>
    </xdr:from>
    <xdr:to>
      <xdr:col>34</xdr:col>
      <xdr:colOff>1697</xdr:colOff>
      <xdr:row>133</xdr:row>
      <xdr:rowOff>153246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14059750" y="1393867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242047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7861599" y="394357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9736119" y="395253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1048552" y="395253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3156154" y="394357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14147202" y="3934608"/>
          <a:ext cx="1660712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24</xdr:col>
      <xdr:colOff>304800</xdr:colOff>
      <xdr:row>58</xdr:row>
      <xdr:rowOff>160866</xdr:rowOff>
    </xdr:from>
    <xdr:to>
      <xdr:col>27</xdr:col>
      <xdr:colOff>16933</xdr:colOff>
      <xdr:row>64</xdr:row>
      <xdr:rowOff>25400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1567160" y="7933266"/>
          <a:ext cx="649393" cy="199814"/>
        </a:xfrm>
        <a:prstGeom prst="rect">
          <a:avLst/>
        </a:prstGeom>
        <a:noFill/>
        <a:ln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25</xdr:col>
      <xdr:colOff>25401</xdr:colOff>
      <xdr:row>106</xdr:row>
      <xdr:rowOff>160867</xdr:rowOff>
    </xdr:from>
    <xdr:to>
      <xdr:col>26</xdr:col>
      <xdr:colOff>33868</xdr:colOff>
      <xdr:row>108</xdr:row>
      <xdr:rowOff>25400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1600181" y="11606107"/>
          <a:ext cx="320887" cy="19981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1</xdr:colOff>
      <xdr:row>106</xdr:row>
      <xdr:rowOff>160867</xdr:rowOff>
    </xdr:from>
    <xdr:to>
      <xdr:col>30</xdr:col>
      <xdr:colOff>16935</xdr:colOff>
      <xdr:row>108</xdr:row>
      <xdr:rowOff>25400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2824461" y="11606107"/>
          <a:ext cx="321734" cy="19981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25401</xdr:colOff>
      <xdr:row>107</xdr:row>
      <xdr:rowOff>1</xdr:rowOff>
    </xdr:from>
    <xdr:to>
      <xdr:col>37</xdr:col>
      <xdr:colOff>33868</xdr:colOff>
      <xdr:row>108</xdr:row>
      <xdr:rowOff>33867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5029181" y="11612881"/>
          <a:ext cx="320887" cy="201506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287867</xdr:colOff>
      <xdr:row>10</xdr:row>
      <xdr:rowOff>160867</xdr:rowOff>
    </xdr:from>
    <xdr:to>
      <xdr:col>31</xdr:col>
      <xdr:colOff>8466</xdr:colOff>
      <xdr:row>14</xdr:row>
      <xdr:rowOff>25400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12799907" y="2203027"/>
          <a:ext cx="650239" cy="1998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1</xdr:colOff>
      <xdr:row>73</xdr:row>
      <xdr:rowOff>0</xdr:rowOff>
    </xdr:from>
    <xdr:to>
      <xdr:col>28</xdr:col>
      <xdr:colOff>8469</xdr:colOff>
      <xdr:row>76</xdr:row>
      <xdr:rowOff>8467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2199621" y="8945880"/>
          <a:ext cx="320888" cy="17610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8467</xdr:colOff>
      <xdr:row>116</xdr:row>
      <xdr:rowOff>152402</xdr:rowOff>
    </xdr:from>
    <xdr:to>
      <xdr:col>29</xdr:col>
      <xdr:colOff>304799</xdr:colOff>
      <xdr:row>118</xdr:row>
      <xdr:rowOff>8467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12208087" y="12268202"/>
          <a:ext cx="921172" cy="191345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2</xdr:colOff>
      <xdr:row>68</xdr:row>
      <xdr:rowOff>160866</xdr:rowOff>
    </xdr:from>
    <xdr:to>
      <xdr:col>31</xdr:col>
      <xdr:colOff>8469</xdr:colOff>
      <xdr:row>71</xdr:row>
      <xdr:rowOff>169333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3129262" y="8603826"/>
          <a:ext cx="320887" cy="17610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8469</xdr:colOff>
      <xdr:row>80</xdr:row>
      <xdr:rowOff>177799</xdr:rowOff>
    </xdr:from>
    <xdr:to>
      <xdr:col>31</xdr:col>
      <xdr:colOff>16936</xdr:colOff>
      <xdr:row>82</xdr:row>
      <xdr:rowOff>8466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3137729" y="9939019"/>
          <a:ext cx="320887" cy="17356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313266</xdr:colOff>
      <xdr:row>226</xdr:row>
      <xdr:rowOff>169334</xdr:rowOff>
    </xdr:from>
    <xdr:to>
      <xdr:col>33</xdr:col>
      <xdr:colOff>33867</xdr:colOff>
      <xdr:row>230</xdr:row>
      <xdr:rowOff>8467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3442526" y="21863474"/>
          <a:ext cx="657861" cy="18203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16935</xdr:colOff>
      <xdr:row>59</xdr:row>
      <xdr:rowOff>8466</xdr:rowOff>
    </xdr:from>
    <xdr:to>
      <xdr:col>32</xdr:col>
      <xdr:colOff>25403</xdr:colOff>
      <xdr:row>64</xdr:row>
      <xdr:rowOff>16933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13458615" y="7940040"/>
          <a:ext cx="320888" cy="18457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8470</xdr:colOff>
      <xdr:row>108</xdr:row>
      <xdr:rowOff>169333</xdr:rowOff>
    </xdr:from>
    <xdr:to>
      <xdr:col>33</xdr:col>
      <xdr:colOff>16937</xdr:colOff>
      <xdr:row>116</xdr:row>
      <xdr:rowOff>8466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13762570" y="1194985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8470</xdr:colOff>
      <xdr:row>87</xdr:row>
      <xdr:rowOff>1693</xdr:rowOff>
    </xdr:from>
    <xdr:to>
      <xdr:col>36</xdr:col>
      <xdr:colOff>16937</xdr:colOff>
      <xdr:row>88</xdr:row>
      <xdr:rowOff>8466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14699830" y="1060873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16090</xdr:colOff>
      <xdr:row>79</xdr:row>
      <xdr:rowOff>9313</xdr:rowOff>
    </xdr:from>
    <xdr:to>
      <xdr:col>36</xdr:col>
      <xdr:colOff>24557</xdr:colOff>
      <xdr:row>80</xdr:row>
      <xdr:rowOff>31326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14707450" y="961813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31327</xdr:colOff>
      <xdr:row>223</xdr:row>
      <xdr:rowOff>9315</xdr:rowOff>
    </xdr:from>
    <xdr:to>
      <xdr:col>27</xdr:col>
      <xdr:colOff>30481</xdr:colOff>
      <xdr:row>224</xdr:row>
      <xdr:rowOff>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11918527" y="21200535"/>
          <a:ext cx="311574" cy="158326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1</xdr:colOff>
      <xdr:row>332</xdr:row>
      <xdr:rowOff>160021</xdr:rowOff>
    </xdr:from>
    <xdr:to>
      <xdr:col>27</xdr:col>
      <xdr:colOff>38101</xdr:colOff>
      <xdr:row>335</xdr:row>
      <xdr:rowOff>152401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11887201" y="25549861"/>
          <a:ext cx="35052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170</xdr:row>
      <xdr:rowOff>0</xdr:rowOff>
    </xdr:from>
    <xdr:to>
      <xdr:col>28</xdr:col>
      <xdr:colOff>8467</xdr:colOff>
      <xdr:row>175</xdr:row>
      <xdr:rowOff>6773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12199620" y="17571720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28</xdr:col>
      <xdr:colOff>8467</xdr:colOff>
      <xdr:row>177</xdr:row>
      <xdr:rowOff>6773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12199620" y="17907000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0</xdr:colOff>
      <xdr:row>178</xdr:row>
      <xdr:rowOff>7620</xdr:rowOff>
    </xdr:from>
    <xdr:to>
      <xdr:col>25</xdr:col>
      <xdr:colOff>8467</xdr:colOff>
      <xdr:row>179</xdr:row>
      <xdr:rowOff>14393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11262360" y="18249900"/>
          <a:ext cx="320887" cy="17441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304801</xdr:colOff>
      <xdr:row>351</xdr:row>
      <xdr:rowOff>1</xdr:rowOff>
    </xdr:from>
    <xdr:to>
      <xdr:col>28</xdr:col>
      <xdr:colOff>30481</xdr:colOff>
      <xdr:row>351</xdr:row>
      <xdr:rowOff>160021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12192001" y="26898601"/>
          <a:ext cx="35052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24555</xdr:colOff>
      <xdr:row>64</xdr:row>
      <xdr:rowOff>152400</xdr:rowOff>
    </xdr:from>
    <xdr:to>
      <xdr:col>32</xdr:col>
      <xdr:colOff>33023</xdr:colOff>
      <xdr:row>68</xdr:row>
      <xdr:rowOff>1693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13466235" y="8260080"/>
          <a:ext cx="320888" cy="18457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16090</xdr:colOff>
      <xdr:row>85</xdr:row>
      <xdr:rowOff>9313</xdr:rowOff>
    </xdr:from>
    <xdr:to>
      <xdr:col>31</xdr:col>
      <xdr:colOff>24557</xdr:colOff>
      <xdr:row>86</xdr:row>
      <xdr:rowOff>16086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13145350" y="1028107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305650</xdr:colOff>
      <xdr:row>132</xdr:row>
      <xdr:rowOff>146473</xdr:rowOff>
    </xdr:from>
    <xdr:to>
      <xdr:col>34</xdr:col>
      <xdr:colOff>1697</xdr:colOff>
      <xdr:row>133</xdr:row>
      <xdr:rowOff>153246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14059750" y="1393867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2</xdr:row>
      <xdr:rowOff>232522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0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861599" y="3943574"/>
          <a:ext cx="86688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9736119" y="3952538"/>
          <a:ext cx="866886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1048552" y="3952538"/>
          <a:ext cx="1339327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3156154" y="3943573"/>
          <a:ext cx="606910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14147202" y="3934608"/>
          <a:ext cx="1660712" cy="239358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24</xdr:col>
      <xdr:colOff>304800</xdr:colOff>
      <xdr:row>58</xdr:row>
      <xdr:rowOff>160866</xdr:rowOff>
    </xdr:from>
    <xdr:to>
      <xdr:col>27</xdr:col>
      <xdr:colOff>16933</xdr:colOff>
      <xdr:row>64</xdr:row>
      <xdr:rowOff>25400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1567160" y="7933266"/>
          <a:ext cx="649393" cy="199814"/>
        </a:xfrm>
        <a:prstGeom prst="rect">
          <a:avLst/>
        </a:prstGeom>
        <a:noFill/>
        <a:ln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25</xdr:col>
      <xdr:colOff>25401</xdr:colOff>
      <xdr:row>106</xdr:row>
      <xdr:rowOff>160867</xdr:rowOff>
    </xdr:from>
    <xdr:to>
      <xdr:col>26</xdr:col>
      <xdr:colOff>33868</xdr:colOff>
      <xdr:row>108</xdr:row>
      <xdr:rowOff>25400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1600181" y="11606107"/>
          <a:ext cx="320887" cy="19981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1</xdr:colOff>
      <xdr:row>106</xdr:row>
      <xdr:rowOff>142937</xdr:rowOff>
    </xdr:from>
    <xdr:to>
      <xdr:col>30</xdr:col>
      <xdr:colOff>16935</xdr:colOff>
      <xdr:row>108</xdr:row>
      <xdr:rowOff>7470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12855389" y="11743266"/>
          <a:ext cx="321734" cy="205192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25401</xdr:colOff>
      <xdr:row>107</xdr:row>
      <xdr:rowOff>1</xdr:rowOff>
    </xdr:from>
    <xdr:to>
      <xdr:col>37</xdr:col>
      <xdr:colOff>33868</xdr:colOff>
      <xdr:row>108</xdr:row>
      <xdr:rowOff>33867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15029181" y="11612881"/>
          <a:ext cx="320887" cy="201506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278903</xdr:colOff>
      <xdr:row>10</xdr:row>
      <xdr:rowOff>160867</xdr:rowOff>
    </xdr:from>
    <xdr:to>
      <xdr:col>30</xdr:col>
      <xdr:colOff>313267</xdr:colOff>
      <xdr:row>14</xdr:row>
      <xdr:rowOff>25400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12820527" y="2213785"/>
          <a:ext cx="652928" cy="205191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1</xdr:colOff>
      <xdr:row>73</xdr:row>
      <xdr:rowOff>0</xdr:rowOff>
    </xdr:from>
    <xdr:to>
      <xdr:col>28</xdr:col>
      <xdr:colOff>8469</xdr:colOff>
      <xdr:row>76</xdr:row>
      <xdr:rowOff>8467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12199621" y="8945880"/>
          <a:ext cx="320888" cy="17610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8467</xdr:colOff>
      <xdr:row>116</xdr:row>
      <xdr:rowOff>152402</xdr:rowOff>
    </xdr:from>
    <xdr:to>
      <xdr:col>29</xdr:col>
      <xdr:colOff>304799</xdr:colOff>
      <xdr:row>118</xdr:row>
      <xdr:rowOff>8467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12208087" y="12268202"/>
          <a:ext cx="921172" cy="191345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2</xdr:colOff>
      <xdr:row>68</xdr:row>
      <xdr:rowOff>160866</xdr:rowOff>
    </xdr:from>
    <xdr:to>
      <xdr:col>31</xdr:col>
      <xdr:colOff>8469</xdr:colOff>
      <xdr:row>71</xdr:row>
      <xdr:rowOff>169333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13129262" y="8603826"/>
          <a:ext cx="320887" cy="17610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8469</xdr:colOff>
      <xdr:row>80</xdr:row>
      <xdr:rowOff>177799</xdr:rowOff>
    </xdr:from>
    <xdr:to>
      <xdr:col>31</xdr:col>
      <xdr:colOff>16936</xdr:colOff>
      <xdr:row>82</xdr:row>
      <xdr:rowOff>8466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13137729" y="9939019"/>
          <a:ext cx="320887" cy="17356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313266</xdr:colOff>
      <xdr:row>226</xdr:row>
      <xdr:rowOff>169334</xdr:rowOff>
    </xdr:from>
    <xdr:to>
      <xdr:col>33</xdr:col>
      <xdr:colOff>33867</xdr:colOff>
      <xdr:row>230</xdr:row>
      <xdr:rowOff>8467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3442526" y="21863474"/>
          <a:ext cx="657861" cy="18203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16935</xdr:colOff>
      <xdr:row>59</xdr:row>
      <xdr:rowOff>8466</xdr:rowOff>
    </xdr:from>
    <xdr:to>
      <xdr:col>32</xdr:col>
      <xdr:colOff>25403</xdr:colOff>
      <xdr:row>64</xdr:row>
      <xdr:rowOff>16933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13458615" y="7940040"/>
          <a:ext cx="320888" cy="18457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8470</xdr:colOff>
      <xdr:row>108</xdr:row>
      <xdr:rowOff>169333</xdr:rowOff>
    </xdr:from>
    <xdr:to>
      <xdr:col>33</xdr:col>
      <xdr:colOff>16937</xdr:colOff>
      <xdr:row>116</xdr:row>
      <xdr:rowOff>8466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13762570" y="1194985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8470</xdr:colOff>
      <xdr:row>87</xdr:row>
      <xdr:rowOff>1693</xdr:rowOff>
    </xdr:from>
    <xdr:to>
      <xdr:col>36</xdr:col>
      <xdr:colOff>16937</xdr:colOff>
      <xdr:row>88</xdr:row>
      <xdr:rowOff>8466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14699830" y="1060873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16090</xdr:colOff>
      <xdr:row>79</xdr:row>
      <xdr:rowOff>9313</xdr:rowOff>
    </xdr:from>
    <xdr:to>
      <xdr:col>36</xdr:col>
      <xdr:colOff>24557</xdr:colOff>
      <xdr:row>80</xdr:row>
      <xdr:rowOff>31326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4707450" y="961813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31327</xdr:colOff>
      <xdr:row>223</xdr:row>
      <xdr:rowOff>9315</xdr:rowOff>
    </xdr:from>
    <xdr:to>
      <xdr:col>27</xdr:col>
      <xdr:colOff>30481</xdr:colOff>
      <xdr:row>224</xdr:row>
      <xdr:rowOff>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1918527" y="21200535"/>
          <a:ext cx="311574" cy="158326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1</xdr:colOff>
      <xdr:row>332</xdr:row>
      <xdr:rowOff>160021</xdr:rowOff>
    </xdr:from>
    <xdr:to>
      <xdr:col>27</xdr:col>
      <xdr:colOff>38101</xdr:colOff>
      <xdr:row>335</xdr:row>
      <xdr:rowOff>152401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11887201" y="25549861"/>
          <a:ext cx="35052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170</xdr:row>
      <xdr:rowOff>0</xdr:rowOff>
    </xdr:from>
    <xdr:to>
      <xdr:col>28</xdr:col>
      <xdr:colOff>8467</xdr:colOff>
      <xdr:row>175</xdr:row>
      <xdr:rowOff>6773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12199620" y="17571720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28</xdr:col>
      <xdr:colOff>8467</xdr:colOff>
      <xdr:row>177</xdr:row>
      <xdr:rowOff>6773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12199620" y="17907000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0</xdr:colOff>
      <xdr:row>178</xdr:row>
      <xdr:rowOff>7620</xdr:rowOff>
    </xdr:from>
    <xdr:to>
      <xdr:col>25</xdr:col>
      <xdr:colOff>8467</xdr:colOff>
      <xdr:row>179</xdr:row>
      <xdr:rowOff>14393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11262360" y="18249900"/>
          <a:ext cx="320887" cy="17441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304801</xdr:colOff>
      <xdr:row>351</xdr:row>
      <xdr:rowOff>1</xdr:rowOff>
    </xdr:from>
    <xdr:to>
      <xdr:col>28</xdr:col>
      <xdr:colOff>30481</xdr:colOff>
      <xdr:row>351</xdr:row>
      <xdr:rowOff>160021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12192001" y="26898601"/>
          <a:ext cx="35052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24555</xdr:colOff>
      <xdr:row>64</xdr:row>
      <xdr:rowOff>152400</xdr:rowOff>
    </xdr:from>
    <xdr:to>
      <xdr:col>32</xdr:col>
      <xdr:colOff>33023</xdr:colOff>
      <xdr:row>68</xdr:row>
      <xdr:rowOff>1693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13466235" y="8260080"/>
          <a:ext cx="320888" cy="18457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16090</xdr:colOff>
      <xdr:row>85</xdr:row>
      <xdr:rowOff>9313</xdr:rowOff>
    </xdr:from>
    <xdr:to>
      <xdr:col>31</xdr:col>
      <xdr:colOff>24557</xdr:colOff>
      <xdr:row>86</xdr:row>
      <xdr:rowOff>16086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13145350" y="1028107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305650</xdr:colOff>
      <xdr:row>132</xdr:row>
      <xdr:rowOff>146473</xdr:rowOff>
    </xdr:from>
    <xdr:to>
      <xdr:col>34</xdr:col>
      <xdr:colOff>1697</xdr:colOff>
      <xdr:row>133</xdr:row>
      <xdr:rowOff>153246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14059750" y="13938673"/>
          <a:ext cx="320887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106680</xdr:rowOff>
    </xdr:from>
    <xdr:to>
      <xdr:col>1</xdr:col>
      <xdr:colOff>579120</xdr:colOff>
      <xdr:row>1</xdr:row>
      <xdr:rowOff>514350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960" y="106680"/>
          <a:ext cx="79248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45720</xdr:colOff>
          <xdr:row>0</xdr:row>
          <xdr:rowOff>76200</xdr:rowOff>
        </xdr:from>
        <xdr:to>
          <xdr:col>16</xdr:col>
          <xdr:colOff>457200</xdr:colOff>
          <xdr:row>1</xdr:row>
          <xdr:rowOff>518160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32:$U$34" spid="_x0000_s7848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313420" y="76200"/>
              <a:ext cx="2011680" cy="6629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3</xdr:row>
      <xdr:rowOff>3922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9209" cy="581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1502857" y="819149"/>
          <a:ext cx="1005728" cy="29919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2589826" y="810185"/>
          <a:ext cx="1005168" cy="29919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10389553" y="819150"/>
          <a:ext cx="1005728" cy="29919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13</xdr:col>
      <xdr:colOff>35859</xdr:colOff>
      <xdr:row>31</xdr:row>
      <xdr:rowOff>26894</xdr:rowOff>
    </xdr:from>
    <xdr:to>
      <xdr:col>15</xdr:col>
      <xdr:colOff>277906</xdr:colOff>
      <xdr:row>32</xdr:row>
      <xdr:rowOff>98612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7874934" y="3846419"/>
          <a:ext cx="870697" cy="233643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19</xdr:col>
      <xdr:colOff>35859</xdr:colOff>
      <xdr:row>31</xdr:row>
      <xdr:rowOff>35858</xdr:rowOff>
    </xdr:from>
    <xdr:to>
      <xdr:col>21</xdr:col>
      <xdr:colOff>277905</xdr:colOff>
      <xdr:row>32</xdr:row>
      <xdr:rowOff>107576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9760884" y="3855383"/>
          <a:ext cx="870696" cy="233643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3333FF"/>
              </a:solidFill>
            </a:rPr>
            <a:t>해체작업</a:t>
          </a:r>
        </a:p>
      </xdr:txBody>
    </xdr:sp>
    <xdr:clientData/>
  </xdr:twoCellAnchor>
  <xdr:twoCellAnchor>
    <xdr:from>
      <xdr:col>23</xdr:col>
      <xdr:colOff>98612</xdr:colOff>
      <xdr:row>31</xdr:row>
      <xdr:rowOff>35858</xdr:rowOff>
    </xdr:from>
    <xdr:to>
      <xdr:col>27</xdr:col>
      <xdr:colOff>188259</xdr:colOff>
      <xdr:row>32</xdr:row>
      <xdr:rowOff>107576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1080937" y="3855383"/>
          <a:ext cx="1346947" cy="233643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진행 </a:t>
          </a:r>
        </a:p>
      </xdr:txBody>
    </xdr:sp>
    <xdr:clientData/>
  </xdr:twoCellAnchor>
  <xdr:twoCellAnchor>
    <xdr:from>
      <xdr:col>30</xdr:col>
      <xdr:colOff>26894</xdr:colOff>
      <xdr:row>31</xdr:row>
      <xdr:rowOff>26893</xdr:rowOff>
    </xdr:from>
    <xdr:to>
      <xdr:col>32</xdr:col>
      <xdr:colOff>8964</xdr:colOff>
      <xdr:row>32</xdr:row>
      <xdr:rowOff>98611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3199969" y="3846418"/>
          <a:ext cx="610720" cy="233643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33</xdr:col>
      <xdr:colOff>80682</xdr:colOff>
      <xdr:row>31</xdr:row>
      <xdr:rowOff>17928</xdr:rowOff>
    </xdr:from>
    <xdr:to>
      <xdr:col>38</xdr:col>
      <xdr:colOff>179294</xdr:colOff>
      <xdr:row>32</xdr:row>
      <xdr:rowOff>89646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/>
      </xdr:nvSpPr>
      <xdr:spPr>
        <a:xfrm>
          <a:off x="14196732" y="3837453"/>
          <a:ext cx="1670237" cy="233643"/>
        </a:xfrm>
        <a:prstGeom prst="rect">
          <a:avLst/>
        </a:prstGeom>
        <a:solidFill>
          <a:srgbClr val="99FF9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재작업 </a:t>
          </a:r>
        </a:p>
      </xdr:txBody>
    </xdr:sp>
    <xdr:clientData/>
  </xdr:twoCellAnchor>
  <xdr:twoCellAnchor>
    <xdr:from>
      <xdr:col>24</xdr:col>
      <xdr:colOff>304800</xdr:colOff>
      <xdr:row>58</xdr:row>
      <xdr:rowOff>160866</xdr:rowOff>
    </xdr:from>
    <xdr:to>
      <xdr:col>27</xdr:col>
      <xdr:colOff>16933</xdr:colOff>
      <xdr:row>64</xdr:row>
      <xdr:rowOff>25400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1601450" y="7704666"/>
          <a:ext cx="655108" cy="188384"/>
        </a:xfrm>
        <a:prstGeom prst="rect">
          <a:avLst/>
        </a:prstGeom>
        <a:noFill/>
        <a:ln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25</xdr:col>
      <xdr:colOff>25401</xdr:colOff>
      <xdr:row>106</xdr:row>
      <xdr:rowOff>160867</xdr:rowOff>
    </xdr:from>
    <xdr:to>
      <xdr:col>26</xdr:col>
      <xdr:colOff>33868</xdr:colOff>
      <xdr:row>108</xdr:row>
      <xdr:rowOff>25400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1636376" y="11267017"/>
          <a:ext cx="322792" cy="18838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1</xdr:colOff>
      <xdr:row>106</xdr:row>
      <xdr:rowOff>142937</xdr:rowOff>
    </xdr:from>
    <xdr:to>
      <xdr:col>30</xdr:col>
      <xdr:colOff>16935</xdr:colOff>
      <xdr:row>108</xdr:row>
      <xdr:rowOff>7470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12868276" y="11249087"/>
          <a:ext cx="321734" cy="188383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7471</xdr:colOff>
      <xdr:row>106</xdr:row>
      <xdr:rowOff>143436</xdr:rowOff>
    </xdr:from>
    <xdr:to>
      <xdr:col>37</xdr:col>
      <xdr:colOff>15938</xdr:colOff>
      <xdr:row>108</xdr:row>
      <xdr:rowOff>6972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15050247" y="11743765"/>
          <a:ext cx="322232" cy="204195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278903</xdr:colOff>
      <xdr:row>10</xdr:row>
      <xdr:rowOff>160867</xdr:rowOff>
    </xdr:from>
    <xdr:to>
      <xdr:col>30</xdr:col>
      <xdr:colOff>313267</xdr:colOff>
      <xdr:row>14</xdr:row>
      <xdr:rowOff>25400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12832853" y="2161117"/>
          <a:ext cx="653489" cy="18838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1</xdr:colOff>
      <xdr:row>73</xdr:row>
      <xdr:rowOff>0</xdr:rowOff>
    </xdr:from>
    <xdr:to>
      <xdr:col>28</xdr:col>
      <xdr:colOff>8469</xdr:colOff>
      <xdr:row>76</xdr:row>
      <xdr:rowOff>8467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2239626" y="8677275"/>
          <a:ext cx="322793" cy="170392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8467</xdr:colOff>
      <xdr:row>116</xdr:row>
      <xdr:rowOff>152402</xdr:rowOff>
    </xdr:from>
    <xdr:to>
      <xdr:col>29</xdr:col>
      <xdr:colOff>304799</xdr:colOff>
      <xdr:row>118</xdr:row>
      <xdr:rowOff>8467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248092" y="11906252"/>
          <a:ext cx="924982" cy="179915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2</xdr:colOff>
      <xdr:row>68</xdr:row>
      <xdr:rowOff>160866</xdr:rowOff>
    </xdr:from>
    <xdr:to>
      <xdr:col>31</xdr:col>
      <xdr:colOff>8469</xdr:colOff>
      <xdr:row>71</xdr:row>
      <xdr:rowOff>169333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13173077" y="8352366"/>
          <a:ext cx="322792" cy="16086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8469</xdr:colOff>
      <xdr:row>80</xdr:row>
      <xdr:rowOff>177799</xdr:rowOff>
    </xdr:from>
    <xdr:to>
      <xdr:col>31</xdr:col>
      <xdr:colOff>16936</xdr:colOff>
      <xdr:row>82</xdr:row>
      <xdr:rowOff>8466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13181544" y="9645649"/>
          <a:ext cx="322792" cy="173567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313266</xdr:colOff>
      <xdr:row>226</xdr:row>
      <xdr:rowOff>169334</xdr:rowOff>
    </xdr:from>
    <xdr:to>
      <xdr:col>33</xdr:col>
      <xdr:colOff>33867</xdr:colOff>
      <xdr:row>230</xdr:row>
      <xdr:rowOff>8467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13486341" y="21191009"/>
          <a:ext cx="663576" cy="17250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16935</xdr:colOff>
      <xdr:row>59</xdr:row>
      <xdr:rowOff>8466</xdr:rowOff>
    </xdr:from>
    <xdr:to>
      <xdr:col>32</xdr:col>
      <xdr:colOff>25403</xdr:colOff>
      <xdr:row>64</xdr:row>
      <xdr:rowOff>16933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13504335" y="7705725"/>
          <a:ext cx="322793" cy="17885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8470</xdr:colOff>
      <xdr:row>108</xdr:row>
      <xdr:rowOff>169333</xdr:rowOff>
    </xdr:from>
    <xdr:to>
      <xdr:col>33</xdr:col>
      <xdr:colOff>16937</xdr:colOff>
      <xdr:row>116</xdr:row>
      <xdr:rowOff>8466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3810195" y="11589808"/>
          <a:ext cx="322792" cy="17250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8470</xdr:colOff>
      <xdr:row>87</xdr:row>
      <xdr:rowOff>1693</xdr:rowOff>
    </xdr:from>
    <xdr:to>
      <xdr:col>36</xdr:col>
      <xdr:colOff>16937</xdr:colOff>
      <xdr:row>88</xdr:row>
      <xdr:rowOff>8466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14753170" y="10298218"/>
          <a:ext cx="322792" cy="16869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35</xdr:col>
      <xdr:colOff>16090</xdr:colOff>
      <xdr:row>79</xdr:row>
      <xdr:rowOff>9313</xdr:rowOff>
    </xdr:from>
    <xdr:to>
      <xdr:col>36</xdr:col>
      <xdr:colOff>24557</xdr:colOff>
      <xdr:row>80</xdr:row>
      <xdr:rowOff>31326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14760790" y="9334288"/>
          <a:ext cx="322792" cy="17441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31327</xdr:colOff>
      <xdr:row>223</xdr:row>
      <xdr:rowOff>9315</xdr:rowOff>
    </xdr:from>
    <xdr:to>
      <xdr:col>27</xdr:col>
      <xdr:colOff>30481</xdr:colOff>
      <xdr:row>224</xdr:row>
      <xdr:rowOff>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11956627" y="20545215"/>
          <a:ext cx="313479" cy="152611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1</xdr:colOff>
      <xdr:row>332</xdr:row>
      <xdr:rowOff>160021</xdr:rowOff>
    </xdr:from>
    <xdr:to>
      <xdr:col>27</xdr:col>
      <xdr:colOff>38101</xdr:colOff>
      <xdr:row>335</xdr:row>
      <xdr:rowOff>152401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11925301" y="24753571"/>
          <a:ext cx="352425" cy="154305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170</xdr:row>
      <xdr:rowOff>0</xdr:rowOff>
    </xdr:from>
    <xdr:to>
      <xdr:col>28</xdr:col>
      <xdr:colOff>8467</xdr:colOff>
      <xdr:row>175</xdr:row>
      <xdr:rowOff>6773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12239625" y="17030700"/>
          <a:ext cx="322792" cy="16869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28</xdr:col>
      <xdr:colOff>8467</xdr:colOff>
      <xdr:row>177</xdr:row>
      <xdr:rowOff>6773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12239625" y="17354550"/>
          <a:ext cx="322792" cy="16869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0</xdr:colOff>
      <xdr:row>178</xdr:row>
      <xdr:rowOff>7620</xdr:rowOff>
    </xdr:from>
    <xdr:to>
      <xdr:col>25</xdr:col>
      <xdr:colOff>8467</xdr:colOff>
      <xdr:row>179</xdr:row>
      <xdr:rowOff>14393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11296650" y="17686020"/>
          <a:ext cx="322792" cy="168698"/>
        </a:xfrm>
        <a:prstGeom prst="rect">
          <a:avLst/>
        </a:prstGeom>
        <a:noFill/>
        <a:ln w="12700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304801</xdr:colOff>
      <xdr:row>351</xdr:row>
      <xdr:rowOff>1</xdr:rowOff>
    </xdr:from>
    <xdr:to>
      <xdr:col>28</xdr:col>
      <xdr:colOff>30481</xdr:colOff>
      <xdr:row>351</xdr:row>
      <xdr:rowOff>160021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12230101" y="26050876"/>
          <a:ext cx="354330" cy="160020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31</xdr:col>
      <xdr:colOff>24555</xdr:colOff>
      <xdr:row>64</xdr:row>
      <xdr:rowOff>152400</xdr:rowOff>
    </xdr:from>
    <xdr:to>
      <xdr:col>32</xdr:col>
      <xdr:colOff>33023</xdr:colOff>
      <xdr:row>68</xdr:row>
      <xdr:rowOff>1693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13511955" y="8020050"/>
          <a:ext cx="322793" cy="173143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30</xdr:col>
      <xdr:colOff>16090</xdr:colOff>
      <xdr:row>85</xdr:row>
      <xdr:rowOff>9313</xdr:rowOff>
    </xdr:from>
    <xdr:to>
      <xdr:col>31</xdr:col>
      <xdr:colOff>24557</xdr:colOff>
      <xdr:row>86</xdr:row>
      <xdr:rowOff>16086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13189165" y="9981988"/>
          <a:ext cx="322792" cy="16869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32</xdr:col>
      <xdr:colOff>305650</xdr:colOff>
      <xdr:row>132</xdr:row>
      <xdr:rowOff>146473</xdr:rowOff>
    </xdr:from>
    <xdr:to>
      <xdr:col>34</xdr:col>
      <xdr:colOff>1697</xdr:colOff>
      <xdr:row>133</xdr:row>
      <xdr:rowOff>153246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>
          <a:off x="14107375" y="13519573"/>
          <a:ext cx="324697" cy="168698"/>
        </a:xfrm>
        <a:prstGeom prst="rect">
          <a:avLst/>
        </a:prstGeom>
        <a:noFill/>
        <a:ln w="12700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125506</xdr:rowOff>
    </xdr:from>
    <xdr:to>
      <xdr:col>4</xdr:col>
      <xdr:colOff>171443</xdr:colOff>
      <xdr:row>5</xdr:row>
      <xdr:rowOff>98611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4471" y="125506"/>
          <a:ext cx="1494297" cy="1001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133350</xdr:colOff>
      <xdr:row>35</xdr:row>
      <xdr:rowOff>9525</xdr:rowOff>
    </xdr:from>
    <xdr:to>
      <xdr:col>37</xdr:col>
      <xdr:colOff>10085</xdr:colOff>
      <xdr:row>50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4782800" y="3467100"/>
          <a:ext cx="505385" cy="2095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세라젬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연휴 예상</a:t>
          </a:r>
        </a:p>
      </xdr:txBody>
    </xdr:sp>
    <xdr:clientData/>
  </xdr:twoCellAnchor>
  <xdr:twoCellAnchor>
    <xdr:from>
      <xdr:col>37</xdr:col>
      <xdr:colOff>76200</xdr:colOff>
      <xdr:row>19</xdr:row>
      <xdr:rowOff>87966</xdr:rowOff>
    </xdr:from>
    <xdr:to>
      <xdr:col>38</xdr:col>
      <xdr:colOff>296396</xdr:colOff>
      <xdr:row>336</xdr:row>
      <xdr:rowOff>87966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5354300" y="1926291"/>
          <a:ext cx="534521" cy="205073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재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고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조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사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endParaRPr lang="en-US" altLang="ko-KR" sz="1100">
            <a:solidFill>
              <a:sysClr val="windowText" lastClr="000000"/>
            </a:solidFill>
          </a:endParaRPr>
        </a:p>
        <a:p>
          <a:pPr algn="ctr"/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마이머신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28575</xdr:colOff>
      <xdr:row>92</xdr:row>
      <xdr:rowOff>161924</xdr:rowOff>
    </xdr:from>
    <xdr:to>
      <xdr:col>28</xdr:col>
      <xdr:colOff>304800</xdr:colOff>
      <xdr:row>95</xdr:row>
      <xdr:rowOff>142874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9020175" y="8315324"/>
          <a:ext cx="37338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16</xdr:col>
      <xdr:colOff>66675</xdr:colOff>
      <xdr:row>303</xdr:row>
      <xdr:rowOff>28575</xdr:rowOff>
    </xdr:from>
    <xdr:to>
      <xdr:col>16</xdr:col>
      <xdr:colOff>295275</xdr:colOff>
      <xdr:row>304</xdr:row>
      <xdr:rowOff>0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8743950" y="20326350"/>
          <a:ext cx="228600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28575</xdr:colOff>
      <xdr:row>56</xdr:row>
      <xdr:rowOff>161924</xdr:rowOff>
    </xdr:from>
    <xdr:to>
      <xdr:col>16</xdr:col>
      <xdr:colOff>19050</xdr:colOff>
      <xdr:row>61</xdr:row>
      <xdr:rowOff>161924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8391525" y="6048374"/>
          <a:ext cx="304800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136263</xdr:colOff>
      <xdr:row>0</xdr:row>
      <xdr:rowOff>179743</xdr:rowOff>
    </xdr:from>
    <xdr:to>
      <xdr:col>3</xdr:col>
      <xdr:colOff>670559</xdr:colOff>
      <xdr:row>5</xdr:row>
      <xdr:rowOff>250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263" y="179743"/>
          <a:ext cx="1273436" cy="87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</xdr:row>
      <xdr:rowOff>179294</xdr:rowOff>
    </xdr:from>
    <xdr:to>
      <xdr:col>4</xdr:col>
      <xdr:colOff>970685</xdr:colOff>
      <xdr:row>5</xdr:row>
      <xdr:rowOff>11458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455420" y="628874"/>
          <a:ext cx="970685" cy="44176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</a:rPr>
            <a:t>대외비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</xdr:colOff>
      <xdr:row>1</xdr:row>
      <xdr:rowOff>22860</xdr:rowOff>
    </xdr:from>
    <xdr:to>
      <xdr:col>20</xdr:col>
      <xdr:colOff>267578</xdr:colOff>
      <xdr:row>4</xdr:row>
      <xdr:rowOff>32482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251460"/>
          <a:ext cx="6287378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00"/>
        </a:solidFill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419"/>
  <sheetViews>
    <sheetView showGridLines="0" zoomScaleNormal="100" zoomScaleSheetLayoutView="40" workbookViewId="0">
      <selection activeCell="O46" sqref="O4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5.8984375" style="1" customWidth="1"/>
    <col min="7" max="7" width="5.19921875" style="1" bestFit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40" width="4.09765625" style="1" customWidth="1"/>
    <col min="41" max="46" width="4.09765625" style="1" hidden="1" customWidth="1"/>
    <col min="47" max="47" width="4.19921875" style="1" hidden="1" customWidth="1"/>
    <col min="48" max="48" width="7.69921875" style="1" customWidth="1"/>
    <col min="49" max="49" width="3.3984375" style="1" customWidth="1"/>
    <col min="50" max="53" width="9.69921875" style="1" customWidth="1"/>
    <col min="54" max="16384" width="9" style="1"/>
  </cols>
  <sheetData>
    <row r="1" spans="1:52" ht="19.8" thickBot="1" x14ac:dyDescent="0.45">
      <c r="D1" s="2"/>
      <c r="E1" s="3"/>
      <c r="F1" s="4" t="s">
        <v>0</v>
      </c>
      <c r="AI1" s="5" t="s">
        <v>370</v>
      </c>
      <c r="AJ1" s="5"/>
    </row>
    <row r="2" spans="1:52" ht="16.5" customHeight="1" thickBot="1" x14ac:dyDescent="0.45">
      <c r="E2" s="5"/>
      <c r="F2" s="6" t="s">
        <v>1</v>
      </c>
      <c r="T2" s="1584" t="s">
        <v>480</v>
      </c>
      <c r="U2" s="1585"/>
      <c r="V2" s="471"/>
      <c r="W2" s="1576" t="s">
        <v>481</v>
      </c>
      <c r="X2" s="1576"/>
      <c r="Y2" s="465"/>
      <c r="Z2" s="462" t="s">
        <v>477</v>
      </c>
      <c r="AA2" s="464"/>
      <c r="AB2" s="466"/>
      <c r="AC2" s="1576" t="s">
        <v>467</v>
      </c>
      <c r="AD2" s="1576"/>
      <c r="AE2" s="473" t="s">
        <v>482</v>
      </c>
      <c r="AF2" s="1576" t="s">
        <v>485</v>
      </c>
      <c r="AG2" s="1577"/>
    </row>
    <row r="3" spans="1:52" ht="19.8" thickBot="1" x14ac:dyDescent="0.45">
      <c r="E3" s="3"/>
      <c r="H3" s="7"/>
      <c r="I3" s="8"/>
      <c r="J3" s="9"/>
      <c r="O3" s="10"/>
      <c r="R3" s="3"/>
      <c r="T3" s="1586"/>
      <c r="U3" s="1587"/>
      <c r="V3" s="470"/>
      <c r="W3" s="1588" t="s">
        <v>3</v>
      </c>
      <c r="X3" s="1589"/>
      <c r="Y3" s="468"/>
      <c r="Z3" s="463" t="s">
        <v>478</v>
      </c>
      <c r="AA3" s="467"/>
      <c r="AB3" s="469"/>
      <c r="AC3" s="1578" t="s">
        <v>479</v>
      </c>
      <c r="AD3" s="1578"/>
      <c r="AE3" s="509"/>
      <c r="AF3" s="1576" t="s">
        <v>486</v>
      </c>
      <c r="AG3" s="1577"/>
    </row>
    <row r="4" spans="1:52" ht="12.75" customHeight="1" x14ac:dyDescent="0.4">
      <c r="A4" s="1563" t="s">
        <v>657</v>
      </c>
      <c r="B4" s="1579"/>
      <c r="C4" s="1579"/>
      <c r="D4" s="1579"/>
      <c r="E4" s="1579"/>
      <c r="F4" s="1579"/>
      <c r="G4" s="1579"/>
      <c r="H4" s="1579"/>
      <c r="I4" s="1579"/>
      <c r="J4" s="1579"/>
      <c r="K4" s="1579"/>
      <c r="L4" s="1579"/>
      <c r="M4" s="1579"/>
      <c r="N4" s="1579"/>
      <c r="O4" s="1579"/>
      <c r="P4" s="1579"/>
      <c r="Q4" s="1579"/>
      <c r="R4" s="1579"/>
      <c r="S4" s="1579"/>
      <c r="T4" s="1579"/>
      <c r="U4" s="1579"/>
      <c r="V4" s="1579"/>
      <c r="W4" s="1579"/>
      <c r="X4" s="1579"/>
      <c r="Y4" s="1579"/>
      <c r="Z4" s="1579"/>
      <c r="AA4" s="1579"/>
      <c r="AB4" s="1579"/>
      <c r="AC4" s="1579"/>
      <c r="AD4" s="1579"/>
      <c r="AE4" s="1579"/>
      <c r="AF4" s="1579"/>
      <c r="AG4" s="1579"/>
      <c r="AH4" s="1579"/>
      <c r="AI4" s="1579"/>
      <c r="AJ4" s="323"/>
      <c r="AQ4" s="13"/>
      <c r="AR4" s="13"/>
      <c r="AS4" s="1565"/>
      <c r="AT4" s="1566"/>
      <c r="AU4" s="1566"/>
      <c r="AV4" s="1566"/>
      <c r="AW4" s="1566"/>
    </row>
    <row r="5" spans="1:52" ht="15.75" customHeight="1" x14ac:dyDescent="0.4">
      <c r="A5" s="1579"/>
      <c r="B5" s="1579"/>
      <c r="C5" s="1579"/>
      <c r="D5" s="1579"/>
      <c r="E5" s="1579"/>
      <c r="F5" s="1579"/>
      <c r="G5" s="1579"/>
      <c r="H5" s="1579"/>
      <c r="I5" s="1579"/>
      <c r="J5" s="1579"/>
      <c r="K5" s="1579"/>
      <c r="L5" s="1579"/>
      <c r="M5" s="1579"/>
      <c r="N5" s="1579"/>
      <c r="O5" s="1579"/>
      <c r="P5" s="1579"/>
      <c r="Q5" s="1579"/>
      <c r="R5" s="1579"/>
      <c r="S5" s="1579"/>
      <c r="T5" s="1579"/>
      <c r="U5" s="1579"/>
      <c r="V5" s="1579"/>
      <c r="W5" s="1579"/>
      <c r="X5" s="1579"/>
      <c r="Y5" s="1579"/>
      <c r="Z5" s="1579"/>
      <c r="AA5" s="1579"/>
      <c r="AB5" s="1579"/>
      <c r="AC5" s="1579"/>
      <c r="AD5" s="1579"/>
      <c r="AE5" s="1579"/>
      <c r="AF5" s="1579"/>
      <c r="AG5" s="1579"/>
      <c r="AH5" s="1579"/>
      <c r="AI5" s="1579"/>
      <c r="AJ5" s="472" t="s">
        <v>631</v>
      </c>
      <c r="AK5" s="18"/>
      <c r="AQ5" s="13"/>
      <c r="AR5" s="13"/>
      <c r="AS5" s="1566"/>
      <c r="AT5" s="1566"/>
      <c r="AU5" s="1566"/>
      <c r="AV5" s="1566"/>
      <c r="AW5" s="1566"/>
    </row>
    <row r="6" spans="1:52" ht="17.25" customHeight="1" thickBot="1" x14ac:dyDescent="0.45">
      <c r="A6" s="1580"/>
      <c r="B6" s="1580"/>
      <c r="C6" s="1580"/>
      <c r="D6" s="1580"/>
      <c r="E6" s="1580"/>
      <c r="F6" s="1580"/>
      <c r="G6" s="1580"/>
      <c r="H6" s="1580"/>
      <c r="I6" s="1580"/>
      <c r="J6" s="1580"/>
      <c r="K6" s="1580"/>
      <c r="L6" s="1580"/>
      <c r="M6" s="1580"/>
      <c r="N6" s="1580"/>
      <c r="O6" s="1580"/>
      <c r="P6" s="1580"/>
      <c r="Q6" s="1580"/>
      <c r="R6" s="1580"/>
      <c r="S6" s="1580"/>
      <c r="T6" s="1580"/>
      <c r="U6" s="1580"/>
      <c r="V6" s="1580"/>
      <c r="W6" s="1580"/>
      <c r="X6" s="1580"/>
      <c r="Y6" s="1580"/>
      <c r="Z6" s="1580"/>
      <c r="AA6" s="1580"/>
      <c r="AB6" s="1580"/>
      <c r="AC6" s="1580"/>
      <c r="AD6" s="1580"/>
      <c r="AE6" s="1580"/>
      <c r="AF6" s="1580"/>
      <c r="AG6" s="1580"/>
      <c r="AH6" s="1580"/>
      <c r="AI6" s="1580"/>
      <c r="AJ6" s="472" t="s">
        <v>630</v>
      </c>
      <c r="AK6" s="18"/>
      <c r="AQ6" s="13"/>
      <c r="AR6" s="13"/>
      <c r="AS6" s="1566"/>
      <c r="AT6" s="1566"/>
      <c r="AU6" s="1566"/>
      <c r="AV6" s="1566"/>
      <c r="AW6" s="1566"/>
    </row>
    <row r="7" spans="1:52" ht="18" customHeight="1" thickBot="1" x14ac:dyDescent="0.45">
      <c r="A7" s="1581" t="s">
        <v>7</v>
      </c>
      <c r="B7" s="1178" t="s">
        <v>8</v>
      </c>
      <c r="C7" s="1172" t="s">
        <v>9</v>
      </c>
      <c r="D7" s="1172" t="s">
        <v>10</v>
      </c>
      <c r="E7" s="1172" t="s">
        <v>11</v>
      </c>
      <c r="F7" s="1175" t="s">
        <v>12</v>
      </c>
      <c r="G7" s="1175" t="s">
        <v>484</v>
      </c>
      <c r="H7" s="1178" t="s">
        <v>14</v>
      </c>
      <c r="I7" s="1178" t="s">
        <v>15</v>
      </c>
      <c r="J7" s="1178" t="s">
        <v>16</v>
      </c>
      <c r="K7" s="1178" t="s">
        <v>17</v>
      </c>
      <c r="L7" s="1594" t="s">
        <v>18</v>
      </c>
      <c r="M7" s="1590" t="s">
        <v>19</v>
      </c>
      <c r="N7" s="1593" t="s">
        <v>487</v>
      </c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39"/>
      <c r="AV7" s="1540"/>
    </row>
    <row r="8" spans="1:52" ht="13.95" customHeight="1" thickBot="1" x14ac:dyDescent="0.45">
      <c r="A8" s="1582"/>
      <c r="B8" s="1173"/>
      <c r="C8" s="1173"/>
      <c r="D8" s="1173"/>
      <c r="E8" s="1173"/>
      <c r="F8" s="1176"/>
      <c r="G8" s="1176"/>
      <c r="H8" s="1179"/>
      <c r="I8" s="1179"/>
      <c r="J8" s="1179"/>
      <c r="K8" s="1179"/>
      <c r="L8" s="1595"/>
      <c r="M8" s="1591"/>
      <c r="N8" s="20">
        <v>1</v>
      </c>
      <c r="O8" s="20">
        <v>2</v>
      </c>
      <c r="P8" s="20">
        <v>3</v>
      </c>
      <c r="Q8" s="20">
        <v>4</v>
      </c>
      <c r="R8" s="20">
        <v>5</v>
      </c>
      <c r="S8" s="19">
        <v>6</v>
      </c>
      <c r="T8" s="20">
        <v>8</v>
      </c>
      <c r="U8" s="20">
        <v>9</v>
      </c>
      <c r="V8" s="20">
        <v>10</v>
      </c>
      <c r="W8" s="20">
        <v>11</v>
      </c>
      <c r="X8" s="20">
        <v>12</v>
      </c>
      <c r="Y8" s="19">
        <v>13</v>
      </c>
      <c r="Z8" s="20">
        <v>15</v>
      </c>
      <c r="AA8" s="20">
        <v>16</v>
      </c>
      <c r="AB8" s="20">
        <v>17</v>
      </c>
      <c r="AC8" s="20">
        <v>18</v>
      </c>
      <c r="AD8" s="20">
        <v>19</v>
      </c>
      <c r="AE8" s="19">
        <v>20</v>
      </c>
      <c r="AF8" s="20">
        <v>22</v>
      </c>
      <c r="AG8" s="20">
        <v>23</v>
      </c>
      <c r="AH8" s="20">
        <v>24</v>
      </c>
      <c r="AI8" s="20">
        <v>25</v>
      </c>
      <c r="AJ8" s="20">
        <v>26</v>
      </c>
      <c r="AK8" s="19">
        <v>27</v>
      </c>
      <c r="AL8" s="19">
        <v>29</v>
      </c>
      <c r="AM8" s="19">
        <v>30</v>
      </c>
      <c r="AN8" s="664">
        <v>31</v>
      </c>
      <c r="AO8" s="20"/>
      <c r="AP8" s="20"/>
      <c r="AQ8" s="21"/>
      <c r="AR8" s="20"/>
      <c r="AS8" s="22"/>
      <c r="AT8" s="22"/>
      <c r="AU8" s="241"/>
      <c r="AV8" s="23"/>
      <c r="AX8" s="3"/>
    </row>
    <row r="9" spans="1:52" ht="15" customHeight="1" thickBot="1" x14ac:dyDescent="0.45">
      <c r="A9" s="1583"/>
      <c r="B9" s="1174"/>
      <c r="C9" s="1174"/>
      <c r="D9" s="1174"/>
      <c r="E9" s="1174"/>
      <c r="F9" s="1177"/>
      <c r="G9" s="1177"/>
      <c r="H9" s="1174"/>
      <c r="I9" s="1174"/>
      <c r="J9" s="1174"/>
      <c r="K9" s="1174"/>
      <c r="L9" s="1596"/>
      <c r="M9" s="1592"/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4" t="s">
        <v>25</v>
      </c>
      <c r="T9" s="25" t="s">
        <v>20</v>
      </c>
      <c r="U9" s="25" t="s">
        <v>21</v>
      </c>
      <c r="V9" s="25" t="s">
        <v>22</v>
      </c>
      <c r="W9" s="25" t="s">
        <v>23</v>
      </c>
      <c r="X9" s="25" t="s">
        <v>24</v>
      </c>
      <c r="Y9" s="24" t="s">
        <v>25</v>
      </c>
      <c r="Z9" s="25" t="s">
        <v>20</v>
      </c>
      <c r="AA9" s="25" t="s">
        <v>21</v>
      </c>
      <c r="AB9" s="25" t="s">
        <v>22</v>
      </c>
      <c r="AC9" s="25" t="s">
        <v>23</v>
      </c>
      <c r="AD9" s="25" t="s">
        <v>24</v>
      </c>
      <c r="AE9" s="24" t="s">
        <v>25</v>
      </c>
      <c r="AF9" s="25" t="s">
        <v>20</v>
      </c>
      <c r="AG9" s="25" t="s">
        <v>21</v>
      </c>
      <c r="AH9" s="25" t="s">
        <v>22</v>
      </c>
      <c r="AI9" s="25" t="s">
        <v>23</v>
      </c>
      <c r="AJ9" s="25" t="s">
        <v>24</v>
      </c>
      <c r="AK9" s="24" t="s">
        <v>25</v>
      </c>
      <c r="AL9" s="24" t="s">
        <v>20</v>
      </c>
      <c r="AM9" s="24" t="s">
        <v>21</v>
      </c>
      <c r="AN9" s="24" t="s">
        <v>22</v>
      </c>
      <c r="AO9" s="25"/>
      <c r="AP9" s="25"/>
      <c r="AQ9" s="26"/>
      <c r="AR9" s="26"/>
      <c r="AS9" s="27"/>
      <c r="AT9" s="27"/>
      <c r="AU9" s="26"/>
      <c r="AV9" s="28" t="s">
        <v>26</v>
      </c>
      <c r="AW9" s="29"/>
      <c r="AX9" s="325"/>
      <c r="AY9" s="325"/>
    </row>
    <row r="10" spans="1:52" s="13" customFormat="1" ht="13.2" hidden="1" customHeight="1" x14ac:dyDescent="0.4">
      <c r="A10" s="1370" t="s">
        <v>27</v>
      </c>
      <c r="B10" s="1331" t="s">
        <v>28</v>
      </c>
      <c r="C10" s="1509" t="s">
        <v>29</v>
      </c>
      <c r="D10" s="1226" t="s">
        <v>575</v>
      </c>
      <c r="E10" s="532" t="s">
        <v>520</v>
      </c>
      <c r="F10" s="1140"/>
      <c r="G10" s="329"/>
      <c r="H10" s="1239"/>
      <c r="I10" s="1230">
        <f>AV10</f>
        <v>0</v>
      </c>
      <c r="J10" s="1441">
        <f>SUM(N11:AU11)</f>
        <v>0</v>
      </c>
      <c r="K10" s="1239">
        <f>H10-J10</f>
        <v>0</v>
      </c>
      <c r="L10" s="1209" t="e">
        <f>J10/H10</f>
        <v>#DIV/0!</v>
      </c>
      <c r="M10" s="30" t="s">
        <v>30</v>
      </c>
      <c r="N10" s="246"/>
      <c r="O10" s="246"/>
      <c r="P10" s="246"/>
      <c r="Q10" s="246"/>
      <c r="R10" s="246"/>
      <c r="S10" s="31"/>
      <c r="T10" s="246"/>
      <c r="U10" s="246"/>
      <c r="V10" s="246"/>
      <c r="W10" s="246"/>
      <c r="X10" s="246"/>
      <c r="Y10" s="31"/>
      <c r="Z10" s="246"/>
      <c r="AA10" s="246"/>
      <c r="AB10" s="246"/>
      <c r="AC10" s="246"/>
      <c r="AD10" s="246"/>
      <c r="AE10" s="31"/>
      <c r="AF10" s="246"/>
      <c r="AG10" s="246"/>
      <c r="AH10" s="246"/>
      <c r="AI10" s="246"/>
      <c r="AJ10" s="246"/>
      <c r="AK10" s="31"/>
      <c r="AL10" s="31"/>
      <c r="AM10" s="31"/>
      <c r="AN10" s="31"/>
      <c r="AO10" s="246"/>
      <c r="AP10" s="247"/>
      <c r="AQ10" s="246"/>
      <c r="AR10" s="32"/>
      <c r="AS10" s="32"/>
      <c r="AT10" s="33"/>
      <c r="AU10" s="33"/>
      <c r="AV10" s="34">
        <f t="shared" ref="AV10:AV82" si="0">SUM(N10:AU10)</f>
        <v>0</v>
      </c>
      <c r="AW10" s="35"/>
      <c r="AX10" s="1598"/>
      <c r="AY10" s="1598"/>
      <c r="AZ10" s="1598"/>
    </row>
    <row r="11" spans="1:52" s="13" customFormat="1" ht="13.2" hidden="1" customHeight="1" thickBot="1" x14ac:dyDescent="0.45">
      <c r="A11" s="1371"/>
      <c r="B11" s="1465"/>
      <c r="C11" s="1465"/>
      <c r="D11" s="1282"/>
      <c r="E11" s="455" t="s">
        <v>521</v>
      </c>
      <c r="F11" s="1141"/>
      <c r="G11" s="330"/>
      <c r="H11" s="1240"/>
      <c r="I11" s="1235"/>
      <c r="J11" s="1442"/>
      <c r="K11" s="1240"/>
      <c r="L11" s="1222"/>
      <c r="M11" s="37" t="s">
        <v>31</v>
      </c>
      <c r="N11" s="39"/>
      <c r="O11" s="39"/>
      <c r="P11" s="39"/>
      <c r="Q11" s="39"/>
      <c r="R11" s="39"/>
      <c r="S11" s="38"/>
      <c r="T11" s="39"/>
      <c r="U11" s="39"/>
      <c r="V11" s="39"/>
      <c r="W11" s="39"/>
      <c r="X11" s="39"/>
      <c r="Y11" s="38"/>
      <c r="Z11" s="39"/>
      <c r="AA11" s="39"/>
      <c r="AB11" s="39"/>
      <c r="AC11" s="39"/>
      <c r="AD11" s="39"/>
      <c r="AE11" s="38"/>
      <c r="AF11" s="39"/>
      <c r="AG11" s="39"/>
      <c r="AH11" s="39"/>
      <c r="AI11" s="39"/>
      <c r="AJ11" s="39"/>
      <c r="AK11" s="38"/>
      <c r="AL11" s="38"/>
      <c r="AM11" s="38"/>
      <c r="AN11" s="38"/>
      <c r="AO11" s="39"/>
      <c r="AP11" s="39"/>
      <c r="AQ11" s="39"/>
      <c r="AR11" s="613"/>
      <c r="AS11" s="613"/>
      <c r="AT11" s="41"/>
      <c r="AU11" s="41"/>
      <c r="AV11" s="42">
        <f t="shared" si="0"/>
        <v>0</v>
      </c>
      <c r="AW11" s="35"/>
      <c r="AX11" s="1598"/>
      <c r="AY11" s="1598"/>
      <c r="AZ11" s="1598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458</v>
      </c>
      <c r="F12" s="1140"/>
      <c r="G12" s="539"/>
      <c r="H12" s="1239"/>
      <c r="I12" s="1230">
        <f>AV12</f>
        <v>0</v>
      </c>
      <c r="J12" s="1441">
        <f>SUM(N13:AU13)</f>
        <v>0</v>
      </c>
      <c r="K12" s="1239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4"/>
      <c r="R12" s="44"/>
      <c r="S12" s="43"/>
      <c r="T12" s="44"/>
      <c r="U12" s="44"/>
      <c r="V12" s="44"/>
      <c r="W12" s="44"/>
      <c r="X12" s="44"/>
      <c r="Y12" s="43"/>
      <c r="Z12" s="44"/>
      <c r="AA12" s="44"/>
      <c r="AB12" s="44"/>
      <c r="AC12" s="44"/>
      <c r="AD12" s="44"/>
      <c r="AE12" s="43"/>
      <c r="AF12" s="44"/>
      <c r="AG12" s="44"/>
      <c r="AH12" s="44"/>
      <c r="AI12" s="44"/>
      <c r="AJ12" s="44"/>
      <c r="AK12" s="43"/>
      <c r="AL12" s="43"/>
      <c r="AM12" s="43"/>
      <c r="AN12" s="43"/>
      <c r="AO12" s="44"/>
      <c r="AP12" s="45"/>
      <c r="AQ12" s="44"/>
      <c r="AR12" s="44"/>
      <c r="AS12" s="44"/>
      <c r="AT12" s="46"/>
      <c r="AU12" s="46"/>
      <c r="AV12" s="34">
        <f t="shared" si="0"/>
        <v>0</v>
      </c>
      <c r="AW12" s="35"/>
      <c r="AX12" s="1598"/>
      <c r="AY12" s="1598"/>
      <c r="AZ12" s="47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1141"/>
      <c r="G13" s="541"/>
      <c r="H13" s="1240"/>
      <c r="I13" s="1235"/>
      <c r="J13" s="1442"/>
      <c r="K13" s="1240"/>
      <c r="L13" s="1222"/>
      <c r="M13" s="37" t="s">
        <v>31</v>
      </c>
      <c r="N13" s="50"/>
      <c r="O13" s="50"/>
      <c r="P13" s="50"/>
      <c r="Q13" s="50"/>
      <c r="R13" s="50"/>
      <c r="S13" s="54"/>
      <c r="T13" s="50"/>
      <c r="U13" s="50"/>
      <c r="V13" s="50"/>
      <c r="W13" s="50"/>
      <c r="X13" s="50"/>
      <c r="Y13" s="54"/>
      <c r="Z13" s="50"/>
      <c r="AA13" s="50"/>
      <c r="AB13" s="50"/>
      <c r="AC13" s="50"/>
      <c r="AD13" s="49"/>
      <c r="AE13" s="54"/>
      <c r="AF13" s="50"/>
      <c r="AG13" s="50"/>
      <c r="AH13" s="50"/>
      <c r="AI13" s="50"/>
      <c r="AJ13" s="49"/>
      <c r="AK13" s="54"/>
      <c r="AL13" s="54"/>
      <c r="AM13" s="54"/>
      <c r="AN13" s="54"/>
      <c r="AO13" s="49"/>
      <c r="AP13" s="51"/>
      <c r="AQ13" s="49"/>
      <c r="AR13" s="49"/>
      <c r="AS13" s="49"/>
      <c r="AT13" s="52"/>
      <c r="AU13" s="52"/>
      <c r="AV13" s="42">
        <f t="shared" si="0"/>
        <v>0</v>
      </c>
      <c r="AW13" s="35"/>
      <c r="AX13" s="1598"/>
      <c r="AY13" s="1598"/>
      <c r="AZ13" s="47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584</v>
      </c>
      <c r="F14" s="1140"/>
      <c r="G14" s="539"/>
      <c r="H14" s="1239">
        <v>300</v>
      </c>
      <c r="I14" s="1230">
        <f>AV14</f>
        <v>300</v>
      </c>
      <c r="J14" s="1441">
        <f>SUM(N15:AU15)</f>
        <v>0</v>
      </c>
      <c r="K14" s="1239">
        <f>H14-J14</f>
        <v>300</v>
      </c>
      <c r="L14" s="1209">
        <f>J14/H14</f>
        <v>0</v>
      </c>
      <c r="M14" s="30" t="s">
        <v>30</v>
      </c>
      <c r="N14" s="44"/>
      <c r="O14" s="44"/>
      <c r="P14" s="44"/>
      <c r="Q14" s="44">
        <v>300</v>
      </c>
      <c r="R14" s="381"/>
      <c r="S14" s="43"/>
      <c r="T14" s="44"/>
      <c r="U14" s="44"/>
      <c r="V14" s="44"/>
      <c r="W14" s="44"/>
      <c r="X14" s="44"/>
      <c r="Y14" s="43"/>
      <c r="Z14" s="44"/>
      <c r="AA14" s="44"/>
      <c r="AB14" s="44"/>
      <c r="AC14" s="44"/>
      <c r="AD14" s="44"/>
      <c r="AE14" s="43"/>
      <c r="AF14" s="44"/>
      <c r="AG14" s="44"/>
      <c r="AH14" s="44"/>
      <c r="AI14" s="44"/>
      <c r="AJ14" s="44"/>
      <c r="AK14" s="43"/>
      <c r="AL14" s="43"/>
      <c r="AM14" s="43"/>
      <c r="AN14" s="43"/>
      <c r="AO14" s="44"/>
      <c r="AP14" s="45"/>
      <c r="AQ14" s="44"/>
      <c r="AR14" s="44"/>
      <c r="AS14" s="44"/>
      <c r="AT14" s="46"/>
      <c r="AU14" s="46"/>
      <c r="AV14" s="34">
        <f>SUM(N14:AM14)</f>
        <v>300</v>
      </c>
      <c r="AW14" s="35"/>
      <c r="AX14" s="1598"/>
      <c r="AY14" s="1598"/>
      <c r="AZ14" s="47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1141"/>
      <c r="G15" s="541"/>
      <c r="H15" s="1240"/>
      <c r="I15" s="1235"/>
      <c r="J15" s="1442"/>
      <c r="K15" s="1240"/>
      <c r="L15" s="1222"/>
      <c r="M15" s="37" t="s">
        <v>31</v>
      </c>
      <c r="N15" s="50"/>
      <c r="O15" s="50"/>
      <c r="P15" s="50"/>
      <c r="Q15" s="50"/>
      <c r="R15" s="50"/>
      <c r="S15" s="54"/>
      <c r="T15" s="50"/>
      <c r="U15" s="50"/>
      <c r="V15" s="50"/>
      <c r="W15" s="50"/>
      <c r="X15" s="50"/>
      <c r="Y15" s="54"/>
      <c r="Z15" s="50"/>
      <c r="AA15" s="50"/>
      <c r="AB15" s="50"/>
      <c r="AC15" s="50"/>
      <c r="AD15" s="50"/>
      <c r="AE15" s="54"/>
      <c r="AF15" s="50"/>
      <c r="AG15" s="50"/>
      <c r="AH15" s="50"/>
      <c r="AI15" s="50"/>
      <c r="AJ15" s="50"/>
      <c r="AK15" s="54"/>
      <c r="AL15" s="54"/>
      <c r="AM15" s="54"/>
      <c r="AN15" s="54"/>
      <c r="AO15" s="49"/>
      <c r="AP15" s="51"/>
      <c r="AQ15" s="49"/>
      <c r="AR15" s="49"/>
      <c r="AS15" s="49"/>
      <c r="AT15" s="52"/>
      <c r="AU15" s="52"/>
      <c r="AV15" s="42">
        <f>SUM(N15:AM15)</f>
        <v>0</v>
      </c>
      <c r="AW15" s="35"/>
      <c r="AX15" s="1598"/>
      <c r="AY15" s="1598"/>
      <c r="AZ15" s="47"/>
    </row>
    <row r="16" spans="1:52" s="13" customFormat="1" ht="13.2" hidden="1" customHeight="1" thickBot="1" x14ac:dyDescent="0.45">
      <c r="A16" s="1370" t="s">
        <v>27</v>
      </c>
      <c r="B16" s="1465"/>
      <c r="C16" s="1509" t="s">
        <v>32</v>
      </c>
      <c r="D16" s="1226" t="s">
        <v>514</v>
      </c>
      <c r="E16" s="60" t="s">
        <v>623</v>
      </c>
      <c r="F16" s="1140"/>
      <c r="G16" s="1597"/>
      <c r="H16" s="1556"/>
      <c r="I16" s="1556">
        <f>AV16</f>
        <v>0</v>
      </c>
      <c r="J16" s="1441">
        <f>SUM(N17:AU17)</f>
        <v>0</v>
      </c>
      <c r="K16" s="1239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4"/>
      <c r="R16" s="44"/>
      <c r="S16" s="43"/>
      <c r="T16" s="44"/>
      <c r="U16" s="44"/>
      <c r="V16" s="44"/>
      <c r="W16" s="44"/>
      <c r="X16" s="44"/>
      <c r="Y16" s="43"/>
      <c r="Z16" s="44"/>
      <c r="AA16" s="44"/>
      <c r="AB16" s="44"/>
      <c r="AC16" s="44"/>
      <c r="AD16" s="44"/>
      <c r="AE16" s="43"/>
      <c r="AF16" s="44"/>
      <c r="AG16" s="44"/>
      <c r="AH16" s="44"/>
      <c r="AI16" s="44"/>
      <c r="AJ16" s="44"/>
      <c r="AK16" s="43"/>
      <c r="AL16" s="43"/>
      <c r="AM16" s="43"/>
      <c r="AN16" s="665"/>
      <c r="AO16" s="44"/>
      <c r="AP16" s="610"/>
      <c r="AQ16" s="44"/>
      <c r="AR16" s="44"/>
      <c r="AS16" s="44"/>
      <c r="AT16" s="46"/>
      <c r="AU16" s="46"/>
      <c r="AV16" s="34">
        <f t="shared" si="0"/>
        <v>0</v>
      </c>
      <c r="AW16" s="35"/>
      <c r="AX16" s="1598"/>
      <c r="AY16" s="1598"/>
      <c r="AZ16" s="47"/>
    </row>
    <row r="17" spans="1:52" s="13" customFormat="1" ht="13.2" hidden="1" customHeight="1" thickBot="1" x14ac:dyDescent="0.45">
      <c r="A17" s="1371"/>
      <c r="B17" s="1465"/>
      <c r="C17" s="1516"/>
      <c r="D17" s="1282"/>
      <c r="E17" s="630" t="s">
        <v>620</v>
      </c>
      <c r="F17" s="1141"/>
      <c r="G17" s="1597"/>
      <c r="H17" s="1557"/>
      <c r="I17" s="1557"/>
      <c r="J17" s="1442"/>
      <c r="K17" s="1240"/>
      <c r="L17" s="1222"/>
      <c r="M17" s="37" t="s">
        <v>31</v>
      </c>
      <c r="N17" s="50"/>
      <c r="O17" s="50"/>
      <c r="P17" s="50"/>
      <c r="Q17" s="50"/>
      <c r="R17" s="50"/>
      <c r="S17" s="54"/>
      <c r="T17" s="50"/>
      <c r="U17" s="50"/>
      <c r="V17" s="50"/>
      <c r="W17" s="50"/>
      <c r="X17" s="50"/>
      <c r="Y17" s="54"/>
      <c r="Z17" s="50"/>
      <c r="AA17" s="50"/>
      <c r="AB17" s="50"/>
      <c r="AC17" s="50"/>
      <c r="AD17" s="50"/>
      <c r="AE17" s="54"/>
      <c r="AF17" s="50"/>
      <c r="AG17" s="50"/>
      <c r="AH17" s="50"/>
      <c r="AI17" s="50"/>
      <c r="AJ17" s="50"/>
      <c r="AK17" s="54"/>
      <c r="AL17" s="54"/>
      <c r="AM17" s="54"/>
      <c r="AN17" s="54"/>
      <c r="AO17" s="49"/>
      <c r="AP17" s="51"/>
      <c r="AQ17" s="49"/>
      <c r="AR17" s="49"/>
      <c r="AS17" s="49"/>
      <c r="AT17" s="52"/>
      <c r="AU17" s="52"/>
      <c r="AV17" s="42">
        <f t="shared" si="0"/>
        <v>0</v>
      </c>
      <c r="AW17" s="35"/>
      <c r="AX17" s="1598"/>
      <c r="AY17" s="1598"/>
      <c r="AZ17" s="47"/>
    </row>
    <row r="18" spans="1:52" s="13" customFormat="1" ht="13.2" hidden="1" customHeight="1" thickBot="1" x14ac:dyDescent="0.45">
      <c r="A18" s="1370" t="s">
        <v>27</v>
      </c>
      <c r="B18" s="1465"/>
      <c r="C18" s="1509" t="s">
        <v>32</v>
      </c>
      <c r="D18" s="1226" t="s">
        <v>514</v>
      </c>
      <c r="E18" s="631" t="s">
        <v>622</v>
      </c>
      <c r="F18" s="1140"/>
      <c r="G18" s="1597"/>
      <c r="H18" s="1556"/>
      <c r="I18" s="1556">
        <f>AV18</f>
        <v>0</v>
      </c>
      <c r="J18" s="1441">
        <f>SUM(N19:AU19)</f>
        <v>0</v>
      </c>
      <c r="K18" s="1239">
        <f>H18-J18</f>
        <v>0</v>
      </c>
      <c r="L18" s="1209" t="e">
        <f>J18/H18</f>
        <v>#DIV/0!</v>
      </c>
      <c r="M18" s="30" t="s">
        <v>30</v>
      </c>
      <c r="N18" s="44"/>
      <c r="O18" s="44"/>
      <c r="P18" s="636"/>
      <c r="Q18" s="44"/>
      <c r="R18" s="44"/>
      <c r="S18" s="666"/>
      <c r="T18" s="44"/>
      <c r="U18" s="636"/>
      <c r="V18" s="636"/>
      <c r="W18" s="44"/>
      <c r="X18" s="636"/>
      <c r="Y18" s="666"/>
      <c r="Z18" s="44"/>
      <c r="AA18" s="44"/>
      <c r="AB18" s="44"/>
      <c r="AC18" s="44"/>
      <c r="AD18" s="637"/>
      <c r="AE18" s="666"/>
      <c r="AF18" s="44"/>
      <c r="AG18" s="44"/>
      <c r="AH18" s="44"/>
      <c r="AI18" s="44"/>
      <c r="AJ18" s="636"/>
      <c r="AK18" s="666"/>
      <c r="AL18" s="43"/>
      <c r="AM18" s="43"/>
      <c r="AN18" s="665"/>
      <c r="AO18" s="44"/>
      <c r="AP18" s="610"/>
      <c r="AQ18" s="44"/>
      <c r="AR18" s="44"/>
      <c r="AS18" s="44"/>
      <c r="AT18" s="46"/>
      <c r="AU18" s="46"/>
      <c r="AV18" s="34">
        <f t="shared" si="0"/>
        <v>0</v>
      </c>
      <c r="AW18" s="35"/>
      <c r="AX18" s="1598"/>
      <c r="AY18" s="1598"/>
      <c r="AZ18" s="47"/>
    </row>
    <row r="19" spans="1:52" s="13" customFormat="1" ht="13.2" hidden="1" customHeight="1" thickBot="1" x14ac:dyDescent="0.45">
      <c r="A19" s="1371"/>
      <c r="B19" s="1465"/>
      <c r="C19" s="1516"/>
      <c r="D19" s="1282"/>
      <c r="E19" s="630" t="s">
        <v>620</v>
      </c>
      <c r="F19" s="1141"/>
      <c r="G19" s="1597"/>
      <c r="H19" s="1557"/>
      <c r="I19" s="1557"/>
      <c r="J19" s="1442"/>
      <c r="K19" s="1240"/>
      <c r="L19" s="1222"/>
      <c r="M19" s="37" t="s">
        <v>31</v>
      </c>
      <c r="N19" s="50"/>
      <c r="O19" s="50"/>
      <c r="P19" s="50"/>
      <c r="Q19" s="50"/>
      <c r="R19" s="50"/>
      <c r="S19" s="54"/>
      <c r="T19" s="50"/>
      <c r="U19" s="50"/>
      <c r="V19" s="50"/>
      <c r="W19" s="50"/>
      <c r="X19" s="50"/>
      <c r="Y19" s="54"/>
      <c r="Z19" s="50"/>
      <c r="AA19" s="50"/>
      <c r="AB19" s="50"/>
      <c r="AC19" s="50"/>
      <c r="AD19" s="50"/>
      <c r="AE19" s="54"/>
      <c r="AF19" s="50"/>
      <c r="AG19" s="50"/>
      <c r="AH19" s="50"/>
      <c r="AI19" s="50"/>
      <c r="AJ19" s="50"/>
      <c r="AK19" s="54"/>
      <c r="AL19" s="54"/>
      <c r="AM19" s="54"/>
      <c r="AN19" s="54"/>
      <c r="AO19" s="49"/>
      <c r="AP19" s="51"/>
      <c r="AQ19" s="49"/>
      <c r="AR19" s="49"/>
      <c r="AS19" s="49"/>
      <c r="AT19" s="52"/>
      <c r="AU19" s="52"/>
      <c r="AV19" s="42">
        <f t="shared" si="0"/>
        <v>0</v>
      </c>
      <c r="AW19" s="35"/>
      <c r="AX19" s="1598"/>
      <c r="AY19" s="1598"/>
      <c r="AZ19" s="47"/>
    </row>
    <row r="20" spans="1:52" s="13" customFormat="1" ht="13.2" customHeight="1" thickBot="1" x14ac:dyDescent="0.45">
      <c r="A20" s="1370" t="s">
        <v>27</v>
      </c>
      <c r="B20" s="1465"/>
      <c r="C20" s="1509" t="s">
        <v>29</v>
      </c>
      <c r="D20" s="1226" t="s">
        <v>621</v>
      </c>
      <c r="E20" s="632" t="s">
        <v>632</v>
      </c>
      <c r="F20" s="1140"/>
      <c r="G20" s="1597"/>
      <c r="H20" s="1230">
        <v>3000</v>
      </c>
      <c r="I20" s="1230">
        <f>AV20</f>
        <v>3000</v>
      </c>
      <c r="J20" s="1441">
        <f>SUM(N21:AU21)</f>
        <v>0</v>
      </c>
      <c r="K20" s="1239">
        <f>H20-J20</f>
        <v>3000</v>
      </c>
      <c r="L20" s="1209">
        <f>J20/H20</f>
        <v>0</v>
      </c>
      <c r="M20" s="30" t="s">
        <v>30</v>
      </c>
      <c r="N20" s="246"/>
      <c r="O20" s="246"/>
      <c r="P20" s="246"/>
      <c r="Q20" s="246"/>
      <c r="R20" s="246">
        <v>350</v>
      </c>
      <c r="S20" s="31"/>
      <c r="T20" s="246">
        <v>350</v>
      </c>
      <c r="U20" s="246">
        <v>350</v>
      </c>
      <c r="V20" s="246"/>
      <c r="W20" s="246">
        <v>350</v>
      </c>
      <c r="X20" s="246">
        <v>350</v>
      </c>
      <c r="Y20" s="31"/>
      <c r="Z20" s="246">
        <v>350</v>
      </c>
      <c r="AA20" s="246">
        <v>350</v>
      </c>
      <c r="AB20" s="246">
        <v>350</v>
      </c>
      <c r="AC20" s="246">
        <v>200</v>
      </c>
      <c r="AD20" s="246"/>
      <c r="AE20" s="31"/>
      <c r="AF20" s="246"/>
      <c r="AG20" s="246"/>
      <c r="AH20" s="246"/>
      <c r="AI20" s="246"/>
      <c r="AJ20" s="246"/>
      <c r="AK20" s="31"/>
      <c r="AL20" s="31"/>
      <c r="AM20" s="31"/>
      <c r="AN20" s="31"/>
      <c r="AO20" s="246"/>
      <c r="AP20" s="246"/>
      <c r="AQ20" s="246"/>
      <c r="AR20" s="32"/>
      <c r="AS20" s="32"/>
      <c r="AT20" s="33"/>
      <c r="AU20" s="33"/>
      <c r="AV20" s="34">
        <f t="shared" si="0"/>
        <v>3000</v>
      </c>
      <c r="AW20" s="55"/>
      <c r="AX20" s="1598"/>
      <c r="AY20" s="1598"/>
      <c r="AZ20" s="47"/>
    </row>
    <row r="21" spans="1:52" s="13" customFormat="1" ht="13.2" customHeight="1" thickBot="1" x14ac:dyDescent="0.45">
      <c r="A21" s="1371"/>
      <c r="B21" s="1465"/>
      <c r="C21" s="1516"/>
      <c r="D21" s="1282"/>
      <c r="E21" s="633" t="s">
        <v>375</v>
      </c>
      <c r="F21" s="1141"/>
      <c r="G21" s="1597"/>
      <c r="H21" s="1235"/>
      <c r="I21" s="1235"/>
      <c r="J21" s="1442"/>
      <c r="K21" s="1240"/>
      <c r="L21" s="1222"/>
      <c r="M21" s="37" t="s">
        <v>31</v>
      </c>
      <c r="N21" s="39"/>
      <c r="O21" s="39"/>
      <c r="P21" s="39"/>
      <c r="Q21" s="39"/>
      <c r="R21" s="39"/>
      <c r="S21" s="38"/>
      <c r="T21" s="39"/>
      <c r="U21" s="39"/>
      <c r="V21" s="39"/>
      <c r="W21" s="39"/>
      <c r="X21" s="39"/>
      <c r="Y21" s="38"/>
      <c r="Z21" s="39"/>
      <c r="AA21" s="39"/>
      <c r="AB21" s="39"/>
      <c r="AC21" s="39"/>
      <c r="AD21" s="39"/>
      <c r="AE21" s="38"/>
      <c r="AF21" s="39"/>
      <c r="AG21" s="39"/>
      <c r="AH21" s="39"/>
      <c r="AI21" s="39"/>
      <c r="AJ21" s="39"/>
      <c r="AK21" s="38"/>
      <c r="AL21" s="38"/>
      <c r="AM21" s="38"/>
      <c r="AN21" s="38"/>
      <c r="AO21" s="39"/>
      <c r="AP21" s="39"/>
      <c r="AQ21" s="39"/>
      <c r="AR21" s="613"/>
      <c r="AS21" s="613"/>
      <c r="AT21" s="41"/>
      <c r="AU21" s="41"/>
      <c r="AV21" s="42">
        <f t="shared" si="0"/>
        <v>0</v>
      </c>
      <c r="AW21" s="55"/>
      <c r="AX21" s="47"/>
      <c r="AY21" s="47"/>
      <c r="AZ21" s="47"/>
    </row>
    <row r="22" spans="1:52" s="13" customFormat="1" ht="13.2" customHeight="1" thickBot="1" x14ac:dyDescent="0.45">
      <c r="A22" s="1370" t="s">
        <v>27</v>
      </c>
      <c r="B22" s="1465"/>
      <c r="C22" s="1509" t="s">
        <v>29</v>
      </c>
      <c r="D22" s="1226" t="s">
        <v>34</v>
      </c>
      <c r="E22" s="56" t="s">
        <v>551</v>
      </c>
      <c r="F22" s="1140"/>
      <c r="G22" s="1597"/>
      <c r="H22" s="1142">
        <v>100</v>
      </c>
      <c r="I22" s="1230">
        <f>AV22</f>
        <v>100</v>
      </c>
      <c r="J22" s="1441">
        <f>SUM(N23:AU23)</f>
        <v>0</v>
      </c>
      <c r="K22" s="1239">
        <f>H22-J22</f>
        <v>100</v>
      </c>
      <c r="L22" s="1209">
        <f>J22/H22</f>
        <v>0</v>
      </c>
      <c r="M22" s="30" t="s">
        <v>30</v>
      </c>
      <c r="N22" s="246"/>
      <c r="O22" s="246"/>
      <c r="P22" s="246"/>
      <c r="Q22" s="246">
        <v>100</v>
      </c>
      <c r="R22" s="246"/>
      <c r="S22" s="43"/>
      <c r="T22" s="246"/>
      <c r="U22" s="246"/>
      <c r="V22" s="246"/>
      <c r="W22" s="246"/>
      <c r="X22" s="246"/>
      <c r="Y22" s="43"/>
      <c r="Z22" s="246"/>
      <c r="AA22" s="246"/>
      <c r="AB22" s="246"/>
      <c r="AC22" s="246"/>
      <c r="AD22" s="246"/>
      <c r="AE22" s="43"/>
      <c r="AF22" s="246"/>
      <c r="AG22" s="246"/>
      <c r="AH22" s="246"/>
      <c r="AI22" s="246"/>
      <c r="AJ22" s="246"/>
      <c r="AK22" s="31"/>
      <c r="AL22" s="31"/>
      <c r="AM22" s="31"/>
      <c r="AN22" s="31"/>
      <c r="AO22" s="57"/>
      <c r="AP22" s="246"/>
      <c r="AQ22" s="246"/>
      <c r="AR22" s="32"/>
      <c r="AS22" s="32"/>
      <c r="AT22" s="33"/>
      <c r="AU22" s="33"/>
      <c r="AV22" s="34">
        <f t="shared" si="0"/>
        <v>100</v>
      </c>
      <c r="AW22" s="35"/>
      <c r="AX22" s="628"/>
      <c r="AY22" s="58"/>
      <c r="AZ22" s="47"/>
    </row>
    <row r="23" spans="1:52" s="13" customFormat="1" ht="13.2" customHeight="1" thickBot="1" x14ac:dyDescent="0.45">
      <c r="A23" s="1371"/>
      <c r="B23" s="1465"/>
      <c r="C23" s="1516"/>
      <c r="D23" s="1282"/>
      <c r="E23" s="252" t="s">
        <v>35</v>
      </c>
      <c r="F23" s="1141"/>
      <c r="G23" s="1597"/>
      <c r="H23" s="1137"/>
      <c r="I23" s="1235"/>
      <c r="J23" s="1442"/>
      <c r="K23" s="1240"/>
      <c r="L23" s="1222"/>
      <c r="M23" s="37" t="s">
        <v>31</v>
      </c>
      <c r="N23" s="253"/>
      <c r="O23" s="253"/>
      <c r="P23" s="253"/>
      <c r="Q23" s="253"/>
      <c r="R23" s="253"/>
      <c r="S23" s="59"/>
      <c r="T23" s="253"/>
      <c r="U23" s="253"/>
      <c r="V23" s="253"/>
      <c r="W23" s="253"/>
      <c r="X23" s="253"/>
      <c r="Y23" s="59"/>
      <c r="Z23" s="253"/>
      <c r="AA23" s="253"/>
      <c r="AB23" s="253"/>
      <c r="AC23" s="253"/>
      <c r="AD23" s="253"/>
      <c r="AE23" s="59"/>
      <c r="AF23" s="253"/>
      <c r="AG23" s="253"/>
      <c r="AH23" s="253"/>
      <c r="AI23" s="253"/>
      <c r="AJ23" s="253"/>
      <c r="AK23" s="59"/>
      <c r="AL23" s="59"/>
      <c r="AM23" s="59"/>
      <c r="AN23" s="59"/>
      <c r="AO23" s="253"/>
      <c r="AP23" s="254"/>
      <c r="AQ23" s="255"/>
      <c r="AR23" s="256"/>
      <c r="AS23" s="256"/>
      <c r="AT23" s="257"/>
      <c r="AU23" s="257"/>
      <c r="AV23" s="42">
        <f t="shared" si="0"/>
        <v>0</v>
      </c>
      <c r="AW23" s="35"/>
      <c r="AX23" s="58"/>
      <c r="AY23" s="58"/>
      <c r="AZ23" s="47"/>
    </row>
    <row r="24" spans="1:52" s="13" customFormat="1" ht="13.2" customHeight="1" thickBot="1" x14ac:dyDescent="0.45">
      <c r="A24" s="1370" t="s">
        <v>27</v>
      </c>
      <c r="B24" s="1465"/>
      <c r="C24" s="1509" t="s">
        <v>29</v>
      </c>
      <c r="D24" s="1226" t="s">
        <v>34</v>
      </c>
      <c r="E24" s="60" t="s">
        <v>552</v>
      </c>
      <c r="F24" s="1140"/>
      <c r="G24" s="1599"/>
      <c r="H24" s="1142">
        <v>1000</v>
      </c>
      <c r="I24" s="1230">
        <f>AV24</f>
        <v>1000</v>
      </c>
      <c r="J24" s="1441">
        <f>SUM(N25:AU25)</f>
        <v>0</v>
      </c>
      <c r="K24" s="1239">
        <f>H24-J24</f>
        <v>1000</v>
      </c>
      <c r="L24" s="1209">
        <f>J24/H24</f>
        <v>0</v>
      </c>
      <c r="M24" s="30" t="s">
        <v>30</v>
      </c>
      <c r="N24" s="57">
        <v>300</v>
      </c>
      <c r="O24" s="57"/>
      <c r="P24" s="57"/>
      <c r="Q24" s="57"/>
      <c r="R24" s="57"/>
      <c r="S24" s="61"/>
      <c r="T24" s="57"/>
      <c r="U24" s="57"/>
      <c r="V24" s="57">
        <v>400</v>
      </c>
      <c r="W24" s="57"/>
      <c r="X24" s="57"/>
      <c r="Y24" s="61"/>
      <c r="Z24" s="57"/>
      <c r="AA24" s="57"/>
      <c r="AB24" s="57"/>
      <c r="AC24" s="57"/>
      <c r="AD24" s="57">
        <v>300</v>
      </c>
      <c r="AE24" s="61"/>
      <c r="AF24" s="57"/>
      <c r="AG24" s="57"/>
      <c r="AH24" s="57"/>
      <c r="AI24" s="57"/>
      <c r="AJ24" s="57"/>
      <c r="AK24" s="61"/>
      <c r="AL24" s="61"/>
      <c r="AM24" s="61"/>
      <c r="AN24" s="61"/>
      <c r="AO24" s="57"/>
      <c r="AP24" s="247"/>
      <c r="AQ24" s="57"/>
      <c r="AR24" s="258"/>
      <c r="AS24" s="258"/>
      <c r="AT24" s="259"/>
      <c r="AU24" s="259"/>
      <c r="AV24" s="34">
        <f t="shared" si="0"/>
        <v>1000</v>
      </c>
      <c r="AW24" s="35"/>
      <c r="AX24" s="47"/>
      <c r="AY24" s="47"/>
      <c r="AZ24" s="47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36</v>
      </c>
      <c r="F25" s="1141"/>
      <c r="G25" s="1599"/>
      <c r="H25" s="1137"/>
      <c r="I25" s="1235"/>
      <c r="J25" s="1442"/>
      <c r="K25" s="1240"/>
      <c r="L25" s="1222"/>
      <c r="M25" s="37" t="s">
        <v>31</v>
      </c>
      <c r="N25" s="260"/>
      <c r="O25" s="260"/>
      <c r="P25" s="260"/>
      <c r="Q25" s="260"/>
      <c r="R25" s="260"/>
      <c r="S25" s="62"/>
      <c r="T25" s="260"/>
      <c r="U25" s="260"/>
      <c r="V25" s="260"/>
      <c r="W25" s="260"/>
      <c r="X25" s="260"/>
      <c r="Y25" s="62"/>
      <c r="Z25" s="260"/>
      <c r="AA25" s="260"/>
      <c r="AB25" s="260"/>
      <c r="AC25" s="260"/>
      <c r="AD25" s="260"/>
      <c r="AE25" s="62"/>
      <c r="AF25" s="260"/>
      <c r="AG25" s="260"/>
      <c r="AH25" s="260"/>
      <c r="AI25" s="260"/>
      <c r="AJ25" s="260"/>
      <c r="AK25" s="62"/>
      <c r="AL25" s="62"/>
      <c r="AM25" s="62"/>
      <c r="AN25" s="63"/>
      <c r="AO25" s="262"/>
      <c r="AP25" s="261"/>
      <c r="AQ25" s="262"/>
      <c r="AR25" s="263"/>
      <c r="AS25" s="263"/>
      <c r="AT25" s="264"/>
      <c r="AU25" s="264"/>
      <c r="AV25" s="42">
        <f t="shared" si="0"/>
        <v>0</v>
      </c>
      <c r="AW25" s="35"/>
      <c r="AX25" s="47"/>
      <c r="AY25" s="47"/>
      <c r="AZ25" s="47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37</v>
      </c>
      <c r="E26" s="634" t="s">
        <v>585</v>
      </c>
      <c r="F26" s="1331"/>
      <c r="G26" s="1600"/>
      <c r="H26" s="1534">
        <v>2000</v>
      </c>
      <c r="I26" s="1230">
        <f>AV26</f>
        <v>2000</v>
      </c>
      <c r="J26" s="1441">
        <f>SUM(N27:AU27)</f>
        <v>0</v>
      </c>
      <c r="K26" s="1239">
        <f>H26-J26</f>
        <v>2000</v>
      </c>
      <c r="L26" s="1209">
        <f>J26/H26</f>
        <v>0</v>
      </c>
      <c r="M26" s="30" t="s">
        <v>30</v>
      </c>
      <c r="N26" s="57"/>
      <c r="O26" s="57">
        <v>400</v>
      </c>
      <c r="P26" s="57">
        <v>400</v>
      </c>
      <c r="Q26" s="57"/>
      <c r="R26" s="57"/>
      <c r="S26" s="61"/>
      <c r="T26" s="57"/>
      <c r="U26" s="99"/>
      <c r="V26" s="57"/>
      <c r="W26" s="57"/>
      <c r="X26" s="99"/>
      <c r="Y26" s="61"/>
      <c r="Z26" s="57"/>
      <c r="AA26" s="57"/>
      <c r="AB26" s="99"/>
      <c r="AC26" s="57"/>
      <c r="AD26" s="57"/>
      <c r="AE26" s="61"/>
      <c r="AF26" s="57">
        <v>400</v>
      </c>
      <c r="AG26" s="99">
        <v>400</v>
      </c>
      <c r="AH26" s="99">
        <v>400</v>
      </c>
      <c r="AI26" s="57"/>
      <c r="AJ26" s="99"/>
      <c r="AK26" s="98"/>
      <c r="AL26" s="61"/>
      <c r="AM26" s="98"/>
      <c r="AN26" s="61"/>
      <c r="AO26" s="57"/>
      <c r="AP26" s="247"/>
      <c r="AQ26" s="57"/>
      <c r="AR26" s="258"/>
      <c r="AS26" s="258"/>
      <c r="AT26" s="258"/>
      <c r="AU26" s="258"/>
      <c r="AV26" s="34">
        <f t="shared" si="0"/>
        <v>2000</v>
      </c>
      <c r="AW26" s="35"/>
      <c r="AX26" s="1598"/>
      <c r="AY26" s="1598"/>
      <c r="AZ26" s="47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321</v>
      </c>
      <c r="F27" s="1332"/>
      <c r="G27" s="1270"/>
      <c r="H27" s="1242"/>
      <c r="I27" s="1235"/>
      <c r="J27" s="1442"/>
      <c r="K27" s="1240"/>
      <c r="L27" s="1222"/>
      <c r="M27" s="37" t="s">
        <v>31</v>
      </c>
      <c r="N27" s="260"/>
      <c r="O27" s="260"/>
      <c r="P27" s="260"/>
      <c r="Q27" s="260"/>
      <c r="R27" s="260"/>
      <c r="S27" s="62"/>
      <c r="T27" s="260"/>
      <c r="U27" s="260"/>
      <c r="V27" s="260"/>
      <c r="W27" s="260"/>
      <c r="X27" s="260"/>
      <c r="Y27" s="62"/>
      <c r="Z27" s="260"/>
      <c r="AA27" s="260"/>
      <c r="AB27" s="260"/>
      <c r="AC27" s="260"/>
      <c r="AD27" s="262"/>
      <c r="AE27" s="62"/>
      <c r="AF27" s="260"/>
      <c r="AG27" s="260"/>
      <c r="AH27" s="260"/>
      <c r="AI27" s="260"/>
      <c r="AJ27" s="262"/>
      <c r="AK27" s="62"/>
      <c r="AL27" s="62"/>
      <c r="AM27" s="62"/>
      <c r="AN27" s="63"/>
      <c r="AO27" s="262"/>
      <c r="AP27" s="261"/>
      <c r="AQ27" s="262"/>
      <c r="AR27" s="263"/>
      <c r="AS27" s="263"/>
      <c r="AT27" s="264"/>
      <c r="AU27" s="264"/>
      <c r="AV27" s="42">
        <f t="shared" si="0"/>
        <v>0</v>
      </c>
      <c r="AW27" s="35"/>
      <c r="AX27" s="1598"/>
      <c r="AY27" s="1598"/>
      <c r="AZ27" s="47"/>
    </row>
    <row r="28" spans="1:52" s="13" customFormat="1" ht="13.2" hidden="1" customHeight="1" x14ac:dyDescent="0.4">
      <c r="A28" s="1370" t="s">
        <v>27</v>
      </c>
      <c r="B28" s="1465"/>
      <c r="C28" s="1509" t="s">
        <v>29</v>
      </c>
      <c r="D28" s="1302" t="s">
        <v>513</v>
      </c>
      <c r="E28" s="634" t="s">
        <v>585</v>
      </c>
      <c r="F28" s="1331"/>
      <c r="G28" s="1600"/>
      <c r="H28" s="1534"/>
      <c r="I28" s="1230">
        <f>AV28</f>
        <v>0</v>
      </c>
      <c r="J28" s="1441">
        <f>SUM(N29:AU29)</f>
        <v>0</v>
      </c>
      <c r="K28" s="1239">
        <f>H28-J28</f>
        <v>0</v>
      </c>
      <c r="L28" s="1209" t="e">
        <f>J28/H28</f>
        <v>#DIV/0!</v>
      </c>
      <c r="M28" s="30" t="s">
        <v>30</v>
      </c>
      <c r="N28" s="247"/>
      <c r="O28" s="247"/>
      <c r="P28" s="247"/>
      <c r="Q28" s="247"/>
      <c r="R28" s="247"/>
      <c r="S28" s="61"/>
      <c r="T28" s="57"/>
      <c r="U28" s="99"/>
      <c r="V28" s="57"/>
      <c r="W28" s="57"/>
      <c r="X28" s="99"/>
      <c r="Y28" s="61"/>
      <c r="Z28" s="247"/>
      <c r="AA28" s="57"/>
      <c r="AB28" s="99"/>
      <c r="AC28" s="57"/>
      <c r="AD28" s="57"/>
      <c r="AE28" s="61"/>
      <c r="AF28" s="247"/>
      <c r="AG28" s="247"/>
      <c r="AH28" s="247"/>
      <c r="AI28" s="247"/>
      <c r="AJ28" s="247"/>
      <c r="AK28" s="64"/>
      <c r="AL28" s="64"/>
      <c r="AM28" s="64"/>
      <c r="AN28" s="64"/>
      <c r="AO28" s="247"/>
      <c r="AP28" s="247"/>
      <c r="AQ28" s="57"/>
      <c r="AR28" s="258"/>
      <c r="AS28" s="258"/>
      <c r="AT28" s="258"/>
      <c r="AU28" s="258"/>
      <c r="AV28" s="34">
        <f t="shared" si="0"/>
        <v>0</v>
      </c>
      <c r="AW28" s="35"/>
      <c r="AX28" s="47"/>
      <c r="AY28" s="47"/>
      <c r="AZ28" s="47"/>
    </row>
    <row r="29" spans="1:52" s="13" customFormat="1" ht="13.2" hidden="1" customHeight="1" thickBot="1" x14ac:dyDescent="0.45">
      <c r="A29" s="1371"/>
      <c r="B29" s="1465"/>
      <c r="C29" s="1465"/>
      <c r="D29" s="1303"/>
      <c r="E29" s="635" t="s">
        <v>321</v>
      </c>
      <c r="F29" s="1332"/>
      <c r="G29" s="1270"/>
      <c r="H29" s="1242"/>
      <c r="I29" s="1235"/>
      <c r="J29" s="1442"/>
      <c r="K29" s="1240"/>
      <c r="L29" s="1222"/>
      <c r="M29" s="37" t="s">
        <v>31</v>
      </c>
      <c r="N29" s="260"/>
      <c r="O29" s="260"/>
      <c r="P29" s="260"/>
      <c r="Q29" s="260"/>
      <c r="R29" s="260"/>
      <c r="S29" s="62"/>
      <c r="T29" s="260"/>
      <c r="U29" s="260"/>
      <c r="V29" s="260"/>
      <c r="W29" s="260"/>
      <c r="X29" s="260"/>
      <c r="Y29" s="62"/>
      <c r="Z29" s="260"/>
      <c r="AA29" s="260"/>
      <c r="AB29" s="260"/>
      <c r="AC29" s="260"/>
      <c r="AD29" s="260"/>
      <c r="AE29" s="62"/>
      <c r="AF29" s="260"/>
      <c r="AG29" s="260"/>
      <c r="AH29" s="260"/>
      <c r="AI29" s="260"/>
      <c r="AJ29" s="260"/>
      <c r="AK29" s="62"/>
      <c r="AL29" s="62"/>
      <c r="AM29" s="62"/>
      <c r="AN29" s="62"/>
      <c r="AO29" s="262"/>
      <c r="AP29" s="266"/>
      <c r="AQ29" s="262"/>
      <c r="AR29" s="263"/>
      <c r="AS29" s="263"/>
      <c r="AT29" s="264"/>
      <c r="AU29" s="264"/>
      <c r="AV29" s="42">
        <f t="shared" si="0"/>
        <v>0</v>
      </c>
      <c r="AW29" s="35"/>
      <c r="AX29" s="47"/>
      <c r="AY29" s="47"/>
      <c r="AZ29" s="47"/>
    </row>
    <row r="30" spans="1:52" s="13" customFormat="1" ht="13.2" hidden="1" customHeight="1" x14ac:dyDescent="0.4">
      <c r="A30" s="1370" t="s">
        <v>233</v>
      </c>
      <c r="B30" s="1465"/>
      <c r="C30" s="1509" t="s">
        <v>29</v>
      </c>
      <c r="D30" s="1226" t="s">
        <v>501</v>
      </c>
      <c r="E30" s="251" t="s">
        <v>534</v>
      </c>
      <c r="F30" s="1331"/>
      <c r="G30" s="1601"/>
      <c r="H30" s="1534"/>
      <c r="I30" s="1230">
        <f>AV30</f>
        <v>0</v>
      </c>
      <c r="J30" s="1441">
        <f>SUM(N31:AU31)</f>
        <v>0</v>
      </c>
      <c r="K30" s="1239">
        <f>H30-J30</f>
        <v>0</v>
      </c>
      <c r="L30" s="1209"/>
      <c r="M30" s="30" t="s">
        <v>30</v>
      </c>
      <c r="N30" s="247"/>
      <c r="O30" s="247"/>
      <c r="P30" s="247"/>
      <c r="Q30" s="247"/>
      <c r="R30" s="247"/>
      <c r="S30" s="64"/>
      <c r="T30" s="247"/>
      <c r="U30" s="247"/>
      <c r="V30" s="247"/>
      <c r="W30" s="247"/>
      <c r="X30" s="247"/>
      <c r="Y30" s="64"/>
      <c r="Z30" s="247"/>
      <c r="AA30" s="247"/>
      <c r="AB30" s="247"/>
      <c r="AC30" s="247"/>
      <c r="AD30" s="247"/>
      <c r="AE30" s="64"/>
      <c r="AF30" s="247"/>
      <c r="AG30" s="247"/>
      <c r="AH30" s="247"/>
      <c r="AI30" s="247"/>
      <c r="AJ30" s="247"/>
      <c r="AK30" s="64"/>
      <c r="AL30" s="64"/>
      <c r="AM30" s="64"/>
      <c r="AN30" s="64"/>
      <c r="AO30" s="247"/>
      <c r="AP30" s="247"/>
      <c r="AQ30" s="57"/>
      <c r="AR30" s="258"/>
      <c r="AS30" s="258"/>
      <c r="AT30" s="258"/>
      <c r="AU30" s="258"/>
      <c r="AV30" s="34">
        <f t="shared" si="0"/>
        <v>0</v>
      </c>
      <c r="AW30" s="35"/>
      <c r="AX30" s="47"/>
      <c r="AY30" s="47"/>
      <c r="AZ30" s="47"/>
    </row>
    <row r="31" spans="1:52" s="13" customFormat="1" ht="13.2" hidden="1" customHeight="1" thickBot="1" x14ac:dyDescent="0.45">
      <c r="A31" s="1371"/>
      <c r="B31" s="1465"/>
      <c r="C31" s="1465"/>
      <c r="D31" s="1282"/>
      <c r="E31" s="455" t="s">
        <v>535</v>
      </c>
      <c r="F31" s="1332"/>
      <c r="G31" s="1602"/>
      <c r="H31" s="1242"/>
      <c r="I31" s="1235"/>
      <c r="J31" s="1442"/>
      <c r="K31" s="1240"/>
      <c r="L31" s="1222"/>
      <c r="M31" s="37" t="s">
        <v>31</v>
      </c>
      <c r="N31" s="260"/>
      <c r="O31" s="260"/>
      <c r="P31" s="260"/>
      <c r="Q31" s="260"/>
      <c r="R31" s="260"/>
      <c r="S31" s="62"/>
      <c r="T31" s="260"/>
      <c r="U31" s="260"/>
      <c r="V31" s="260"/>
      <c r="W31" s="260"/>
      <c r="X31" s="260"/>
      <c r="Y31" s="62"/>
      <c r="Z31" s="260"/>
      <c r="AA31" s="260"/>
      <c r="AB31" s="260"/>
      <c r="AC31" s="260"/>
      <c r="AD31" s="260"/>
      <c r="AE31" s="62"/>
      <c r="AF31" s="260"/>
      <c r="AG31" s="260"/>
      <c r="AH31" s="260"/>
      <c r="AI31" s="260"/>
      <c r="AJ31" s="260"/>
      <c r="AK31" s="62"/>
      <c r="AL31" s="62"/>
      <c r="AM31" s="62"/>
      <c r="AN31" s="62"/>
      <c r="AO31" s="262"/>
      <c r="AP31" s="266"/>
      <c r="AQ31" s="262"/>
      <c r="AR31" s="263"/>
      <c r="AS31" s="263"/>
      <c r="AT31" s="264"/>
      <c r="AU31" s="264"/>
      <c r="AV31" s="42">
        <f t="shared" si="0"/>
        <v>0</v>
      </c>
      <c r="AW31" s="35"/>
      <c r="AX31" s="47"/>
      <c r="AY31" s="47"/>
      <c r="AZ31" s="47"/>
    </row>
    <row r="32" spans="1:52" s="13" customFormat="1" ht="13.2" hidden="1" customHeight="1" x14ac:dyDescent="0.4">
      <c r="A32" s="1370" t="s">
        <v>27</v>
      </c>
      <c r="B32" s="1465"/>
      <c r="C32" s="1509" t="s">
        <v>29</v>
      </c>
      <c r="D32" s="1226"/>
      <c r="E32" s="245"/>
      <c r="F32" s="1140"/>
      <c r="G32" s="1601"/>
      <c r="H32" s="1241"/>
      <c r="I32" s="1230">
        <f>AV32</f>
        <v>0</v>
      </c>
      <c r="J32" s="1441">
        <f>SUM(N33:AU33)</f>
        <v>0</v>
      </c>
      <c r="K32" s="1239">
        <f>H32-J32</f>
        <v>0</v>
      </c>
      <c r="L32" s="1209"/>
      <c r="M32" s="30" t="s">
        <v>30</v>
      </c>
      <c r="N32" s="57"/>
      <c r="O32" s="57"/>
      <c r="P32" s="57"/>
      <c r="Q32" s="57"/>
      <c r="R32" s="57"/>
      <c r="S32" s="61"/>
      <c r="T32" s="57"/>
      <c r="U32" s="57"/>
      <c r="V32" s="57"/>
      <c r="W32" s="57"/>
      <c r="X32" s="57"/>
      <c r="Y32" s="61"/>
      <c r="Z32" s="57"/>
      <c r="AA32" s="57"/>
      <c r="AB32" s="57"/>
      <c r="AC32" s="57"/>
      <c r="AD32" s="57"/>
      <c r="AE32" s="61"/>
      <c r="AF32" s="57"/>
      <c r="AG32" s="57"/>
      <c r="AH32" s="57"/>
      <c r="AI32" s="57"/>
      <c r="AJ32" s="57"/>
      <c r="AK32" s="61"/>
      <c r="AL32" s="61"/>
      <c r="AM32" s="61"/>
      <c r="AN32" s="61"/>
      <c r="AO32" s="57"/>
      <c r="AP32" s="247"/>
      <c r="AQ32" s="246"/>
      <c r="AR32" s="258"/>
      <c r="AS32" s="258"/>
      <c r="AT32" s="259"/>
      <c r="AU32" s="511"/>
      <c r="AV32" s="34">
        <f t="shared" si="0"/>
        <v>0</v>
      </c>
      <c r="AW32" s="35"/>
      <c r="AX32" s="1598"/>
      <c r="AY32" s="47"/>
      <c r="AZ32" s="47"/>
    </row>
    <row r="33" spans="1:52" s="13" customFormat="1" ht="13.2" hidden="1" customHeight="1" thickBot="1" x14ac:dyDescent="0.45">
      <c r="A33" s="1371"/>
      <c r="B33" s="1351"/>
      <c r="C33" s="1351"/>
      <c r="D33" s="1282"/>
      <c r="E33" s="248"/>
      <c r="F33" s="1141"/>
      <c r="G33" s="1602"/>
      <c r="H33" s="1242"/>
      <c r="I33" s="1235"/>
      <c r="J33" s="1442"/>
      <c r="K33" s="1240"/>
      <c r="L33" s="1222"/>
      <c r="M33" s="37" t="s">
        <v>31</v>
      </c>
      <c r="N33" s="267"/>
      <c r="O33" s="267"/>
      <c r="P33" s="267"/>
      <c r="Q33" s="267"/>
      <c r="R33" s="267"/>
      <c r="S33" s="65"/>
      <c r="T33" s="267"/>
      <c r="U33" s="267"/>
      <c r="V33" s="267"/>
      <c r="W33" s="267"/>
      <c r="X33" s="267"/>
      <c r="Y33" s="65"/>
      <c r="Z33" s="267"/>
      <c r="AA33" s="267"/>
      <c r="AB33" s="267"/>
      <c r="AC33" s="267"/>
      <c r="AD33" s="267"/>
      <c r="AE33" s="65"/>
      <c r="AF33" s="267"/>
      <c r="AG33" s="267"/>
      <c r="AH33" s="267"/>
      <c r="AI33" s="267"/>
      <c r="AJ33" s="267"/>
      <c r="AK33" s="65"/>
      <c r="AL33" s="65"/>
      <c r="AM33" s="65"/>
      <c r="AN33" s="65"/>
      <c r="AO33" s="267"/>
      <c r="AP33" s="40"/>
      <c r="AQ33" s="614"/>
      <c r="AR33" s="615"/>
      <c r="AS33" s="615"/>
      <c r="AT33" s="616"/>
      <c r="AU33" s="616"/>
      <c r="AV33" s="42">
        <f t="shared" si="0"/>
        <v>0</v>
      </c>
      <c r="AW33" s="35"/>
      <c r="AX33" s="1598"/>
      <c r="AY33" s="47"/>
      <c r="AZ33" s="47"/>
    </row>
    <row r="34" spans="1:52" s="13" customFormat="1" ht="13.2" customHeight="1" x14ac:dyDescent="0.4">
      <c r="A34" s="1607" t="s">
        <v>38</v>
      </c>
      <c r="B34" s="1608"/>
      <c r="C34" s="1608"/>
      <c r="D34" s="1608"/>
      <c r="E34" s="1609"/>
      <c r="F34" s="1481">
        <f>SUM(F10:F33)</f>
        <v>0</v>
      </c>
      <c r="G34" s="596"/>
      <c r="H34" s="1613">
        <f>SUM(H10:H29)</f>
        <v>6400</v>
      </c>
      <c r="I34" s="1613">
        <f>SUM(I10:I33)</f>
        <v>6400</v>
      </c>
      <c r="J34" s="1615">
        <f>SUM(J10:J29)</f>
        <v>0</v>
      </c>
      <c r="K34" s="1613">
        <f>SUM(K10:K29)</f>
        <v>6400</v>
      </c>
      <c r="L34" s="1605">
        <f>J34/H34</f>
        <v>0</v>
      </c>
      <c r="M34" s="474" t="s">
        <v>39</v>
      </c>
      <c r="N34" s="476">
        <f>N14+N16+N20+N22+N24+N26+N28+N32+N10+N12</f>
        <v>300</v>
      </c>
      <c r="O34" s="476">
        <f>O14+O16+O20+O22+O24+O26+O28+O32+O10+O12</f>
        <v>400</v>
      </c>
      <c r="P34" s="476">
        <f>P14+P16+P20+P22+P24+P26+P28+P32+P10+P12+P18</f>
        <v>400</v>
      </c>
      <c r="Q34" s="476">
        <f>Q14+Q16+Q20+Q22+Q24+Q26+Q28+Q32+Q10+Q12</f>
        <v>400</v>
      </c>
      <c r="R34" s="476">
        <f>R14+R16+R20+R22+R24+R26+R28+R32+R10+R12</f>
        <v>350</v>
      </c>
      <c r="S34" s="67">
        <f>S14+S16+S20+S22+S24+S26+S28+S32+S10+S12+S18</f>
        <v>0</v>
      </c>
      <c r="T34" s="476">
        <f>T14+T16+T20+T22+T24+T26+T28+T32+T10+T12</f>
        <v>350</v>
      </c>
      <c r="U34" s="476">
        <f>U14+U16+U20+U22+U24+U26+U28+U32+U10+U12</f>
        <v>350</v>
      </c>
      <c r="V34" s="476">
        <f>V14+V16+V20+V22+V24+V26+V28+V32+V10+V12+V18</f>
        <v>400</v>
      </c>
      <c r="W34" s="476">
        <f>W14+W16+W20+W22+W24+W26+W28+W32+W10+W12</f>
        <v>350</v>
      </c>
      <c r="X34" s="476">
        <f>X14+X16+X20+X22+X24+X26+X28+X32+X10+X12+X18</f>
        <v>350</v>
      </c>
      <c r="Y34" s="67">
        <f>Y14+Y16+Y20+Y22+Y24+Y26+Y28+Y32+Y10+Y12+Y18</f>
        <v>0</v>
      </c>
      <c r="Z34" s="476">
        <f>Z14+Z16+Z20+Z22+Z24+Z26+Z28+Z32+Z10+Z12</f>
        <v>350</v>
      </c>
      <c r="AA34" s="476">
        <f>AA14+AA16+AA20+AA22+AA24+AA26+AA28+AA32+AA10+AA12</f>
        <v>350</v>
      </c>
      <c r="AB34" s="476">
        <f>AB14+AB16+AB20+AB22+AB24+AB26+AB28+AB32+AB10+AB12+AB18</f>
        <v>350</v>
      </c>
      <c r="AC34" s="476">
        <f>AC14+AC16+AC20+AC22+AC24+AC26+AC28+AC32+AC10+AC12</f>
        <v>200</v>
      </c>
      <c r="AD34" s="476">
        <f>AD14+AD16+AD20+AD22+AD24+AD26+AD28+AD32+AD10+AD12+AD18</f>
        <v>300</v>
      </c>
      <c r="AE34" s="67">
        <f>AE14+AE16+AE20+AE22+AE24+AE26+AE28+AE32+AE10+AE12+AE18</f>
        <v>0</v>
      </c>
      <c r="AF34" s="476">
        <f>AF14+AF16+AF20+AF22+AF24+AF26+AF28+AF32+AF10+AF12</f>
        <v>400</v>
      </c>
      <c r="AG34" s="476">
        <f>AG14+AG16+AG20+AG22+AG24+AG26+AG28+AG32+AG10+AG12+AG18</f>
        <v>400</v>
      </c>
      <c r="AH34" s="476">
        <f>AH14+AH16+AH20+AH22+AH24+AH26+AH28+AH32+AH10+AH12+AH18</f>
        <v>400</v>
      </c>
      <c r="AI34" s="476">
        <f>AI14+AI16+AI20+AI22+AI24+AI26+AI28+AI32+AI10+AI12</f>
        <v>0</v>
      </c>
      <c r="AJ34" s="476">
        <f>AJ14+AJ16+AJ20+AJ22+AJ24+AJ26+AJ28+AJ32+AJ10+AJ12+AJ18</f>
        <v>0</v>
      </c>
      <c r="AK34" s="67">
        <f>AK14+AK16+AK20+AK22+AK24+AK26+AK28+AK32+AK10+AK12+AK18</f>
        <v>0</v>
      </c>
      <c r="AL34" s="67">
        <f>AL14+AL16+AL20+AL22+AL24+AL26+AL28+AL32+AL10+AL12</f>
        <v>0</v>
      </c>
      <c r="AM34" s="67"/>
      <c r="AN34" s="67"/>
      <c r="AO34" s="476"/>
      <c r="AP34" s="476"/>
      <c r="AQ34" s="476"/>
      <c r="AR34" s="476"/>
      <c r="AS34" s="476"/>
      <c r="AT34" s="476"/>
      <c r="AU34" s="476"/>
      <c r="AV34" s="480">
        <f t="shared" si="0"/>
        <v>6400</v>
      </c>
      <c r="AW34" s="70"/>
      <c r="AX34" s="47"/>
      <c r="AY34" s="47"/>
      <c r="AZ34" s="47"/>
    </row>
    <row r="35" spans="1:52" s="13" customFormat="1" ht="13.2" customHeight="1" thickBot="1" x14ac:dyDescent="0.45">
      <c r="A35" s="1610"/>
      <c r="B35" s="1611"/>
      <c r="C35" s="1611"/>
      <c r="D35" s="1611"/>
      <c r="E35" s="1612"/>
      <c r="F35" s="1338"/>
      <c r="G35" s="597"/>
      <c r="H35" s="1614"/>
      <c r="I35" s="1614"/>
      <c r="J35" s="1616"/>
      <c r="K35" s="1614"/>
      <c r="L35" s="1606"/>
      <c r="M35" s="475" t="s">
        <v>40</v>
      </c>
      <c r="N35" s="477">
        <f>N15+N17+N21+N23+N25+N27+N29+N33+N11+N13+N19</f>
        <v>0</v>
      </c>
      <c r="O35" s="477">
        <f>O15+O17+O21+O23+O25+O27+O29+O33+O11+O13+O19</f>
        <v>0</v>
      </c>
      <c r="P35" s="477">
        <f>P15+P17+P21+P23+P25+P27+P29+P33+P11+P13+P19</f>
        <v>0</v>
      </c>
      <c r="Q35" s="477">
        <f>Q15+Q17+Q21+Q23+Q25+Q27+Q29+Q33+Q11+Q13+Q19</f>
        <v>0</v>
      </c>
      <c r="R35" s="477">
        <f>R15+R17+R21+R23+R25+R27+R29+R33+R11+R13+R19</f>
        <v>0</v>
      </c>
      <c r="S35" s="72">
        <f>S15+S17+S21+S23+S25+S27+S29+S33+S11+S13+S19</f>
        <v>0</v>
      </c>
      <c r="T35" s="477">
        <f>T15+T17+T21+T23+T25+T27+T29+T33+T11+T13+T19</f>
        <v>0</v>
      </c>
      <c r="U35" s="477">
        <f>U15+U17+U21+U23+U25+U27+U29+U33+U11+U13</f>
        <v>0</v>
      </c>
      <c r="V35" s="477">
        <f>V15+V17+V21+V23+V25+V27+V29+V33+V11+V13+V19</f>
        <v>0</v>
      </c>
      <c r="W35" s="477">
        <f>W15+W17+W21+W23+W25+W27+W29+W33+W11+W13+W19</f>
        <v>0</v>
      </c>
      <c r="X35" s="477">
        <f>X15+X17+X21+X23+X25+X27+X29+X33+X11+X13+X19</f>
        <v>0</v>
      </c>
      <c r="Y35" s="72">
        <f>Y15+Y17+Y21+Y23+Y25+Y27+Y29+Y33+Y11+Y13+Y19</f>
        <v>0</v>
      </c>
      <c r="Z35" s="477">
        <f>Z15+Z17+Z21+Z23+Z25+Z27+Z29+Z33+Z11+Z13+Z19</f>
        <v>0</v>
      </c>
      <c r="AA35" s="477">
        <f>AA15+AA17+AA21+AA23+AA25+AA27+AA29+AA33+AA11+AA13+AA19</f>
        <v>0</v>
      </c>
      <c r="AB35" s="477">
        <f>AB15+AB17+AB21+AB23+AB25+AB27+AB29+AB33+AB11+AB13+AB19</f>
        <v>0</v>
      </c>
      <c r="AC35" s="477">
        <f>AC15+AC17+AC21+AC23+AC25+AC27+AC29+AC33+AC11+AC13+AC19</f>
        <v>0</v>
      </c>
      <c r="AD35" s="477">
        <f>AD15+AD17+AD21+AD23+AD25+AD27+AD29+AD33+AD11+AD13+AD19</f>
        <v>0</v>
      </c>
      <c r="AE35" s="72">
        <f>AE15+AE17+AE21+AE23+AE25+AE27+AE29+AE33+AE11+AE13+AE19</f>
        <v>0</v>
      </c>
      <c r="AF35" s="477">
        <f>AF15+AF17+AF21+AF23+AF25+AF27+AF29+AF33+AF11+AF13+AF19</f>
        <v>0</v>
      </c>
      <c r="AG35" s="477">
        <f>AG15+AG17+AG21+AG23+AG25+AG27+AG29+AG33+AG11+AG13+AG19</f>
        <v>0</v>
      </c>
      <c r="AH35" s="477">
        <f>AH15+AH17+AH21+AH23+AH25+AH27+AH29+AH33+AH11+AH13+AH19</f>
        <v>0</v>
      </c>
      <c r="AI35" s="477">
        <f>AI15+AI17+AI21+AI23+AI25+AI27+AI29+AI33+AI11+AI13+AI19</f>
        <v>0</v>
      </c>
      <c r="AJ35" s="477">
        <f>AJ15+AJ17+AJ21+AJ23+AJ25+AJ27+AJ29+AJ33+AJ11+AJ13+AJ19</f>
        <v>0</v>
      </c>
      <c r="AK35" s="72">
        <f>AK15+AK17+AK21+AK23+AK25+AK27+AK29+AK33+AK11+AK13+AK19</f>
        <v>0</v>
      </c>
      <c r="AL35" s="72">
        <f>AL15+AL17+AL21+AL23+AL25+AL27+AL29+AL33+AL11+AL13+AL19</f>
        <v>0</v>
      </c>
      <c r="AM35" s="72"/>
      <c r="AN35" s="72"/>
      <c r="AO35" s="477"/>
      <c r="AP35" s="477"/>
      <c r="AQ35" s="477"/>
      <c r="AR35" s="477"/>
      <c r="AS35" s="477"/>
      <c r="AT35" s="477"/>
      <c r="AU35" s="477"/>
      <c r="AV35" s="478">
        <f t="shared" si="0"/>
        <v>0</v>
      </c>
      <c r="AW35" s="70"/>
      <c r="AX35" s="47"/>
      <c r="AY35" s="47"/>
      <c r="AZ35" s="47"/>
    </row>
    <row r="36" spans="1:52" s="13" customFormat="1" ht="13.2" customHeight="1" x14ac:dyDescent="0.4">
      <c r="A36" s="1497" t="s">
        <v>41</v>
      </c>
      <c r="B36" s="1331" t="s">
        <v>42</v>
      </c>
      <c r="C36" s="1509" t="s">
        <v>43</v>
      </c>
      <c r="D36" s="1226" t="s">
        <v>34</v>
      </c>
      <c r="E36" s="268" t="s">
        <v>633</v>
      </c>
      <c r="F36" s="1350"/>
      <c r="G36" s="1603"/>
      <c r="H36" s="1241">
        <v>1000</v>
      </c>
      <c r="I36" s="1230">
        <f>AV36</f>
        <v>1000</v>
      </c>
      <c r="J36" s="1441">
        <f>SUM(N37:AU37)</f>
        <v>0</v>
      </c>
      <c r="K36" s="1239">
        <f>H36-J36</f>
        <v>1000</v>
      </c>
      <c r="L36" s="1209">
        <f>J36/H36</f>
        <v>0</v>
      </c>
      <c r="M36" s="30" t="s">
        <v>30</v>
      </c>
      <c r="N36" s="57">
        <v>500</v>
      </c>
      <c r="O36" s="57"/>
      <c r="P36" s="57"/>
      <c r="Q36" s="57"/>
      <c r="R36" s="57"/>
      <c r="S36" s="61"/>
      <c r="T36" s="57"/>
      <c r="U36" s="57">
        <v>500</v>
      </c>
      <c r="V36" s="401"/>
      <c r="W36" s="57"/>
      <c r="X36" s="57"/>
      <c r="Y36" s="61"/>
      <c r="Z36" s="57"/>
      <c r="AA36" s="57"/>
      <c r="AB36" s="57"/>
      <c r="AC36" s="57"/>
      <c r="AD36" s="57"/>
      <c r="AE36" s="61"/>
      <c r="AF36" s="57"/>
      <c r="AG36" s="57"/>
      <c r="AH36" s="57"/>
      <c r="AI36" s="57"/>
      <c r="AJ36" s="57"/>
      <c r="AK36" s="61"/>
      <c r="AL36" s="61"/>
      <c r="AM36" s="61"/>
      <c r="AN36" s="61"/>
      <c r="AO36" s="76"/>
      <c r="AP36" s="76"/>
      <c r="AQ36" s="77"/>
      <c r="AR36" s="33"/>
      <c r="AS36" s="33"/>
      <c r="AT36" s="33"/>
      <c r="AU36" s="33"/>
      <c r="AV36" s="34">
        <f t="shared" si="0"/>
        <v>1000</v>
      </c>
      <c r="AW36" s="35"/>
      <c r="AX36" s="1598"/>
      <c r="AY36" s="1598"/>
      <c r="AZ36" s="47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1351"/>
      <c r="G37" s="1604"/>
      <c r="H37" s="1242"/>
      <c r="I37" s="1235"/>
      <c r="J37" s="1442"/>
      <c r="K37" s="1240"/>
      <c r="L37" s="1222"/>
      <c r="M37" s="37" t="s">
        <v>31</v>
      </c>
      <c r="N37" s="40"/>
      <c r="O37" s="40"/>
      <c r="P37" s="40"/>
      <c r="Q37" s="40"/>
      <c r="R37" s="40"/>
      <c r="S37" s="78"/>
      <c r="T37" s="40"/>
      <c r="U37" s="40"/>
      <c r="V37" s="40"/>
      <c r="W37" s="40"/>
      <c r="X37" s="40"/>
      <c r="Y37" s="78"/>
      <c r="Z37" s="40"/>
      <c r="AA37" s="40"/>
      <c r="AB37" s="40"/>
      <c r="AC37" s="40"/>
      <c r="AD37" s="40"/>
      <c r="AE37" s="78"/>
      <c r="AF37" s="40"/>
      <c r="AG37" s="40"/>
      <c r="AH37" s="40"/>
      <c r="AI37" s="40"/>
      <c r="AJ37" s="40"/>
      <c r="AK37" s="78"/>
      <c r="AL37" s="78"/>
      <c r="AM37" s="78"/>
      <c r="AN37" s="78"/>
      <c r="AO37" s="40"/>
      <c r="AP37" s="40"/>
      <c r="AQ37" s="40"/>
      <c r="AR37" s="41"/>
      <c r="AS37" s="41"/>
      <c r="AT37" s="41"/>
      <c r="AU37" s="41"/>
      <c r="AV37" s="42">
        <f t="shared" si="0"/>
        <v>0</v>
      </c>
      <c r="AW37" s="35"/>
      <c r="AX37" s="1598"/>
      <c r="AY37" s="1598"/>
      <c r="AZ37" s="47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619</v>
      </c>
      <c r="F38" s="1350"/>
      <c r="G38" s="1603"/>
      <c r="H38" s="1142">
        <v>8000</v>
      </c>
      <c r="I38" s="1230">
        <f>AV38</f>
        <v>8000</v>
      </c>
      <c r="J38" s="1441">
        <f>SUM(N39:AU39)</f>
        <v>0</v>
      </c>
      <c r="K38" s="1239">
        <f>H38-J38</f>
        <v>8000</v>
      </c>
      <c r="L38" s="1209">
        <f>J38/H38</f>
        <v>0</v>
      </c>
      <c r="M38" s="30" t="s">
        <v>30</v>
      </c>
      <c r="N38" s="76"/>
      <c r="O38" s="76">
        <v>500</v>
      </c>
      <c r="P38" s="76">
        <v>500</v>
      </c>
      <c r="Q38" s="76">
        <v>500</v>
      </c>
      <c r="R38" s="76">
        <v>500</v>
      </c>
      <c r="S38" s="61"/>
      <c r="T38" s="76">
        <v>500</v>
      </c>
      <c r="U38" s="76"/>
      <c r="V38" s="57">
        <v>500</v>
      </c>
      <c r="W38" s="76">
        <v>500</v>
      </c>
      <c r="X38" s="76">
        <v>500</v>
      </c>
      <c r="Y38" s="61"/>
      <c r="Z38" s="76">
        <v>500</v>
      </c>
      <c r="AA38" s="76">
        <v>500</v>
      </c>
      <c r="AB38" s="57">
        <v>500</v>
      </c>
      <c r="AC38" s="76">
        <v>500</v>
      </c>
      <c r="AD38" s="76">
        <v>500</v>
      </c>
      <c r="AE38" s="61"/>
      <c r="AF38" s="76">
        <v>500</v>
      </c>
      <c r="AG38" s="76">
        <v>500</v>
      </c>
      <c r="AH38" s="76">
        <v>500</v>
      </c>
      <c r="AI38" s="76"/>
      <c r="AJ38" s="76"/>
      <c r="AK38" s="61"/>
      <c r="AL38" s="79"/>
      <c r="AM38" s="79"/>
      <c r="AN38" s="61"/>
      <c r="AO38" s="77"/>
      <c r="AP38" s="76"/>
      <c r="AQ38" s="76"/>
      <c r="AR38" s="33"/>
      <c r="AS38" s="33"/>
      <c r="AT38" s="33"/>
      <c r="AU38" s="33"/>
      <c r="AV38" s="34">
        <f t="shared" si="0"/>
        <v>8000</v>
      </c>
      <c r="AW38" s="35"/>
      <c r="AX38" s="326"/>
      <c r="AY38" s="326"/>
      <c r="AZ38" s="47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1351"/>
      <c r="G39" s="1604"/>
      <c r="H39" s="1137"/>
      <c r="I39" s="1235"/>
      <c r="J39" s="1442"/>
      <c r="K39" s="1240"/>
      <c r="L39" s="1222"/>
      <c r="M39" s="37" t="s">
        <v>31</v>
      </c>
      <c r="N39" s="40"/>
      <c r="O39" s="40"/>
      <c r="P39" s="40"/>
      <c r="Q39" s="40"/>
      <c r="R39" s="40"/>
      <c r="S39" s="78"/>
      <c r="T39" s="40"/>
      <c r="U39" s="40"/>
      <c r="V39" s="40"/>
      <c r="W39" s="40"/>
      <c r="X39" s="40"/>
      <c r="Y39" s="78"/>
      <c r="Z39" s="40"/>
      <c r="AA39" s="40"/>
      <c r="AB39" s="40"/>
      <c r="AC39" s="40"/>
      <c r="AD39" s="40"/>
      <c r="AE39" s="78"/>
      <c r="AF39" s="40"/>
      <c r="AG39" s="40"/>
      <c r="AH39" s="40"/>
      <c r="AI39" s="40"/>
      <c r="AJ39" s="40"/>
      <c r="AK39" s="78"/>
      <c r="AL39" s="78"/>
      <c r="AM39" s="78"/>
      <c r="AN39" s="78"/>
      <c r="AO39" s="40"/>
      <c r="AP39" s="40"/>
      <c r="AQ39" s="40"/>
      <c r="AR39" s="41"/>
      <c r="AS39" s="41"/>
      <c r="AT39" s="41"/>
      <c r="AU39" s="41"/>
      <c r="AV39" s="42">
        <f t="shared" si="0"/>
        <v>0</v>
      </c>
      <c r="AW39" s="35"/>
      <c r="AX39" s="326"/>
      <c r="AY39" s="326"/>
      <c r="AZ39" s="47"/>
    </row>
    <row r="40" spans="1:52" s="13" customFormat="1" ht="13.2" hidden="1" customHeight="1" x14ac:dyDescent="0.4">
      <c r="A40" s="594"/>
      <c r="B40" s="1465"/>
      <c r="C40" s="270"/>
      <c r="D40" s="1226" t="s">
        <v>37</v>
      </c>
      <c r="E40" s="60" t="s">
        <v>619</v>
      </c>
      <c r="F40" s="1350"/>
      <c r="G40" s="1603"/>
      <c r="H40" s="1241"/>
      <c r="I40" s="1230">
        <f>AV40</f>
        <v>0</v>
      </c>
      <c r="J40" s="1441">
        <f>SUM(N41:AU41)</f>
        <v>0</v>
      </c>
      <c r="K40" s="1239">
        <f>H40-J40</f>
        <v>0</v>
      </c>
      <c r="L40" s="1209" t="e">
        <f>J40/H40</f>
        <v>#DIV/0!</v>
      </c>
      <c r="M40" s="30" t="s">
        <v>30</v>
      </c>
      <c r="N40" s="76"/>
      <c r="O40" s="76"/>
      <c r="P40" s="76"/>
      <c r="Q40" s="76"/>
      <c r="R40" s="76"/>
      <c r="S40" s="61"/>
      <c r="T40" s="76"/>
      <c r="U40" s="76"/>
      <c r="V40" s="57"/>
      <c r="W40" s="76"/>
      <c r="X40" s="76"/>
      <c r="Y40" s="61"/>
      <c r="Z40" s="76"/>
      <c r="AA40" s="57"/>
      <c r="AB40" s="57"/>
      <c r="AC40" s="57"/>
      <c r="AD40" s="57"/>
      <c r="AE40" s="61"/>
      <c r="AF40" s="76"/>
      <c r="AG40" s="57"/>
      <c r="AH40" s="57"/>
      <c r="AI40" s="57"/>
      <c r="AJ40" s="57"/>
      <c r="AK40" s="61"/>
      <c r="AL40" s="79"/>
      <c r="AM40" s="79"/>
      <c r="AN40" s="61"/>
      <c r="AO40" s="77"/>
      <c r="AP40" s="76"/>
      <c r="AQ40" s="76"/>
      <c r="AR40" s="33"/>
      <c r="AS40" s="33"/>
      <c r="AT40" s="33"/>
      <c r="AU40" s="33"/>
      <c r="AV40" s="34">
        <f t="shared" si="0"/>
        <v>0</v>
      </c>
      <c r="AW40" s="35"/>
      <c r="AX40" s="326"/>
      <c r="AY40" s="326"/>
      <c r="AZ40" s="47"/>
    </row>
    <row r="41" spans="1:52" s="13" customFormat="1" ht="13.2" hidden="1" customHeight="1" thickBot="1" x14ac:dyDescent="0.45">
      <c r="A41" s="594"/>
      <c r="B41" s="1465"/>
      <c r="C41" s="270"/>
      <c r="D41" s="1282"/>
      <c r="E41" s="265" t="s">
        <v>358</v>
      </c>
      <c r="F41" s="1351"/>
      <c r="G41" s="1604"/>
      <c r="H41" s="1242"/>
      <c r="I41" s="1235"/>
      <c r="J41" s="1442"/>
      <c r="K41" s="1240"/>
      <c r="L41" s="1222"/>
      <c r="M41" s="37" t="s">
        <v>31</v>
      </c>
      <c r="N41" s="40"/>
      <c r="O41" s="40"/>
      <c r="P41" s="40"/>
      <c r="Q41" s="40"/>
      <c r="R41" s="40"/>
      <c r="S41" s="78"/>
      <c r="T41" s="40"/>
      <c r="U41" s="40"/>
      <c r="V41" s="40"/>
      <c r="W41" s="40"/>
      <c r="X41" s="40"/>
      <c r="Y41" s="78"/>
      <c r="Z41" s="40"/>
      <c r="AA41" s="40"/>
      <c r="AB41" s="40"/>
      <c r="AC41" s="40"/>
      <c r="AD41" s="40"/>
      <c r="AE41" s="78"/>
      <c r="AF41" s="40"/>
      <c r="AG41" s="40"/>
      <c r="AH41" s="40"/>
      <c r="AI41" s="40"/>
      <c r="AJ41" s="40"/>
      <c r="AK41" s="78"/>
      <c r="AL41" s="78"/>
      <c r="AM41" s="78"/>
      <c r="AN41" s="78"/>
      <c r="AO41" s="40"/>
      <c r="AP41" s="40"/>
      <c r="AQ41" s="40"/>
      <c r="AR41" s="41"/>
      <c r="AS41" s="41"/>
      <c r="AT41" s="41"/>
      <c r="AU41" s="41"/>
      <c r="AV41" s="42">
        <f t="shared" si="0"/>
        <v>0</v>
      </c>
      <c r="AW41" s="35"/>
      <c r="AX41" s="326"/>
      <c r="AY41" s="326"/>
      <c r="AZ41" s="47"/>
    </row>
    <row r="42" spans="1:52" s="13" customFormat="1" ht="13.2" hidden="1" customHeight="1" thickBot="1" x14ac:dyDescent="0.45">
      <c r="A42" s="1497" t="s">
        <v>41</v>
      </c>
      <c r="B42" s="1465"/>
      <c r="C42" s="1509" t="s">
        <v>43</v>
      </c>
      <c r="D42" s="1226" t="s">
        <v>34</v>
      </c>
      <c r="E42" s="56" t="s">
        <v>582</v>
      </c>
      <c r="F42" s="1393"/>
      <c r="G42" s="1617" t="s">
        <v>544</v>
      </c>
      <c r="H42" s="1241"/>
      <c r="I42" s="1230">
        <f>AV42</f>
        <v>0</v>
      </c>
      <c r="J42" s="1441">
        <f>SUM(N43:AU43)</f>
        <v>0</v>
      </c>
      <c r="K42" s="1239">
        <f>H42-J42</f>
        <v>0</v>
      </c>
      <c r="L42" s="1209" t="e">
        <f>J42/H42</f>
        <v>#DIV/0!</v>
      </c>
      <c r="M42" s="296" t="s">
        <v>30</v>
      </c>
      <c r="N42" s="76"/>
      <c r="O42" s="76"/>
      <c r="P42" s="76"/>
      <c r="Q42" s="76"/>
      <c r="R42" s="76"/>
      <c r="S42" s="79"/>
      <c r="T42" s="76"/>
      <c r="U42" s="76"/>
      <c r="V42" s="76"/>
      <c r="W42" s="76"/>
      <c r="X42" s="76"/>
      <c r="Y42" s="79"/>
      <c r="Z42" s="76"/>
      <c r="AA42" s="76"/>
      <c r="AB42" s="76"/>
      <c r="AC42" s="76"/>
      <c r="AD42" s="76"/>
      <c r="AE42" s="79"/>
      <c r="AF42" s="76"/>
      <c r="AG42" s="76"/>
      <c r="AH42" s="76"/>
      <c r="AI42" s="76"/>
      <c r="AJ42" s="76"/>
      <c r="AK42" s="79"/>
      <c r="AL42" s="79"/>
      <c r="AM42" s="79"/>
      <c r="AN42" s="79"/>
      <c r="AO42" s="76"/>
      <c r="AP42" s="76"/>
      <c r="AQ42" s="76"/>
      <c r="AR42" s="33"/>
      <c r="AS42" s="33"/>
      <c r="AT42" s="32"/>
      <c r="AU42" s="33"/>
      <c r="AV42" s="595">
        <f t="shared" si="0"/>
        <v>0</v>
      </c>
      <c r="AW42" s="35"/>
      <c r="AX42" s="1598"/>
      <c r="AY42" s="1598"/>
      <c r="AZ42" s="47"/>
    </row>
    <row r="43" spans="1:52" s="13" customFormat="1" ht="13.2" hidden="1" customHeight="1" thickBot="1" x14ac:dyDescent="0.45">
      <c r="A43" s="1498"/>
      <c r="B43" s="1465"/>
      <c r="C43" s="1516"/>
      <c r="D43" s="1282"/>
      <c r="E43" s="271" t="s">
        <v>45</v>
      </c>
      <c r="F43" s="1394"/>
      <c r="G43" s="1617"/>
      <c r="H43" s="1242"/>
      <c r="I43" s="1235"/>
      <c r="J43" s="1442"/>
      <c r="K43" s="1240"/>
      <c r="L43" s="1222"/>
      <c r="M43" s="37" t="s">
        <v>31</v>
      </c>
      <c r="N43" s="40"/>
      <c r="O43" s="40"/>
      <c r="P43" s="40"/>
      <c r="Q43" s="40"/>
      <c r="R43" s="40"/>
      <c r="S43" s="78"/>
      <c r="T43" s="40"/>
      <c r="U43" s="40"/>
      <c r="V43" s="40"/>
      <c r="W43" s="40"/>
      <c r="X43" s="40"/>
      <c r="Y43" s="78"/>
      <c r="Z43" s="40"/>
      <c r="AA43" s="40"/>
      <c r="AB43" s="40"/>
      <c r="AC43" s="40"/>
      <c r="AD43" s="40"/>
      <c r="AE43" s="78"/>
      <c r="AF43" s="40"/>
      <c r="AG43" s="40"/>
      <c r="AH43" s="40"/>
      <c r="AI43" s="40"/>
      <c r="AJ43" s="40"/>
      <c r="AK43" s="78"/>
      <c r="AL43" s="78"/>
      <c r="AM43" s="78"/>
      <c r="AN43" s="78"/>
      <c r="AO43" s="40"/>
      <c r="AP43" s="40"/>
      <c r="AQ43" s="40"/>
      <c r="AR43" s="41"/>
      <c r="AS43" s="41"/>
      <c r="AT43" s="41"/>
      <c r="AU43" s="41"/>
      <c r="AV43" s="42">
        <f>SUM(N43:AU43)</f>
        <v>0</v>
      </c>
      <c r="AW43" s="81">
        <v>20</v>
      </c>
      <c r="AX43" s="1598"/>
      <c r="AY43" s="1598"/>
      <c r="AZ43" s="47"/>
    </row>
    <row r="44" spans="1:52" s="13" customFormat="1" ht="13.2" hidden="1" customHeight="1" thickBot="1" x14ac:dyDescent="0.45">
      <c r="A44" s="1497" t="s">
        <v>41</v>
      </c>
      <c r="B44" s="1465"/>
      <c r="C44" s="1509" t="s">
        <v>43</v>
      </c>
      <c r="D44" s="1226" t="s">
        <v>34</v>
      </c>
      <c r="E44" s="82" t="s">
        <v>581</v>
      </c>
      <c r="F44" s="1140"/>
      <c r="G44" s="1617" t="s">
        <v>544</v>
      </c>
      <c r="H44" s="1241"/>
      <c r="I44" s="1230">
        <f>AV44</f>
        <v>0</v>
      </c>
      <c r="J44" s="1441">
        <f>SUM(N45:AU45)</f>
        <v>0</v>
      </c>
      <c r="K44" s="1239">
        <f>H44-J44</f>
        <v>0</v>
      </c>
      <c r="L44" s="1209" t="e">
        <f>J44/H44</f>
        <v>#DIV/0!</v>
      </c>
      <c r="M44" s="30" t="s">
        <v>30</v>
      </c>
      <c r="N44" s="76"/>
      <c r="O44" s="76"/>
      <c r="P44" s="76"/>
      <c r="Q44" s="76"/>
      <c r="R44" s="76"/>
      <c r="S44" s="79"/>
      <c r="T44" s="76"/>
      <c r="U44" s="76"/>
      <c r="V44" s="76"/>
      <c r="W44" s="76"/>
      <c r="X44" s="76"/>
      <c r="Y44" s="79"/>
      <c r="Z44" s="76"/>
      <c r="AA44" s="76"/>
      <c r="AB44" s="76"/>
      <c r="AC44" s="76"/>
      <c r="AD44" s="76"/>
      <c r="AE44" s="79"/>
      <c r="AF44" s="76"/>
      <c r="AG44" s="76"/>
      <c r="AH44" s="76"/>
      <c r="AI44" s="76"/>
      <c r="AJ44" s="76"/>
      <c r="AK44" s="79"/>
      <c r="AL44" s="79"/>
      <c r="AM44" s="79"/>
      <c r="AN44" s="79"/>
      <c r="AO44" s="80"/>
      <c r="AP44" s="76"/>
      <c r="AQ44" s="76"/>
      <c r="AR44" s="33"/>
      <c r="AS44" s="33"/>
      <c r="AT44" s="33"/>
      <c r="AU44" s="33"/>
      <c r="AV44" s="34">
        <f t="shared" si="0"/>
        <v>0</v>
      </c>
      <c r="AW44" s="81"/>
      <c r="AX44" s="47"/>
      <c r="AY44" s="47"/>
      <c r="AZ44" s="47"/>
    </row>
    <row r="45" spans="1:52" s="13" customFormat="1" ht="13.2" hidden="1" customHeight="1" thickBot="1" x14ac:dyDescent="0.45">
      <c r="A45" s="1498"/>
      <c r="B45" s="1465"/>
      <c r="C45" s="1516"/>
      <c r="D45" s="1282"/>
      <c r="E45" s="84" t="s">
        <v>46</v>
      </c>
      <c r="F45" s="1141"/>
      <c r="G45" s="1617"/>
      <c r="H45" s="1242"/>
      <c r="I45" s="1235"/>
      <c r="J45" s="1442"/>
      <c r="K45" s="1240"/>
      <c r="L45" s="1222"/>
      <c r="M45" s="37" t="s">
        <v>31</v>
      </c>
      <c r="N45" s="40"/>
      <c r="O45" s="40"/>
      <c r="P45" s="40"/>
      <c r="Q45" s="40"/>
      <c r="R45" s="40"/>
      <c r="S45" s="78"/>
      <c r="T45" s="40"/>
      <c r="U45" s="40"/>
      <c r="V45" s="40"/>
      <c r="W45" s="40"/>
      <c r="X45" s="40"/>
      <c r="Y45" s="78"/>
      <c r="Z45" s="40"/>
      <c r="AA45" s="40"/>
      <c r="AB45" s="40"/>
      <c r="AC45" s="40"/>
      <c r="AD45" s="40"/>
      <c r="AE45" s="78"/>
      <c r="AF45" s="40"/>
      <c r="AG45" s="40"/>
      <c r="AH45" s="40"/>
      <c r="AI45" s="40"/>
      <c r="AJ45" s="40"/>
      <c r="AK45" s="78"/>
      <c r="AL45" s="78"/>
      <c r="AM45" s="78"/>
      <c r="AN45" s="78"/>
      <c r="AO45" s="40"/>
      <c r="AP45" s="40"/>
      <c r="AQ45" s="40"/>
      <c r="AR45" s="41"/>
      <c r="AS45" s="41"/>
      <c r="AT45" s="41"/>
      <c r="AU45" s="41"/>
      <c r="AV45" s="42">
        <f t="shared" si="0"/>
        <v>0</v>
      </c>
      <c r="AW45" s="81">
        <v>25</v>
      </c>
      <c r="AX45" s="47"/>
      <c r="AY45" s="47"/>
      <c r="AZ45" s="47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56" t="s">
        <v>607</v>
      </c>
      <c r="F46" s="1350"/>
      <c r="G46" s="1603" t="s">
        <v>544</v>
      </c>
      <c r="H46" s="1241">
        <v>3000</v>
      </c>
      <c r="I46" s="1230">
        <f>AV46</f>
        <v>3000</v>
      </c>
      <c r="J46" s="1441">
        <f>SUM(N47:AU47)</f>
        <v>0</v>
      </c>
      <c r="K46" s="1239">
        <f>H46-J46</f>
        <v>3000</v>
      </c>
      <c r="L46" s="1209">
        <f>J46/H46</f>
        <v>0</v>
      </c>
      <c r="M46" s="30" t="s">
        <v>30</v>
      </c>
      <c r="N46" s="76"/>
      <c r="O46" s="76">
        <v>120</v>
      </c>
      <c r="P46" s="76">
        <v>180</v>
      </c>
      <c r="Q46" s="76">
        <v>180</v>
      </c>
      <c r="R46" s="76">
        <v>180</v>
      </c>
      <c r="S46" s="79"/>
      <c r="T46" s="76">
        <v>180</v>
      </c>
      <c r="U46" s="76">
        <v>180</v>
      </c>
      <c r="V46" s="76">
        <v>180</v>
      </c>
      <c r="W46" s="76">
        <v>180</v>
      </c>
      <c r="X46" s="76">
        <v>180</v>
      </c>
      <c r="Y46" s="79"/>
      <c r="Z46" s="76">
        <v>180</v>
      </c>
      <c r="AA46" s="76">
        <v>180</v>
      </c>
      <c r="AB46" s="76">
        <v>180</v>
      </c>
      <c r="AC46" s="76">
        <v>180</v>
      </c>
      <c r="AD46" s="76">
        <v>180</v>
      </c>
      <c r="AE46" s="79"/>
      <c r="AF46" s="76">
        <v>180</v>
      </c>
      <c r="AG46" s="76">
        <v>180</v>
      </c>
      <c r="AH46" s="76">
        <v>180</v>
      </c>
      <c r="AI46" s="76"/>
      <c r="AJ46" s="76"/>
      <c r="AK46" s="79"/>
      <c r="AL46" s="79"/>
      <c r="AM46" s="79"/>
      <c r="AN46" s="79"/>
      <c r="AO46" s="46"/>
      <c r="AP46" s="86"/>
      <c r="AQ46" s="46"/>
      <c r="AR46" s="46"/>
      <c r="AS46" s="46"/>
      <c r="AT46" s="46"/>
      <c r="AU46" s="33"/>
      <c r="AV46" s="34">
        <f t="shared" si="0"/>
        <v>3000</v>
      </c>
      <c r="AW46" s="35"/>
      <c r="AX46" s="47"/>
      <c r="AY46" s="47"/>
      <c r="AZ46" s="47"/>
    </row>
    <row r="47" spans="1:52" s="13" customFormat="1" ht="13.2" customHeight="1" thickBot="1" x14ac:dyDescent="0.45">
      <c r="A47" s="1498"/>
      <c r="B47" s="1465"/>
      <c r="C47" s="1516"/>
      <c r="D47" s="1282"/>
      <c r="E47" s="265" t="s">
        <v>608</v>
      </c>
      <c r="F47" s="1351"/>
      <c r="G47" s="1604"/>
      <c r="H47" s="1242"/>
      <c r="I47" s="1235"/>
      <c r="J47" s="1442"/>
      <c r="K47" s="1240"/>
      <c r="L47" s="1222"/>
      <c r="M47" s="37" t="s">
        <v>31</v>
      </c>
      <c r="N47" s="40"/>
      <c r="O47" s="40"/>
      <c r="P47" s="40"/>
      <c r="Q47" s="40"/>
      <c r="R47" s="40"/>
      <c r="S47" s="78"/>
      <c r="T47" s="40"/>
      <c r="U47" s="40"/>
      <c r="V47" s="40"/>
      <c r="W47" s="40"/>
      <c r="X47" s="40"/>
      <c r="Y47" s="78"/>
      <c r="Z47" s="40"/>
      <c r="AA47" s="40"/>
      <c r="AB47" s="40"/>
      <c r="AC47" s="40"/>
      <c r="AD47" s="40"/>
      <c r="AE47" s="78"/>
      <c r="AF47" s="40"/>
      <c r="AG47" s="40"/>
      <c r="AH47" s="40"/>
      <c r="AI47" s="40"/>
      <c r="AJ47" s="40"/>
      <c r="AK47" s="78"/>
      <c r="AL47" s="78"/>
      <c r="AM47" s="78"/>
      <c r="AN47" s="54"/>
      <c r="AO47" s="50"/>
      <c r="AP47" s="87"/>
      <c r="AQ47" s="50"/>
      <c r="AR47" s="52"/>
      <c r="AS47" s="52"/>
      <c r="AT47" s="52"/>
      <c r="AU47" s="41"/>
      <c r="AV47" s="42">
        <f t="shared" si="0"/>
        <v>0</v>
      </c>
      <c r="AW47" s="35"/>
      <c r="AX47" s="47"/>
      <c r="AY47" s="47"/>
      <c r="AZ47" s="47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609</v>
      </c>
      <c r="F48" s="1618"/>
      <c r="G48" s="1603" t="s">
        <v>544</v>
      </c>
      <c r="H48" s="1230">
        <v>3000</v>
      </c>
      <c r="I48" s="1230">
        <f>AV48</f>
        <v>3000</v>
      </c>
      <c r="J48" s="1441">
        <f>SUM(N49:AU49)</f>
        <v>0</v>
      </c>
      <c r="K48" s="1239">
        <f>H48-J48</f>
        <v>3000</v>
      </c>
      <c r="L48" s="1209">
        <f>J48/H48</f>
        <v>0</v>
      </c>
      <c r="M48" s="30" t="s">
        <v>30</v>
      </c>
      <c r="N48" s="76"/>
      <c r="O48" s="76">
        <v>120</v>
      </c>
      <c r="P48" s="76">
        <v>180</v>
      </c>
      <c r="Q48" s="76">
        <v>180</v>
      </c>
      <c r="R48" s="76">
        <v>180</v>
      </c>
      <c r="S48" s="79"/>
      <c r="T48" s="76">
        <v>180</v>
      </c>
      <c r="U48" s="76">
        <v>180</v>
      </c>
      <c r="V48" s="76">
        <v>180</v>
      </c>
      <c r="W48" s="76">
        <v>180</v>
      </c>
      <c r="X48" s="76">
        <v>180</v>
      </c>
      <c r="Y48" s="79"/>
      <c r="Z48" s="76">
        <v>180</v>
      </c>
      <c r="AA48" s="76">
        <v>180</v>
      </c>
      <c r="AB48" s="76">
        <v>180</v>
      </c>
      <c r="AC48" s="76">
        <v>180</v>
      </c>
      <c r="AD48" s="76">
        <v>180</v>
      </c>
      <c r="AE48" s="79"/>
      <c r="AF48" s="76">
        <v>180</v>
      </c>
      <c r="AG48" s="76">
        <v>180</v>
      </c>
      <c r="AH48" s="76">
        <v>180</v>
      </c>
      <c r="AI48" s="76"/>
      <c r="AJ48" s="76"/>
      <c r="AK48" s="79"/>
      <c r="AL48" s="79"/>
      <c r="AM48" s="79"/>
      <c r="AN48" s="79"/>
      <c r="AO48" s="76"/>
      <c r="AP48" s="76"/>
      <c r="AQ48" s="76"/>
      <c r="AR48" s="33"/>
      <c r="AS48" s="33"/>
      <c r="AT48" s="33"/>
      <c r="AU48" s="33"/>
      <c r="AV48" s="34">
        <f t="shared" si="0"/>
        <v>3000</v>
      </c>
      <c r="AW48" s="35"/>
      <c r="AX48" s="1598"/>
      <c r="AY48" s="1598"/>
      <c r="AZ48" s="47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611</v>
      </c>
      <c r="F49" s="1619"/>
      <c r="G49" s="1604"/>
      <c r="H49" s="1235"/>
      <c r="I49" s="1235"/>
      <c r="J49" s="1442"/>
      <c r="K49" s="1240"/>
      <c r="L49" s="1222"/>
      <c r="M49" s="37" t="s">
        <v>31</v>
      </c>
      <c r="N49" s="40"/>
      <c r="O49" s="40"/>
      <c r="P49" s="40"/>
      <c r="Q49" s="40"/>
      <c r="R49" s="40"/>
      <c r="S49" s="78"/>
      <c r="T49" s="40"/>
      <c r="U49" s="40"/>
      <c r="V49" s="40"/>
      <c r="W49" s="40"/>
      <c r="X49" s="40"/>
      <c r="Y49" s="78"/>
      <c r="Z49" s="40"/>
      <c r="AA49" s="40"/>
      <c r="AB49" s="40"/>
      <c r="AC49" s="40"/>
      <c r="AD49" s="40"/>
      <c r="AE49" s="78"/>
      <c r="AF49" s="40"/>
      <c r="AG49" s="40"/>
      <c r="AH49" s="40"/>
      <c r="AI49" s="40"/>
      <c r="AJ49" s="40"/>
      <c r="AK49" s="78"/>
      <c r="AL49" s="78"/>
      <c r="AM49" s="78"/>
      <c r="AN49" s="78"/>
      <c r="AO49" s="40"/>
      <c r="AP49" s="40"/>
      <c r="AQ49" s="40"/>
      <c r="AR49" s="41"/>
      <c r="AS49" s="41"/>
      <c r="AT49" s="41"/>
      <c r="AU49" s="41"/>
      <c r="AV49" s="42">
        <f t="shared" si="0"/>
        <v>0</v>
      </c>
      <c r="AW49" s="35"/>
      <c r="AX49" s="1598"/>
      <c r="AY49" s="1598"/>
      <c r="AZ49" s="47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610</v>
      </c>
      <c r="F50" s="1618"/>
      <c r="G50" s="1603" t="s">
        <v>545</v>
      </c>
      <c r="H50" s="1230">
        <v>3000</v>
      </c>
      <c r="I50" s="1230">
        <f>AV50</f>
        <v>3000</v>
      </c>
      <c r="J50" s="1441">
        <f>SUM(N51:AU51)</f>
        <v>0</v>
      </c>
      <c r="K50" s="1239">
        <f>H50-J50</f>
        <v>3000</v>
      </c>
      <c r="L50" s="1209">
        <f>J50/H50</f>
        <v>0</v>
      </c>
      <c r="M50" s="30" t="s">
        <v>30</v>
      </c>
      <c r="N50" s="76"/>
      <c r="O50" s="76">
        <v>120</v>
      </c>
      <c r="P50" s="76">
        <v>180</v>
      </c>
      <c r="Q50" s="76">
        <v>180</v>
      </c>
      <c r="R50" s="76">
        <v>180</v>
      </c>
      <c r="S50" s="79"/>
      <c r="T50" s="76">
        <v>180</v>
      </c>
      <c r="U50" s="76">
        <v>180</v>
      </c>
      <c r="V50" s="76">
        <v>180</v>
      </c>
      <c r="W50" s="76">
        <v>180</v>
      </c>
      <c r="X50" s="76">
        <v>180</v>
      </c>
      <c r="Y50" s="79"/>
      <c r="Z50" s="76">
        <v>180</v>
      </c>
      <c r="AA50" s="76">
        <v>180</v>
      </c>
      <c r="AB50" s="76">
        <v>180</v>
      </c>
      <c r="AC50" s="76">
        <v>180</v>
      </c>
      <c r="AD50" s="76">
        <v>180</v>
      </c>
      <c r="AE50" s="79"/>
      <c r="AF50" s="76">
        <v>180</v>
      </c>
      <c r="AG50" s="76">
        <v>180</v>
      </c>
      <c r="AH50" s="76">
        <v>180</v>
      </c>
      <c r="AI50" s="76"/>
      <c r="AJ50" s="76"/>
      <c r="AK50" s="79"/>
      <c r="AL50" s="79"/>
      <c r="AM50" s="79"/>
      <c r="AN50" s="79"/>
      <c r="AO50" s="76"/>
      <c r="AP50" s="76"/>
      <c r="AQ50" s="76"/>
      <c r="AR50" s="33"/>
      <c r="AS50" s="33"/>
      <c r="AT50" s="33"/>
      <c r="AU50" s="33"/>
      <c r="AV50" s="34">
        <f t="shared" si="0"/>
        <v>3000</v>
      </c>
      <c r="AW50" s="35"/>
      <c r="AX50" s="47"/>
      <c r="AY50" s="47"/>
      <c r="AZ50" s="47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533</v>
      </c>
      <c r="F51" s="1619"/>
      <c r="G51" s="1604"/>
      <c r="H51" s="1235"/>
      <c r="I51" s="1235"/>
      <c r="J51" s="1442"/>
      <c r="K51" s="1240"/>
      <c r="L51" s="1222"/>
      <c r="M51" s="37" t="s">
        <v>31</v>
      </c>
      <c r="N51" s="40"/>
      <c r="O51" s="40"/>
      <c r="P51" s="40"/>
      <c r="Q51" s="40"/>
      <c r="R51" s="40"/>
      <c r="S51" s="78"/>
      <c r="T51" s="40"/>
      <c r="U51" s="40"/>
      <c r="V51" s="40"/>
      <c r="W51" s="40"/>
      <c r="X51" s="40"/>
      <c r="Y51" s="78"/>
      <c r="Z51" s="40"/>
      <c r="AA51" s="40"/>
      <c r="AB51" s="40"/>
      <c r="AC51" s="40"/>
      <c r="AD51" s="40"/>
      <c r="AE51" s="78"/>
      <c r="AF51" s="40"/>
      <c r="AG51" s="40"/>
      <c r="AH51" s="40"/>
      <c r="AI51" s="40"/>
      <c r="AJ51" s="40"/>
      <c r="AK51" s="78"/>
      <c r="AL51" s="78"/>
      <c r="AM51" s="78"/>
      <c r="AN51" s="78"/>
      <c r="AO51" s="40"/>
      <c r="AP51" s="40"/>
      <c r="AQ51" s="40"/>
      <c r="AR51" s="41"/>
      <c r="AS51" s="41"/>
      <c r="AT51" s="41"/>
      <c r="AU51" s="41"/>
      <c r="AV51" s="42">
        <f t="shared" si="0"/>
        <v>0</v>
      </c>
      <c r="AW51" s="35"/>
      <c r="AX51" s="47"/>
      <c r="AY51" s="47"/>
      <c r="AZ51" s="47"/>
    </row>
    <row r="52" spans="1:52" s="13" customFormat="1" ht="13.2" hidden="1" customHeight="1" x14ac:dyDescent="0.4">
      <c r="A52" s="1497" t="s">
        <v>41</v>
      </c>
      <c r="B52" s="1465"/>
      <c r="C52" s="1509" t="s">
        <v>43</v>
      </c>
      <c r="D52" s="1226"/>
      <c r="E52" s="152"/>
      <c r="F52" s="1618"/>
      <c r="G52" s="88"/>
      <c r="H52" s="1230"/>
      <c r="I52" s="1622"/>
      <c r="J52" s="1441"/>
      <c r="K52" s="1620"/>
      <c r="L52" s="1209"/>
      <c r="M52" s="30" t="s">
        <v>30</v>
      </c>
      <c r="N52" s="76"/>
      <c r="O52" s="76"/>
      <c r="P52" s="76"/>
      <c r="Q52" s="76"/>
      <c r="R52" s="76"/>
      <c r="S52" s="79"/>
      <c r="T52" s="76"/>
      <c r="U52" s="76"/>
      <c r="V52" s="76"/>
      <c r="W52" s="76"/>
      <c r="X52" s="76"/>
      <c r="Y52" s="79"/>
      <c r="Z52" s="76"/>
      <c r="AA52" s="76"/>
      <c r="AB52" s="76"/>
      <c r="AC52" s="76"/>
      <c r="AD52" s="76"/>
      <c r="AE52" s="79"/>
      <c r="AF52" s="76"/>
      <c r="AG52" s="76"/>
      <c r="AH52" s="76"/>
      <c r="AI52" s="76"/>
      <c r="AJ52" s="76"/>
      <c r="AK52" s="79"/>
      <c r="AL52" s="79"/>
      <c r="AM52" s="79"/>
      <c r="AN52" s="79"/>
      <c r="AO52" s="76"/>
      <c r="AP52" s="76"/>
      <c r="AQ52" s="76"/>
      <c r="AR52" s="33"/>
      <c r="AS52" s="33"/>
      <c r="AT52" s="90"/>
      <c r="AU52" s="90"/>
      <c r="AV52" s="34">
        <f t="shared" si="0"/>
        <v>0</v>
      </c>
      <c r="AW52" s="35"/>
      <c r="AX52" s="47"/>
      <c r="AY52" s="47"/>
      <c r="AZ52" s="47"/>
    </row>
    <row r="53" spans="1:52" s="13" customFormat="1" ht="13.2" hidden="1" customHeight="1" thickBot="1" x14ac:dyDescent="0.45">
      <c r="A53" s="1498"/>
      <c r="B53" s="1465"/>
      <c r="C53" s="1516"/>
      <c r="D53" s="1282"/>
      <c r="E53" s="155"/>
      <c r="F53" s="1619"/>
      <c r="G53" s="89"/>
      <c r="H53" s="1235"/>
      <c r="I53" s="1623"/>
      <c r="J53" s="1442"/>
      <c r="K53" s="1621"/>
      <c r="L53" s="1222"/>
      <c r="M53" s="37" t="s">
        <v>31</v>
      </c>
      <c r="N53" s="40"/>
      <c r="O53" s="40"/>
      <c r="P53" s="40"/>
      <c r="Q53" s="40"/>
      <c r="R53" s="40"/>
      <c r="S53" s="78"/>
      <c r="T53" s="40"/>
      <c r="U53" s="40"/>
      <c r="V53" s="40"/>
      <c r="W53" s="40"/>
      <c r="X53" s="40"/>
      <c r="Y53" s="78"/>
      <c r="Z53" s="40"/>
      <c r="AA53" s="40"/>
      <c r="AB53" s="40"/>
      <c r="AC53" s="40"/>
      <c r="AD53" s="40"/>
      <c r="AE53" s="78"/>
      <c r="AF53" s="40"/>
      <c r="AG53" s="40"/>
      <c r="AH53" s="40"/>
      <c r="AI53" s="40"/>
      <c r="AJ53" s="40"/>
      <c r="AK53" s="78"/>
      <c r="AL53" s="78"/>
      <c r="AM53" s="78"/>
      <c r="AN53" s="78"/>
      <c r="AO53" s="40"/>
      <c r="AP53" s="40"/>
      <c r="AQ53" s="40"/>
      <c r="AR53" s="41"/>
      <c r="AS53" s="41"/>
      <c r="AT53" s="91"/>
      <c r="AU53" s="92"/>
      <c r="AV53" s="42">
        <f t="shared" si="0"/>
        <v>0</v>
      </c>
      <c r="AW53" s="35"/>
      <c r="AX53" s="47"/>
      <c r="AY53" s="47"/>
      <c r="AZ53" s="47"/>
    </row>
    <row r="54" spans="1:52" s="13" customFormat="1" ht="13.2" hidden="1" customHeight="1" x14ac:dyDescent="0.4">
      <c r="A54" s="1497" t="s">
        <v>41</v>
      </c>
      <c r="B54" s="1465"/>
      <c r="C54" s="1509"/>
      <c r="D54" s="1226"/>
      <c r="E54" s="152"/>
      <c r="F54" s="1618"/>
      <c r="G54" s="88"/>
      <c r="H54" s="1230"/>
      <c r="I54" s="1622"/>
      <c r="J54" s="1441"/>
      <c r="K54" s="1620"/>
      <c r="L54" s="1209"/>
      <c r="M54" s="30" t="s">
        <v>30</v>
      </c>
      <c r="N54" s="76"/>
      <c r="O54" s="76"/>
      <c r="P54" s="76"/>
      <c r="Q54" s="76"/>
      <c r="R54" s="76"/>
      <c r="S54" s="79"/>
      <c r="T54" s="76"/>
      <c r="U54" s="76"/>
      <c r="V54" s="76"/>
      <c r="W54" s="76"/>
      <c r="X54" s="76"/>
      <c r="Y54" s="79"/>
      <c r="Z54" s="76"/>
      <c r="AA54" s="76"/>
      <c r="AB54" s="76"/>
      <c r="AC54" s="76"/>
      <c r="AD54" s="76"/>
      <c r="AE54" s="79"/>
      <c r="AF54" s="76"/>
      <c r="AG54" s="76"/>
      <c r="AH54" s="76"/>
      <c r="AI54" s="76"/>
      <c r="AJ54" s="76"/>
      <c r="AK54" s="79"/>
      <c r="AL54" s="79"/>
      <c r="AM54" s="79"/>
      <c r="AN54" s="79"/>
      <c r="AO54" s="76"/>
      <c r="AP54" s="76"/>
      <c r="AQ54" s="76"/>
      <c r="AR54" s="33"/>
      <c r="AS54" s="33"/>
      <c r="AT54" s="46"/>
      <c r="AU54" s="46"/>
      <c r="AV54" s="93">
        <f t="shared" si="0"/>
        <v>0</v>
      </c>
      <c r="AW54" s="70"/>
      <c r="AX54" s="47"/>
      <c r="AY54" s="47"/>
      <c r="AZ54" s="47"/>
    </row>
    <row r="55" spans="1:52" s="13" customFormat="1" ht="13.2" hidden="1" customHeight="1" thickBot="1" x14ac:dyDescent="0.45">
      <c r="A55" s="1498"/>
      <c r="B55" s="1465"/>
      <c r="C55" s="1516"/>
      <c r="D55" s="1282"/>
      <c r="E55" s="155"/>
      <c r="F55" s="1619"/>
      <c r="G55" s="89"/>
      <c r="H55" s="1235"/>
      <c r="I55" s="1623"/>
      <c r="J55" s="1442"/>
      <c r="K55" s="1621"/>
      <c r="L55" s="1222"/>
      <c r="M55" s="37" t="s">
        <v>31</v>
      </c>
      <c r="N55" s="40"/>
      <c r="O55" s="40"/>
      <c r="P55" s="40"/>
      <c r="Q55" s="40"/>
      <c r="R55" s="40"/>
      <c r="S55" s="78"/>
      <c r="T55" s="40"/>
      <c r="U55" s="40"/>
      <c r="V55" s="40"/>
      <c r="W55" s="40"/>
      <c r="X55" s="40"/>
      <c r="Y55" s="78"/>
      <c r="Z55" s="40"/>
      <c r="AA55" s="40"/>
      <c r="AB55" s="40"/>
      <c r="AC55" s="40"/>
      <c r="AD55" s="40"/>
      <c r="AE55" s="78"/>
      <c r="AF55" s="40"/>
      <c r="AG55" s="40"/>
      <c r="AH55" s="40"/>
      <c r="AI55" s="40"/>
      <c r="AJ55" s="40"/>
      <c r="AK55" s="78"/>
      <c r="AL55" s="78"/>
      <c r="AM55" s="78"/>
      <c r="AN55" s="78"/>
      <c r="AO55" s="40"/>
      <c r="AP55" s="40"/>
      <c r="AQ55" s="40"/>
      <c r="AR55" s="41"/>
      <c r="AS55" s="41"/>
      <c r="AT55" s="52"/>
      <c r="AU55" s="52"/>
      <c r="AV55" s="94">
        <f t="shared" si="0"/>
        <v>0</v>
      </c>
      <c r="AW55" s="70"/>
      <c r="AX55" s="47"/>
      <c r="AY55" s="47"/>
      <c r="AZ55" s="47"/>
    </row>
    <row r="56" spans="1:52" s="95" customFormat="1" ht="13.2" customHeight="1" x14ac:dyDescent="0.4">
      <c r="A56" s="1607" t="s">
        <v>50</v>
      </c>
      <c r="B56" s="1608"/>
      <c r="C56" s="1608"/>
      <c r="D56" s="1608"/>
      <c r="E56" s="1609"/>
      <c r="F56" s="1358">
        <f>SUM(F36:F55)</f>
        <v>0</v>
      </c>
      <c r="G56" s="596"/>
      <c r="H56" s="1613">
        <f>SUM(H36:H55)</f>
        <v>18000</v>
      </c>
      <c r="I56" s="1613">
        <f>SUM(I36:I55)</f>
        <v>18000</v>
      </c>
      <c r="J56" s="1615">
        <f>SUM(J36:J55)</f>
        <v>0</v>
      </c>
      <c r="K56" s="1624">
        <f>H56-J56</f>
        <v>18000</v>
      </c>
      <c r="L56" s="1605">
        <f>J56/H56</f>
        <v>0</v>
      </c>
      <c r="M56" s="474" t="s">
        <v>39</v>
      </c>
      <c r="N56" s="476">
        <f>N38+N42+N44+N46+N48+N50+N52+N54+N36</f>
        <v>500</v>
      </c>
      <c r="O56" s="476">
        <f t="shared" ref="O56:X56" si="1">O38+O42+O44+O46+O48+O50+O52+O54+O36+O40</f>
        <v>860</v>
      </c>
      <c r="P56" s="476">
        <f t="shared" si="1"/>
        <v>1040</v>
      </c>
      <c r="Q56" s="476">
        <f t="shared" si="1"/>
        <v>1040</v>
      </c>
      <c r="R56" s="476">
        <f t="shared" si="1"/>
        <v>1040</v>
      </c>
      <c r="S56" s="67">
        <f t="shared" si="1"/>
        <v>0</v>
      </c>
      <c r="T56" s="476">
        <f t="shared" si="1"/>
        <v>1040</v>
      </c>
      <c r="U56" s="476">
        <f t="shared" si="1"/>
        <v>1040</v>
      </c>
      <c r="V56" s="476">
        <f t="shared" si="1"/>
        <v>1040</v>
      </c>
      <c r="W56" s="476">
        <f t="shared" si="1"/>
        <v>1040</v>
      </c>
      <c r="X56" s="476">
        <f t="shared" si="1"/>
        <v>1040</v>
      </c>
      <c r="Y56" s="67">
        <f>Y38+Y42+Y44+Y46+Y48+Y50+Y52+Y54+Y36+Y40</f>
        <v>0</v>
      </c>
      <c r="Z56" s="476">
        <f>Z38+Z42+Z44+Z46+Z48+Z50+Z52+Z54+Z36</f>
        <v>1040</v>
      </c>
      <c r="AA56" s="476">
        <f>AA38+AA42+AA44+AA46+AA48+AA50+AA52+AA54+AA36+AA40</f>
        <v>1040</v>
      </c>
      <c r="AB56" s="476">
        <f>AB38+AB42+AB44+AB46+AB48+AB50+AB52+AB54+AB36+AB40</f>
        <v>1040</v>
      </c>
      <c r="AC56" s="476">
        <f>AC38+AC42+AC44+AC46+AC48+AC50+AC52+AC54+AC36+AC40</f>
        <v>1040</v>
      </c>
      <c r="AD56" s="476">
        <f>AD38+AD42+AD44+AD46+AD48+AD50+AD52+AD54+AD36+AD40</f>
        <v>1040</v>
      </c>
      <c r="AE56" s="67">
        <f>AE38+AE42+AE44+AE46+AE48+AE50+AE52+AE54+AE36+AE40</f>
        <v>0</v>
      </c>
      <c r="AF56" s="476">
        <f>AF38+AF42+AF44+AF46+AF48+AF50+AF52+AF54+AF36</f>
        <v>1040</v>
      </c>
      <c r="AG56" s="476">
        <f>AG38+AG42+AG44+AG46+AG48+AG50+AG52+AG54+AG36+AG40</f>
        <v>1040</v>
      </c>
      <c r="AH56" s="476">
        <f>AH38+AH42+AH44+AH46+AH48+AH50+AH52+AH54+AH36+AH40</f>
        <v>1040</v>
      </c>
      <c r="AI56" s="476">
        <f>AI38+AI42+AI44+AI46+AI48+AI50+AI52+AI54+AI36+AI40</f>
        <v>0</v>
      </c>
      <c r="AJ56" s="476">
        <f>AJ38+AJ42+AJ44+AJ46+AJ48+AJ50+AJ52+AJ54+AJ36+AJ40</f>
        <v>0</v>
      </c>
      <c r="AK56" s="67">
        <f>AK38+AK42+AK44+AK46+AK48+AK50+AK52+AK54+AK36+AK40</f>
        <v>0</v>
      </c>
      <c r="AL56" s="67">
        <f>AL38+AL42+AL44+AL46+AL48+AL50+AL52+AL54+AL36</f>
        <v>0</v>
      </c>
      <c r="AM56" s="67"/>
      <c r="AN56" s="67"/>
      <c r="AO56" s="476"/>
      <c r="AP56" s="476"/>
      <c r="AQ56" s="476"/>
      <c r="AR56" s="476"/>
      <c r="AS56" s="476"/>
      <c r="AT56" s="476"/>
      <c r="AU56" s="476"/>
      <c r="AV56" s="480">
        <f>SUM(O56:AU56)</f>
        <v>17500</v>
      </c>
      <c r="AX56" s="47"/>
      <c r="AY56" s="47"/>
      <c r="AZ56" s="96"/>
    </row>
    <row r="57" spans="1:52" s="13" customFormat="1" ht="13.2" customHeight="1" thickBot="1" x14ac:dyDescent="0.45">
      <c r="A57" s="1610"/>
      <c r="B57" s="1611"/>
      <c r="C57" s="1611"/>
      <c r="D57" s="1611"/>
      <c r="E57" s="1612"/>
      <c r="F57" s="1359"/>
      <c r="G57" s="597"/>
      <c r="H57" s="1614"/>
      <c r="I57" s="1614"/>
      <c r="J57" s="1616"/>
      <c r="K57" s="1625"/>
      <c r="L57" s="1606"/>
      <c r="M57" s="475" t="s">
        <v>40</v>
      </c>
      <c r="N57" s="477">
        <f>N37+N43+N49+N51+N53+N55+N39+N45+N47</f>
        <v>0</v>
      </c>
      <c r="O57" s="477">
        <f>O37+O43+O49+O51+O53+O55+O39+O45+O41</f>
        <v>0</v>
      </c>
      <c r="P57" s="477">
        <f>P37+P43+P49+P51+P53+P55+P39+P45+P41</f>
        <v>0</v>
      </c>
      <c r="Q57" s="477">
        <f>Q37+Q43+Q49+Q51+Q53+Q55+Q39+Q45+Q41+Q47</f>
        <v>0</v>
      </c>
      <c r="R57" s="477">
        <f t="shared" ref="R57:AK57" si="2">R37+R43+R49+R51+R53+R55+R39+R45+R41+R47</f>
        <v>0</v>
      </c>
      <c r="S57" s="72">
        <f t="shared" si="2"/>
        <v>0</v>
      </c>
      <c r="T57" s="477">
        <f t="shared" si="2"/>
        <v>0</v>
      </c>
      <c r="U57" s="477">
        <f t="shared" si="2"/>
        <v>0</v>
      </c>
      <c r="V57" s="477">
        <f t="shared" si="2"/>
        <v>0</v>
      </c>
      <c r="W57" s="477">
        <f t="shared" si="2"/>
        <v>0</v>
      </c>
      <c r="X57" s="477">
        <f t="shared" si="2"/>
        <v>0</v>
      </c>
      <c r="Y57" s="72">
        <f>Y37+Y43+Y49+Y51+Y53+Y55+Y39+Y45+Y41+Y47</f>
        <v>0</v>
      </c>
      <c r="Z57" s="477">
        <f t="shared" si="2"/>
        <v>0</v>
      </c>
      <c r="AA57" s="477">
        <f t="shared" si="2"/>
        <v>0</v>
      </c>
      <c r="AB57" s="477">
        <f t="shared" si="2"/>
        <v>0</v>
      </c>
      <c r="AC57" s="477">
        <f t="shared" si="2"/>
        <v>0</v>
      </c>
      <c r="AD57" s="477">
        <f t="shared" si="2"/>
        <v>0</v>
      </c>
      <c r="AE57" s="72">
        <f>AE37+AE43+AE49+AE51+AE53+AE55+AE39+AE45+AE41+AE47</f>
        <v>0</v>
      </c>
      <c r="AF57" s="477">
        <f t="shared" si="2"/>
        <v>0</v>
      </c>
      <c r="AG57" s="477">
        <f t="shared" si="2"/>
        <v>0</v>
      </c>
      <c r="AH57" s="477">
        <f t="shared" si="2"/>
        <v>0</v>
      </c>
      <c r="AI57" s="477">
        <f t="shared" si="2"/>
        <v>0</v>
      </c>
      <c r="AJ57" s="477">
        <f t="shared" si="2"/>
        <v>0</v>
      </c>
      <c r="AK57" s="72">
        <f t="shared" si="2"/>
        <v>0</v>
      </c>
      <c r="AL57" s="72">
        <f>AL37+AL43+AL49+AL51+AL53+AL55+AL39+AL45+AL47</f>
        <v>0</v>
      </c>
      <c r="AM57" s="72"/>
      <c r="AN57" s="72"/>
      <c r="AO57" s="477"/>
      <c r="AP57" s="477"/>
      <c r="AQ57" s="477"/>
      <c r="AR57" s="477"/>
      <c r="AS57" s="477"/>
      <c r="AT57" s="477"/>
      <c r="AU57" s="477"/>
      <c r="AV57" s="479">
        <f t="shared" si="0"/>
        <v>0</v>
      </c>
      <c r="AX57" s="47"/>
      <c r="AY57" s="47"/>
      <c r="AZ57" s="47"/>
    </row>
    <row r="58" spans="1:52" s="13" customFormat="1" ht="13.2" hidden="1" customHeight="1" x14ac:dyDescent="0.4">
      <c r="A58" s="1489" t="s">
        <v>27</v>
      </c>
      <c r="B58" s="1350" t="s">
        <v>51</v>
      </c>
      <c r="C58" s="1509" t="s">
        <v>52</v>
      </c>
      <c r="D58" s="1493"/>
      <c r="E58" s="272"/>
      <c r="F58" s="1341"/>
      <c r="G58" s="1500"/>
      <c r="H58" s="1142"/>
      <c r="I58" s="1622">
        <f>AV58</f>
        <v>0</v>
      </c>
      <c r="J58" s="1441">
        <f>SUM(N59:AU59)</f>
        <v>0</v>
      </c>
      <c r="K58" s="1239">
        <f>H58-J58</f>
        <v>0</v>
      </c>
      <c r="L58" s="1209"/>
      <c r="M58" s="30" t="s">
        <v>30</v>
      </c>
      <c r="N58" s="99"/>
      <c r="O58" s="99"/>
      <c r="P58" s="99"/>
      <c r="Q58" s="99"/>
      <c r="R58" s="99"/>
      <c r="S58" s="98"/>
      <c r="T58" s="99"/>
      <c r="U58" s="99"/>
      <c r="V58" s="99"/>
      <c r="W58" s="99"/>
      <c r="X58" s="99"/>
      <c r="Y58" s="98"/>
      <c r="Z58" s="99"/>
      <c r="AA58" s="99"/>
      <c r="AB58" s="99"/>
      <c r="AC58" s="99"/>
      <c r="AD58" s="99"/>
      <c r="AE58" s="98"/>
      <c r="AF58" s="99"/>
      <c r="AG58" s="99"/>
      <c r="AH58" s="99"/>
      <c r="AI58" s="99"/>
      <c r="AJ58" s="99"/>
      <c r="AK58" s="98"/>
      <c r="AL58" s="98"/>
      <c r="AM58" s="98"/>
      <c r="AN58" s="98"/>
      <c r="AO58" s="99"/>
      <c r="AP58" s="80"/>
      <c r="AQ58" s="99"/>
      <c r="AR58" s="80"/>
      <c r="AS58" s="80"/>
      <c r="AT58" s="100"/>
      <c r="AU58" s="100"/>
      <c r="AV58" s="34">
        <f t="shared" si="0"/>
        <v>0</v>
      </c>
      <c r="AX58" s="1598"/>
      <c r="AY58" s="1598"/>
      <c r="AZ58" s="47"/>
    </row>
    <row r="59" spans="1:52" s="13" customFormat="1" ht="13.2" hidden="1" customHeight="1" thickBot="1" x14ac:dyDescent="0.45">
      <c r="A59" s="1371"/>
      <c r="B59" s="1465"/>
      <c r="C59" s="1465"/>
      <c r="D59" s="1336"/>
      <c r="E59" s="105"/>
      <c r="F59" s="1342"/>
      <c r="G59" s="1501"/>
      <c r="H59" s="1137"/>
      <c r="I59" s="1623"/>
      <c r="J59" s="1442"/>
      <c r="K59" s="1240"/>
      <c r="L59" s="1222"/>
      <c r="M59" s="37" t="s">
        <v>31</v>
      </c>
      <c r="N59" s="40"/>
      <c r="O59" s="40"/>
      <c r="P59" s="40"/>
      <c r="Q59" s="40"/>
      <c r="R59" s="40"/>
      <c r="S59" s="78"/>
      <c r="T59" s="40"/>
      <c r="U59" s="40"/>
      <c r="V59" s="40"/>
      <c r="W59" s="40"/>
      <c r="X59" s="40"/>
      <c r="Y59" s="78"/>
      <c r="Z59" s="40"/>
      <c r="AA59" s="40"/>
      <c r="AB59" s="40"/>
      <c r="AC59" s="40"/>
      <c r="AD59" s="40"/>
      <c r="AE59" s="78"/>
      <c r="AF59" s="40"/>
      <c r="AG59" s="40"/>
      <c r="AH59" s="40"/>
      <c r="AI59" s="40"/>
      <c r="AJ59" s="40"/>
      <c r="AK59" s="78"/>
      <c r="AL59" s="78"/>
      <c r="AM59" s="78"/>
      <c r="AN59" s="78"/>
      <c r="AO59" s="40"/>
      <c r="AP59" s="40"/>
      <c r="AQ59" s="40"/>
      <c r="AR59" s="41"/>
      <c r="AS59" s="41"/>
      <c r="AT59" s="41"/>
      <c r="AU59" s="41"/>
      <c r="AV59" s="42">
        <f t="shared" si="0"/>
        <v>0</v>
      </c>
      <c r="AX59" s="1598"/>
      <c r="AY59" s="1598"/>
      <c r="AZ59" s="47"/>
    </row>
    <row r="60" spans="1:52" s="13" customFormat="1" ht="13.2" hidden="1" customHeight="1" x14ac:dyDescent="0.4">
      <c r="A60" s="1489" t="s">
        <v>27</v>
      </c>
      <c r="B60" s="1465"/>
      <c r="C60" s="1508" t="s">
        <v>52</v>
      </c>
      <c r="D60" s="1493" t="s">
        <v>322</v>
      </c>
      <c r="E60" s="273" t="s">
        <v>327</v>
      </c>
      <c r="F60" s="1341"/>
      <c r="G60" s="1626"/>
      <c r="H60" s="1142"/>
      <c r="I60" s="1230">
        <f>AV60</f>
        <v>0</v>
      </c>
      <c r="J60" s="1441">
        <f>SUM(N61:AU61)</f>
        <v>0</v>
      </c>
      <c r="K60" s="1239">
        <f>H60-J60</f>
        <v>0</v>
      </c>
      <c r="L60" s="1209"/>
      <c r="M60" s="30" t="s">
        <v>30</v>
      </c>
      <c r="N60" s="80"/>
      <c r="O60" s="80"/>
      <c r="P60" s="80"/>
      <c r="Q60" s="80"/>
      <c r="R60" s="80"/>
      <c r="S60" s="102"/>
      <c r="T60" s="80"/>
      <c r="U60" s="80"/>
      <c r="V60" s="80"/>
      <c r="W60" s="80"/>
      <c r="X60" s="80"/>
      <c r="Y60" s="102"/>
      <c r="Z60" s="80"/>
      <c r="AA60" s="80"/>
      <c r="AB60" s="80"/>
      <c r="AC60" s="80"/>
      <c r="AD60" s="80"/>
      <c r="AE60" s="102"/>
      <c r="AF60" s="80"/>
      <c r="AG60" s="80"/>
      <c r="AH60" s="80"/>
      <c r="AI60" s="80"/>
      <c r="AJ60" s="80"/>
      <c r="AK60" s="102"/>
      <c r="AL60" s="102"/>
      <c r="AM60" s="102"/>
      <c r="AN60" s="102"/>
      <c r="AO60" s="100"/>
      <c r="AP60" s="80"/>
      <c r="AQ60" s="80"/>
      <c r="AR60" s="100"/>
      <c r="AS60" s="100"/>
      <c r="AT60" s="100"/>
      <c r="AU60" s="100"/>
      <c r="AV60" s="103">
        <f t="shared" si="0"/>
        <v>0</v>
      </c>
      <c r="AX60" s="326"/>
      <c r="AY60" s="326"/>
      <c r="AZ60" s="47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500</v>
      </c>
      <c r="F61" s="1342"/>
      <c r="G61" s="1627"/>
      <c r="H61" s="1137"/>
      <c r="I61" s="1235"/>
      <c r="J61" s="1442"/>
      <c r="K61" s="1240"/>
      <c r="L61" s="1222"/>
      <c r="M61" s="37" t="s">
        <v>31</v>
      </c>
      <c r="N61" s="40"/>
      <c r="O61" s="40"/>
      <c r="P61" s="40"/>
      <c r="Q61" s="40"/>
      <c r="R61" s="40"/>
      <c r="S61" s="78"/>
      <c r="T61" s="40"/>
      <c r="U61" s="40"/>
      <c r="V61" s="40"/>
      <c r="W61" s="40"/>
      <c r="X61" s="40"/>
      <c r="Y61" s="78"/>
      <c r="Z61" s="40"/>
      <c r="AA61" s="40"/>
      <c r="AB61" s="40"/>
      <c r="AC61" s="40"/>
      <c r="AD61" s="40"/>
      <c r="AE61" s="78"/>
      <c r="AF61" s="40"/>
      <c r="AG61" s="40"/>
      <c r="AH61" s="40"/>
      <c r="AI61" s="40"/>
      <c r="AJ61" s="40"/>
      <c r="AK61" s="78"/>
      <c r="AL61" s="78"/>
      <c r="AM61" s="78"/>
      <c r="AN61" s="78"/>
      <c r="AO61" s="40"/>
      <c r="AP61" s="40"/>
      <c r="AQ61" s="40"/>
      <c r="AR61" s="41"/>
      <c r="AS61" s="41"/>
      <c r="AT61" s="41"/>
      <c r="AU61" s="41"/>
      <c r="AV61" s="94">
        <f t="shared" si="0"/>
        <v>0</v>
      </c>
      <c r="AX61" s="326"/>
      <c r="AY61" s="326"/>
      <c r="AZ61" s="47"/>
    </row>
    <row r="62" spans="1:52" s="13" customFormat="1" ht="13.2" customHeight="1" x14ac:dyDescent="0.4">
      <c r="A62" s="1489" t="s">
        <v>27</v>
      </c>
      <c r="B62" s="1465"/>
      <c r="C62" s="36"/>
      <c r="D62" s="1506" t="s">
        <v>53</v>
      </c>
      <c r="E62" s="101" t="s">
        <v>512</v>
      </c>
      <c r="F62" s="1341"/>
      <c r="G62" s="1626"/>
      <c r="H62" s="1142">
        <v>2500</v>
      </c>
      <c r="I62" s="1230">
        <f>AV62</f>
        <v>2500</v>
      </c>
      <c r="J62" s="1441">
        <f>SUM(N63:AU63)</f>
        <v>0</v>
      </c>
      <c r="K62" s="1239">
        <f>H62-J62</f>
        <v>2500</v>
      </c>
      <c r="L62" s="1209"/>
      <c r="M62" s="30" t="s">
        <v>30</v>
      </c>
      <c r="N62" s="80">
        <v>500</v>
      </c>
      <c r="O62" s="80">
        <v>500</v>
      </c>
      <c r="P62" s="80"/>
      <c r="Q62" s="80"/>
      <c r="R62" s="80"/>
      <c r="S62" s="102"/>
      <c r="T62" s="80">
        <v>500</v>
      </c>
      <c r="U62" s="80">
        <v>500</v>
      </c>
      <c r="V62" s="80"/>
      <c r="W62" s="80"/>
      <c r="X62" s="80"/>
      <c r="Y62" s="102"/>
      <c r="Z62" s="80"/>
      <c r="AA62" s="80">
        <v>500</v>
      </c>
      <c r="AB62" s="80"/>
      <c r="AC62" s="80"/>
      <c r="AD62" s="80"/>
      <c r="AE62" s="102"/>
      <c r="AF62" s="80"/>
      <c r="AG62" s="80"/>
      <c r="AH62" s="80"/>
      <c r="AI62" s="80"/>
      <c r="AJ62" s="80"/>
      <c r="AK62" s="102"/>
      <c r="AL62" s="102"/>
      <c r="AM62" s="102"/>
      <c r="AN62" s="102"/>
      <c r="AO62" s="100"/>
      <c r="AP62" s="80"/>
      <c r="AQ62" s="80"/>
      <c r="AR62" s="100"/>
      <c r="AS62" s="100"/>
      <c r="AT62" s="100"/>
      <c r="AU62" s="100"/>
      <c r="AV62" s="103">
        <f t="shared" si="0"/>
        <v>2500</v>
      </c>
      <c r="AX62" s="326"/>
      <c r="AY62" s="326"/>
      <c r="AZ62" s="47"/>
    </row>
    <row r="63" spans="1:52" s="13" customFormat="1" ht="13.2" customHeight="1" thickBot="1" x14ac:dyDescent="0.45">
      <c r="A63" s="1371"/>
      <c r="B63" s="1465"/>
      <c r="C63" s="36"/>
      <c r="D63" s="1507"/>
      <c r="E63" s="104" t="s">
        <v>629</v>
      </c>
      <c r="F63" s="1342"/>
      <c r="G63" s="1627"/>
      <c r="H63" s="1137"/>
      <c r="I63" s="1235"/>
      <c r="J63" s="1442"/>
      <c r="K63" s="1240"/>
      <c r="L63" s="1222"/>
      <c r="M63" s="37" t="s">
        <v>31</v>
      </c>
      <c r="N63" s="40"/>
      <c r="O63" s="40"/>
      <c r="P63" s="40"/>
      <c r="Q63" s="40"/>
      <c r="R63" s="40"/>
      <c r="S63" s="78"/>
      <c r="T63" s="40"/>
      <c r="U63" s="40"/>
      <c r="V63" s="40"/>
      <c r="W63" s="40"/>
      <c r="X63" s="40"/>
      <c r="Y63" s="78"/>
      <c r="Z63" s="40"/>
      <c r="AA63" s="40"/>
      <c r="AB63" s="40"/>
      <c r="AC63" s="40"/>
      <c r="AD63" s="40"/>
      <c r="AE63" s="78"/>
      <c r="AF63" s="40"/>
      <c r="AG63" s="40"/>
      <c r="AH63" s="40"/>
      <c r="AI63" s="40"/>
      <c r="AJ63" s="40"/>
      <c r="AK63" s="78"/>
      <c r="AL63" s="78"/>
      <c r="AM63" s="78"/>
      <c r="AN63" s="78"/>
      <c r="AO63" s="40"/>
      <c r="AP63" s="40"/>
      <c r="AQ63" s="40"/>
      <c r="AR63" s="41"/>
      <c r="AS63" s="41"/>
      <c r="AT63" s="41"/>
      <c r="AU63" s="41"/>
      <c r="AV63" s="94">
        <f t="shared" si="0"/>
        <v>0</v>
      </c>
      <c r="AX63" s="326"/>
      <c r="AY63" s="326"/>
      <c r="AZ63" s="47"/>
    </row>
    <row r="64" spans="1:52" s="13" customFormat="1" ht="13.2" hidden="1" customHeight="1" x14ac:dyDescent="0.4">
      <c r="A64" s="1489" t="s">
        <v>27</v>
      </c>
      <c r="B64" s="1465"/>
      <c r="C64" s="1350"/>
      <c r="D64" s="1493" t="s">
        <v>322</v>
      </c>
      <c r="E64" s="273" t="s">
        <v>494</v>
      </c>
      <c r="F64" s="1140"/>
      <c r="G64" s="1626"/>
      <c r="H64" s="1142"/>
      <c r="I64" s="1230">
        <f>AV64</f>
        <v>0</v>
      </c>
      <c r="J64" s="1441">
        <f>SUM(N65:AU65)</f>
        <v>0</v>
      </c>
      <c r="K64" s="1239">
        <f>H64-J64</f>
        <v>0</v>
      </c>
      <c r="L64" s="1209" t="e">
        <f>J64/H64</f>
        <v>#DIV/0!</v>
      </c>
      <c r="M64" s="30" t="s">
        <v>30</v>
      </c>
      <c r="N64" s="80"/>
      <c r="O64" s="80"/>
      <c r="P64" s="80"/>
      <c r="Q64" s="80"/>
      <c r="R64" s="80"/>
      <c r="S64" s="102"/>
      <c r="T64" s="80"/>
      <c r="U64" s="80"/>
      <c r="V64" s="80"/>
      <c r="W64" s="80"/>
      <c r="X64" s="80"/>
      <c r="Y64" s="102"/>
      <c r="Z64" s="80"/>
      <c r="AA64" s="80"/>
      <c r="AB64" s="80"/>
      <c r="AC64" s="80"/>
      <c r="AD64" s="80"/>
      <c r="AE64" s="102"/>
      <c r="AF64" s="80"/>
      <c r="AG64" s="80"/>
      <c r="AH64" s="80"/>
      <c r="AI64" s="80"/>
      <c r="AJ64" s="80"/>
      <c r="AK64" s="102"/>
      <c r="AL64" s="102"/>
      <c r="AM64" s="102"/>
      <c r="AN64" s="102"/>
      <c r="AO64" s="80"/>
      <c r="AP64" s="80"/>
      <c r="AQ64" s="80"/>
      <c r="AR64" s="100"/>
      <c r="AS64" s="100"/>
      <c r="AT64" s="100"/>
      <c r="AU64" s="100"/>
      <c r="AV64" s="103">
        <f t="shared" si="0"/>
        <v>0</v>
      </c>
      <c r="AX64" s="1598"/>
      <c r="AY64" s="47"/>
      <c r="AZ64" s="47"/>
    </row>
    <row r="65" spans="1:53" s="13" customFormat="1" ht="13.2" hidden="1" customHeight="1" thickBot="1" x14ac:dyDescent="0.45">
      <c r="A65" s="1371"/>
      <c r="B65" s="1465"/>
      <c r="C65" s="1465"/>
      <c r="D65" s="1336"/>
      <c r="E65" s="105" t="s">
        <v>493</v>
      </c>
      <c r="F65" s="1141"/>
      <c r="G65" s="1627"/>
      <c r="H65" s="1137"/>
      <c r="I65" s="1235"/>
      <c r="J65" s="1442"/>
      <c r="K65" s="1240"/>
      <c r="L65" s="1222"/>
      <c r="M65" s="37" t="s">
        <v>31</v>
      </c>
      <c r="N65" s="40"/>
      <c r="O65" s="40"/>
      <c r="P65" s="40"/>
      <c r="Q65" s="40"/>
      <c r="R65" s="40"/>
      <c r="S65" s="78"/>
      <c r="T65" s="40"/>
      <c r="U65" s="40"/>
      <c r="V65" s="40"/>
      <c r="W65" s="40"/>
      <c r="X65" s="40"/>
      <c r="Y65" s="78"/>
      <c r="Z65" s="40"/>
      <c r="AA65" s="40"/>
      <c r="AB65" s="40"/>
      <c r="AC65" s="40"/>
      <c r="AD65" s="40"/>
      <c r="AE65" s="78"/>
      <c r="AF65" s="40"/>
      <c r="AG65" s="40"/>
      <c r="AH65" s="40"/>
      <c r="AI65" s="40"/>
      <c r="AJ65" s="40"/>
      <c r="AK65" s="78"/>
      <c r="AL65" s="78"/>
      <c r="AM65" s="78"/>
      <c r="AN65" s="78"/>
      <c r="AO65" s="40"/>
      <c r="AP65" s="40"/>
      <c r="AQ65" s="40"/>
      <c r="AR65" s="41"/>
      <c r="AS65" s="41"/>
      <c r="AT65" s="41"/>
      <c r="AU65" s="41"/>
      <c r="AV65" s="94">
        <f t="shared" si="0"/>
        <v>0</v>
      </c>
      <c r="AX65" s="1598"/>
      <c r="AY65" s="47"/>
      <c r="AZ65" s="47"/>
    </row>
    <row r="66" spans="1:53" s="13" customFormat="1" ht="13.2" hidden="1" customHeight="1" x14ac:dyDescent="0.4">
      <c r="A66" s="1489" t="s">
        <v>27</v>
      </c>
      <c r="B66" s="1465"/>
      <c r="C66" s="1350" t="s">
        <v>56</v>
      </c>
      <c r="D66" s="1493" t="s">
        <v>322</v>
      </c>
      <c r="E66" s="273" t="s">
        <v>573</v>
      </c>
      <c r="F66" s="1162"/>
      <c r="G66" s="1626"/>
      <c r="H66" s="1142"/>
      <c r="I66" s="1230">
        <f>AV66</f>
        <v>0</v>
      </c>
      <c r="J66" s="1441">
        <f>SUM(N67:AU67)</f>
        <v>0</v>
      </c>
      <c r="K66" s="1239">
        <f>H66-J66</f>
        <v>0</v>
      </c>
      <c r="L66" s="1209" t="e">
        <f>J66/H66</f>
        <v>#DIV/0!</v>
      </c>
      <c r="M66" s="30" t="s">
        <v>57</v>
      </c>
      <c r="N66" s="80"/>
      <c r="O66" s="80"/>
      <c r="P66" s="80"/>
      <c r="Q66" s="80"/>
      <c r="R66" s="80"/>
      <c r="S66" s="102"/>
      <c r="T66" s="80"/>
      <c r="U66" s="80"/>
      <c r="V66" s="80"/>
      <c r="W66" s="80"/>
      <c r="X66" s="80"/>
      <c r="Y66" s="102"/>
      <c r="Z66" s="80"/>
      <c r="AA66" s="80"/>
      <c r="AB66" s="80"/>
      <c r="AC66" s="80"/>
      <c r="AD66" s="80"/>
      <c r="AE66" s="102"/>
      <c r="AF66" s="80"/>
      <c r="AG66" s="80"/>
      <c r="AH66" s="80"/>
      <c r="AI66" s="80"/>
      <c r="AJ66" s="80"/>
      <c r="AK66" s="102"/>
      <c r="AL66" s="102"/>
      <c r="AM66" s="102"/>
      <c r="AN66" s="102"/>
      <c r="AO66" s="80"/>
      <c r="AP66" s="80"/>
      <c r="AQ66" s="80"/>
      <c r="AR66" s="100"/>
      <c r="AS66" s="100"/>
      <c r="AT66" s="100"/>
      <c r="AU66" s="100"/>
      <c r="AV66" s="103">
        <f t="shared" si="0"/>
        <v>0</v>
      </c>
      <c r="AX66" s="1598"/>
      <c r="AY66" s="1598"/>
      <c r="AZ66" s="47"/>
    </row>
    <row r="67" spans="1:53" s="13" customFormat="1" ht="13.2" hidden="1" customHeight="1" thickBot="1" x14ac:dyDescent="0.45">
      <c r="A67" s="1371"/>
      <c r="B67" s="1465"/>
      <c r="C67" s="1465"/>
      <c r="D67" s="1336"/>
      <c r="E67" s="105" t="s">
        <v>55</v>
      </c>
      <c r="F67" s="1163"/>
      <c r="G67" s="1627"/>
      <c r="H67" s="1137"/>
      <c r="I67" s="1235"/>
      <c r="J67" s="1442"/>
      <c r="K67" s="1240"/>
      <c r="L67" s="1222"/>
      <c r="M67" s="37" t="s">
        <v>58</v>
      </c>
      <c r="N67" s="40"/>
      <c r="O67" s="40"/>
      <c r="P67" s="40"/>
      <c r="Q67" s="40"/>
      <c r="R67" s="40"/>
      <c r="S67" s="78"/>
      <c r="T67" s="40"/>
      <c r="U67" s="40"/>
      <c r="V67" s="40"/>
      <c r="W67" s="40"/>
      <c r="X67" s="40"/>
      <c r="Y67" s="78"/>
      <c r="Z67" s="40"/>
      <c r="AA67" s="40"/>
      <c r="AB67" s="40"/>
      <c r="AC67" s="40"/>
      <c r="AD67" s="40"/>
      <c r="AE67" s="78"/>
      <c r="AF67" s="40"/>
      <c r="AG67" s="40"/>
      <c r="AH67" s="40"/>
      <c r="AI67" s="40"/>
      <c r="AJ67" s="40"/>
      <c r="AK67" s="78"/>
      <c r="AL67" s="78"/>
      <c r="AM67" s="78"/>
      <c r="AN67" s="78"/>
      <c r="AO67" s="40"/>
      <c r="AP67" s="40"/>
      <c r="AQ67" s="40"/>
      <c r="AR67" s="41"/>
      <c r="AS67" s="41"/>
      <c r="AT67" s="41"/>
      <c r="AU67" s="41"/>
      <c r="AV67" s="94">
        <f t="shared" si="0"/>
        <v>0</v>
      </c>
      <c r="AX67" s="1598"/>
      <c r="AY67" s="1598"/>
      <c r="AZ67" s="47"/>
    </row>
    <row r="68" spans="1:53" s="13" customFormat="1" ht="13.2" customHeight="1" x14ac:dyDescent="0.4">
      <c r="A68" s="1489" t="s">
        <v>27</v>
      </c>
      <c r="B68" s="1465"/>
      <c r="C68" s="1350"/>
      <c r="D68" s="1493" t="s">
        <v>64</v>
      </c>
      <c r="E68" s="82" t="s">
        <v>415</v>
      </c>
      <c r="F68" s="1247"/>
      <c r="G68" s="1628"/>
      <c r="H68" s="1142">
        <v>500</v>
      </c>
      <c r="I68" s="1230">
        <f>AV68</f>
        <v>500</v>
      </c>
      <c r="J68" s="1441">
        <f>SUM(N69:AU69)</f>
        <v>0</v>
      </c>
      <c r="K68" s="1239">
        <f>H68-J68</f>
        <v>500</v>
      </c>
      <c r="L68" s="1209">
        <f>J68/H68</f>
        <v>0</v>
      </c>
      <c r="M68" s="30" t="s">
        <v>30</v>
      </c>
      <c r="N68" s="80"/>
      <c r="O68" s="80"/>
      <c r="P68" s="80"/>
      <c r="Q68" s="80"/>
      <c r="R68" s="80"/>
      <c r="S68" s="102"/>
      <c r="T68" s="80"/>
      <c r="U68" s="80"/>
      <c r="V68" s="80"/>
      <c r="W68" s="80"/>
      <c r="X68" s="80"/>
      <c r="Y68" s="102"/>
      <c r="Z68" s="80"/>
      <c r="AA68" s="80"/>
      <c r="AB68" s="80">
        <v>500</v>
      </c>
      <c r="AC68" s="80"/>
      <c r="AD68" s="80"/>
      <c r="AE68" s="102"/>
      <c r="AF68" s="80"/>
      <c r="AG68" s="80"/>
      <c r="AH68" s="80"/>
      <c r="AI68" s="80"/>
      <c r="AJ68" s="80"/>
      <c r="AK68" s="102"/>
      <c r="AL68" s="102"/>
      <c r="AM68" s="102"/>
      <c r="AN68" s="102"/>
      <c r="AO68" s="80"/>
      <c r="AP68" s="80"/>
      <c r="AQ68" s="80"/>
      <c r="AR68" s="100"/>
      <c r="AS68" s="100"/>
      <c r="AT68" s="100"/>
      <c r="AU68" s="100"/>
      <c r="AV68" s="103">
        <f t="shared" si="0"/>
        <v>500</v>
      </c>
      <c r="AX68" s="1598"/>
      <c r="AY68" s="1598"/>
      <c r="AZ68" s="47"/>
    </row>
    <row r="69" spans="1:53" s="13" customFormat="1" ht="13.2" customHeight="1" thickBot="1" x14ac:dyDescent="0.45">
      <c r="A69" s="1371"/>
      <c r="B69" s="1465"/>
      <c r="C69" s="1465"/>
      <c r="D69" s="1336"/>
      <c r="E69" s="105" t="s">
        <v>416</v>
      </c>
      <c r="F69" s="1248"/>
      <c r="G69" s="1629"/>
      <c r="H69" s="1137"/>
      <c r="I69" s="1235"/>
      <c r="J69" s="1442"/>
      <c r="K69" s="1240"/>
      <c r="L69" s="1222"/>
      <c r="M69" s="37" t="s">
        <v>31</v>
      </c>
      <c r="N69" s="40"/>
      <c r="O69" s="40"/>
      <c r="P69" s="40"/>
      <c r="Q69" s="40"/>
      <c r="R69" s="40"/>
      <c r="S69" s="78"/>
      <c r="T69" s="40"/>
      <c r="U69" s="40"/>
      <c r="V69" s="40"/>
      <c r="W69" s="40"/>
      <c r="X69" s="40"/>
      <c r="Y69" s="78"/>
      <c r="Z69" s="40"/>
      <c r="AA69" s="76"/>
      <c r="AB69" s="40"/>
      <c r="AC69" s="40"/>
      <c r="AD69" s="40"/>
      <c r="AE69" s="78"/>
      <c r="AF69" s="40"/>
      <c r="AG69" s="40"/>
      <c r="AH69" s="40"/>
      <c r="AI69" s="40"/>
      <c r="AJ69" s="40"/>
      <c r="AK69" s="78"/>
      <c r="AL69" s="78"/>
      <c r="AM69" s="78"/>
      <c r="AN69" s="78"/>
      <c r="AO69" s="40"/>
      <c r="AP69" s="40"/>
      <c r="AQ69" s="40"/>
      <c r="AR69" s="41"/>
      <c r="AS69" s="41"/>
      <c r="AT69" s="41"/>
      <c r="AU69" s="41"/>
      <c r="AV69" s="94">
        <f t="shared" si="0"/>
        <v>0</v>
      </c>
      <c r="AX69" s="1598"/>
      <c r="AY69" s="1598"/>
      <c r="AZ69" s="47"/>
    </row>
    <row r="70" spans="1:53" s="13" customFormat="1" ht="13.2" hidden="1" customHeight="1" x14ac:dyDescent="0.4">
      <c r="A70" s="1489" t="s">
        <v>27</v>
      </c>
      <c r="B70" s="1465"/>
      <c r="C70" s="1350"/>
      <c r="D70" s="1506" t="s">
        <v>366</v>
      </c>
      <c r="E70" s="82" t="s">
        <v>524</v>
      </c>
      <c r="F70" s="1247"/>
      <c r="G70" s="1626"/>
      <c r="H70" s="1142"/>
      <c r="I70" s="1230">
        <f>AV70</f>
        <v>0</v>
      </c>
      <c r="J70" s="1232">
        <f>SUM(N71:AU71)</f>
        <v>0</v>
      </c>
      <c r="K70" s="1239">
        <f>H70-J70</f>
        <v>0</v>
      </c>
      <c r="L70" s="1209" t="e">
        <f>J70/H70</f>
        <v>#DIV/0!</v>
      </c>
      <c r="M70" s="83" t="s">
        <v>39</v>
      </c>
      <c r="N70" s="80"/>
      <c r="O70" s="80"/>
      <c r="P70" s="80"/>
      <c r="Q70" s="80"/>
      <c r="R70" s="80"/>
      <c r="S70" s="102"/>
      <c r="T70" s="80"/>
      <c r="U70" s="80"/>
      <c r="V70" s="80"/>
      <c r="W70" s="80"/>
      <c r="X70" s="80"/>
      <c r="Y70" s="102"/>
      <c r="Z70" s="80"/>
      <c r="AA70" s="80"/>
      <c r="AB70" s="80"/>
      <c r="AC70" s="80"/>
      <c r="AD70" s="80"/>
      <c r="AE70" s="102"/>
      <c r="AF70" s="80"/>
      <c r="AG70" s="80"/>
      <c r="AH70" s="80"/>
      <c r="AI70" s="80"/>
      <c r="AJ70" s="80"/>
      <c r="AK70" s="102"/>
      <c r="AL70" s="102"/>
      <c r="AM70" s="102"/>
      <c r="AN70" s="102"/>
      <c r="AO70" s="80"/>
      <c r="AP70" s="80"/>
      <c r="AQ70" s="80"/>
      <c r="AR70" s="100"/>
      <c r="AS70" s="100"/>
      <c r="AT70" s="100"/>
      <c r="AU70" s="100"/>
      <c r="AV70" s="103">
        <f t="shared" si="0"/>
        <v>0</v>
      </c>
      <c r="AX70" s="1598"/>
      <c r="AY70" s="1598"/>
      <c r="AZ70" s="47"/>
    </row>
    <row r="71" spans="1:53" s="13" customFormat="1" ht="13.2" hidden="1" customHeight="1" thickBot="1" x14ac:dyDescent="0.45">
      <c r="A71" s="1371"/>
      <c r="B71" s="1465"/>
      <c r="C71" s="1465"/>
      <c r="D71" s="1507"/>
      <c r="E71" s="104" t="s">
        <v>522</v>
      </c>
      <c r="F71" s="1248"/>
      <c r="G71" s="1627"/>
      <c r="H71" s="1137"/>
      <c r="I71" s="1235"/>
      <c r="J71" s="1236"/>
      <c r="K71" s="1240"/>
      <c r="L71" s="1222"/>
      <c r="M71" s="85" t="s">
        <v>40</v>
      </c>
      <c r="N71" s="40"/>
      <c r="O71" s="40"/>
      <c r="P71" s="40"/>
      <c r="Q71" s="40"/>
      <c r="R71" s="40"/>
      <c r="S71" s="78"/>
      <c r="T71" s="40"/>
      <c r="U71" s="40"/>
      <c r="V71" s="40"/>
      <c r="W71" s="40"/>
      <c r="X71" s="40"/>
      <c r="Y71" s="78"/>
      <c r="Z71" s="40"/>
      <c r="AA71" s="40"/>
      <c r="AB71" s="40"/>
      <c r="AC71" s="40"/>
      <c r="AD71" s="40"/>
      <c r="AE71" s="78"/>
      <c r="AF71" s="40"/>
      <c r="AG71" s="40"/>
      <c r="AH71" s="40"/>
      <c r="AI71" s="40"/>
      <c r="AJ71" s="40"/>
      <c r="AK71" s="78"/>
      <c r="AL71" s="78"/>
      <c r="AM71" s="78"/>
      <c r="AN71" s="78"/>
      <c r="AO71" s="40"/>
      <c r="AP71" s="40"/>
      <c r="AQ71" s="40"/>
      <c r="AR71" s="41"/>
      <c r="AS71" s="41"/>
      <c r="AT71" s="41"/>
      <c r="AU71" s="41"/>
      <c r="AV71" s="94">
        <f t="shared" si="0"/>
        <v>0</v>
      </c>
      <c r="AX71" s="1598"/>
      <c r="AY71" s="1598"/>
      <c r="AZ71" s="47"/>
    </row>
    <row r="72" spans="1:53" s="13" customFormat="1" ht="13.2" hidden="1" customHeight="1" x14ac:dyDescent="0.4">
      <c r="A72" s="1489" t="s">
        <v>27</v>
      </c>
      <c r="B72" s="1465"/>
      <c r="C72" s="1350"/>
      <c r="D72" s="1439" t="s">
        <v>63</v>
      </c>
      <c r="E72" s="56" t="s">
        <v>473</v>
      </c>
      <c r="F72" s="1247"/>
      <c r="G72" s="1618"/>
      <c r="H72" s="1142"/>
      <c r="I72" s="1230">
        <f>AV72</f>
        <v>0</v>
      </c>
      <c r="J72" s="1441">
        <f>SUM(N73:AU73)</f>
        <v>0</v>
      </c>
      <c r="K72" s="1239">
        <f>H72-J72</f>
        <v>0</v>
      </c>
      <c r="L72" s="1209" t="e">
        <f>J72/H72</f>
        <v>#DIV/0!</v>
      </c>
      <c r="M72" s="30" t="s">
        <v>30</v>
      </c>
      <c r="N72" s="80"/>
      <c r="O72" s="80"/>
      <c r="P72" s="80"/>
      <c r="Q72" s="80"/>
      <c r="R72" s="80"/>
      <c r="S72" s="102"/>
      <c r="T72" s="80"/>
      <c r="U72" s="80"/>
      <c r="V72" s="80"/>
      <c r="W72" s="80"/>
      <c r="X72" s="80"/>
      <c r="Y72" s="102"/>
      <c r="Z72" s="80"/>
      <c r="AA72" s="80"/>
      <c r="AB72" s="80"/>
      <c r="AC72" s="80"/>
      <c r="AD72" s="80"/>
      <c r="AE72" s="102"/>
      <c r="AF72" s="80"/>
      <c r="AG72" s="80"/>
      <c r="AH72" s="80"/>
      <c r="AI72" s="80"/>
      <c r="AJ72" s="80"/>
      <c r="AK72" s="102"/>
      <c r="AL72" s="102"/>
      <c r="AM72" s="102"/>
      <c r="AN72" s="102"/>
      <c r="AO72" s="80"/>
      <c r="AP72" s="80"/>
      <c r="AQ72" s="80"/>
      <c r="AR72" s="100"/>
      <c r="AS72" s="100"/>
      <c r="AT72" s="100"/>
      <c r="AU72" s="100"/>
      <c r="AV72" s="103">
        <f t="shared" si="0"/>
        <v>0</v>
      </c>
      <c r="AX72" s="326"/>
      <c r="AY72" s="326"/>
      <c r="AZ72" s="47"/>
    </row>
    <row r="73" spans="1:53" s="13" customFormat="1" ht="13.2" hidden="1" customHeight="1" thickBot="1" x14ac:dyDescent="0.45">
      <c r="A73" s="1371"/>
      <c r="B73" s="1465"/>
      <c r="C73" s="1465"/>
      <c r="D73" s="1365"/>
      <c r="E73" s="105" t="s">
        <v>335</v>
      </c>
      <c r="F73" s="1248"/>
      <c r="G73" s="1619"/>
      <c r="H73" s="1137"/>
      <c r="I73" s="1235"/>
      <c r="J73" s="1442"/>
      <c r="K73" s="1240"/>
      <c r="L73" s="1222"/>
      <c r="M73" s="37" t="s">
        <v>31</v>
      </c>
      <c r="N73" s="40"/>
      <c r="O73" s="40"/>
      <c r="P73" s="40"/>
      <c r="Q73" s="40"/>
      <c r="R73" s="40"/>
      <c r="S73" s="78"/>
      <c r="T73" s="40"/>
      <c r="U73" s="40"/>
      <c r="V73" s="40"/>
      <c r="W73" s="40"/>
      <c r="X73" s="40"/>
      <c r="Y73" s="78"/>
      <c r="Z73" s="40"/>
      <c r="AA73" s="40"/>
      <c r="AB73" s="40"/>
      <c r="AC73" s="40"/>
      <c r="AD73" s="40"/>
      <c r="AE73" s="78"/>
      <c r="AF73" s="40"/>
      <c r="AG73" s="40"/>
      <c r="AH73" s="40"/>
      <c r="AI73" s="40"/>
      <c r="AJ73" s="40"/>
      <c r="AK73" s="78"/>
      <c r="AL73" s="78"/>
      <c r="AM73" s="78"/>
      <c r="AN73" s="78"/>
      <c r="AO73" s="40"/>
      <c r="AP73" s="40"/>
      <c r="AQ73" s="40"/>
      <c r="AR73" s="41"/>
      <c r="AS73" s="41"/>
      <c r="AT73" s="41"/>
      <c r="AU73" s="41"/>
      <c r="AV73" s="94">
        <f t="shared" si="0"/>
        <v>0</v>
      </c>
      <c r="AX73" s="326"/>
      <c r="AY73" s="326"/>
      <c r="AZ73" s="47"/>
    </row>
    <row r="74" spans="1:53" s="13" customFormat="1" ht="13.2" hidden="1" customHeight="1" x14ac:dyDescent="0.4">
      <c r="A74" s="1489" t="s">
        <v>27</v>
      </c>
      <c r="B74" s="1465"/>
      <c r="C74" s="1350">
        <v>5</v>
      </c>
      <c r="D74" s="1493" t="s">
        <v>454</v>
      </c>
      <c r="E74" s="280" t="s">
        <v>509</v>
      </c>
      <c r="F74" s="1247"/>
      <c r="G74" s="1618"/>
      <c r="H74" s="1142"/>
      <c r="I74" s="1230">
        <f>AV74</f>
        <v>0</v>
      </c>
      <c r="J74" s="1441">
        <f>SUM(N75:AU75)</f>
        <v>0</v>
      </c>
      <c r="K74" s="1239">
        <f>H74-J74</f>
        <v>0</v>
      </c>
      <c r="L74" s="1209" t="e">
        <f>J74/H74</f>
        <v>#DIV/0!</v>
      </c>
      <c r="M74" s="30" t="s">
        <v>30</v>
      </c>
      <c r="N74" s="80"/>
      <c r="O74" s="80"/>
      <c r="P74" s="80"/>
      <c r="Q74" s="80"/>
      <c r="R74" s="80"/>
      <c r="S74" s="102"/>
      <c r="T74" s="80"/>
      <c r="U74" s="80"/>
      <c r="V74" s="80"/>
      <c r="W74" s="80"/>
      <c r="X74" s="80"/>
      <c r="Y74" s="102"/>
      <c r="Z74" s="80"/>
      <c r="AA74" s="80"/>
      <c r="AB74" s="80"/>
      <c r="AC74" s="80"/>
      <c r="AD74" s="80"/>
      <c r="AE74" s="102"/>
      <c r="AF74" s="80"/>
      <c r="AG74" s="80"/>
      <c r="AH74" s="80"/>
      <c r="AI74" s="80"/>
      <c r="AJ74" s="80"/>
      <c r="AK74" s="102"/>
      <c r="AL74" s="102"/>
      <c r="AM74" s="102"/>
      <c r="AN74" s="102"/>
      <c r="AO74" s="80"/>
      <c r="AP74" s="80"/>
      <c r="AQ74" s="80"/>
      <c r="AR74" s="100"/>
      <c r="AS74" s="100"/>
      <c r="AT74" s="100"/>
      <c r="AU74" s="100"/>
      <c r="AV74" s="103">
        <f t="shared" si="0"/>
        <v>0</v>
      </c>
      <c r="AX74" s="326"/>
      <c r="AY74" s="326"/>
      <c r="AZ74" s="47"/>
    </row>
    <row r="75" spans="1:53" s="13" customFormat="1" ht="13.2" hidden="1" customHeight="1" thickBot="1" x14ac:dyDescent="0.45">
      <c r="A75" s="1371"/>
      <c r="B75" s="1465"/>
      <c r="C75" s="1351"/>
      <c r="D75" s="1336"/>
      <c r="E75" s="105" t="s">
        <v>510</v>
      </c>
      <c r="F75" s="1248"/>
      <c r="G75" s="1619"/>
      <c r="H75" s="1137"/>
      <c r="I75" s="1235"/>
      <c r="J75" s="1442"/>
      <c r="K75" s="1240"/>
      <c r="L75" s="1222"/>
      <c r="M75" s="37" t="s">
        <v>31</v>
      </c>
      <c r="N75" s="40"/>
      <c r="O75" s="40"/>
      <c r="P75" s="40"/>
      <c r="Q75" s="40"/>
      <c r="R75" s="40"/>
      <c r="S75" s="78"/>
      <c r="T75" s="40"/>
      <c r="U75" s="40"/>
      <c r="V75" s="40"/>
      <c r="W75" s="40"/>
      <c r="X75" s="40"/>
      <c r="Y75" s="78"/>
      <c r="Z75" s="40"/>
      <c r="AA75" s="40"/>
      <c r="AB75" s="40"/>
      <c r="AC75" s="40"/>
      <c r="AD75" s="40"/>
      <c r="AE75" s="78"/>
      <c r="AF75" s="40"/>
      <c r="AG75" s="40"/>
      <c r="AH75" s="40"/>
      <c r="AI75" s="40"/>
      <c r="AJ75" s="40"/>
      <c r="AK75" s="78"/>
      <c r="AL75" s="78"/>
      <c r="AM75" s="78"/>
      <c r="AN75" s="78"/>
      <c r="AO75" s="40"/>
      <c r="AP75" s="40"/>
      <c r="AQ75" s="40"/>
      <c r="AR75" s="41"/>
      <c r="AS75" s="41"/>
      <c r="AT75" s="41"/>
      <c r="AU75" s="41"/>
      <c r="AV75" s="94">
        <f t="shared" si="0"/>
        <v>0</v>
      </c>
      <c r="AX75" s="326"/>
      <c r="AY75" s="326"/>
      <c r="AZ75" s="47"/>
    </row>
    <row r="76" spans="1:53" s="13" customFormat="1" ht="13.2" customHeight="1" x14ac:dyDescent="0.4">
      <c r="A76" s="1489" t="s">
        <v>27</v>
      </c>
      <c r="B76" s="1465"/>
      <c r="C76" s="1508" t="s">
        <v>52</v>
      </c>
      <c r="D76" s="1493" t="s">
        <v>62</v>
      </c>
      <c r="E76" s="273" t="s">
        <v>643</v>
      </c>
      <c r="F76" s="1247"/>
      <c r="G76" s="1618"/>
      <c r="H76" s="1142">
        <v>50</v>
      </c>
      <c r="I76" s="1230">
        <f>AV76</f>
        <v>50</v>
      </c>
      <c r="J76" s="1441">
        <f>SUM(N77:AU77)</f>
        <v>0</v>
      </c>
      <c r="K76" s="1239">
        <f>H76-J76</f>
        <v>50</v>
      </c>
      <c r="L76" s="1209">
        <f>J76/H76</f>
        <v>0</v>
      </c>
      <c r="M76" s="30" t="s">
        <v>30</v>
      </c>
      <c r="N76" s="80"/>
      <c r="O76" s="80"/>
      <c r="P76" s="80"/>
      <c r="Q76" s="80"/>
      <c r="R76" s="80"/>
      <c r="S76" s="102"/>
      <c r="T76" s="80"/>
      <c r="U76" s="80"/>
      <c r="V76" s="80"/>
      <c r="W76" s="80"/>
      <c r="X76" s="80"/>
      <c r="Y76" s="102"/>
      <c r="Z76" s="80">
        <v>50</v>
      </c>
      <c r="AA76" s="80"/>
      <c r="AB76" s="80"/>
      <c r="AC76" s="80"/>
      <c r="AD76" s="80"/>
      <c r="AE76" s="102"/>
      <c r="AF76" s="80"/>
      <c r="AG76" s="80"/>
      <c r="AH76" s="80"/>
      <c r="AI76" s="80"/>
      <c r="AJ76" s="80"/>
      <c r="AK76" s="102"/>
      <c r="AL76" s="102"/>
      <c r="AM76" s="102"/>
      <c r="AN76" s="102"/>
      <c r="AO76" s="100"/>
      <c r="AP76" s="80"/>
      <c r="AQ76" s="80"/>
      <c r="AR76" s="100"/>
      <c r="AS76" s="100"/>
      <c r="AT76" s="100"/>
      <c r="AU76" s="100"/>
      <c r="AV76" s="103">
        <f t="shared" si="0"/>
        <v>50</v>
      </c>
      <c r="AX76" s="326"/>
      <c r="AY76" s="326"/>
      <c r="AZ76" s="47"/>
    </row>
    <row r="77" spans="1:53" s="13" customFormat="1" ht="13.95" customHeight="1" thickBot="1" x14ac:dyDescent="0.45">
      <c r="A77" s="1371"/>
      <c r="B77" s="1465"/>
      <c r="C77" s="1465"/>
      <c r="D77" s="1336"/>
      <c r="E77" s="105" t="s">
        <v>642</v>
      </c>
      <c r="F77" s="1248"/>
      <c r="G77" s="1619"/>
      <c r="H77" s="1137"/>
      <c r="I77" s="1235"/>
      <c r="J77" s="1442"/>
      <c r="K77" s="1240"/>
      <c r="L77" s="1222"/>
      <c r="M77" s="37" t="s">
        <v>31</v>
      </c>
      <c r="N77" s="40"/>
      <c r="O77" s="40"/>
      <c r="P77" s="40"/>
      <c r="Q77" s="40"/>
      <c r="R77" s="40"/>
      <c r="S77" s="78"/>
      <c r="T77" s="40"/>
      <c r="U77" s="40"/>
      <c r="V77" s="40"/>
      <c r="W77" s="40"/>
      <c r="X77" s="40"/>
      <c r="Y77" s="78"/>
      <c r="Z77" s="40"/>
      <c r="AA77" s="40"/>
      <c r="AB77" s="40"/>
      <c r="AC77" s="40"/>
      <c r="AD77" s="40"/>
      <c r="AE77" s="78"/>
      <c r="AF77" s="40"/>
      <c r="AG77" s="40"/>
      <c r="AH77" s="40"/>
      <c r="AI77" s="40"/>
      <c r="AJ77" s="40"/>
      <c r="AK77" s="78"/>
      <c r="AL77" s="78"/>
      <c r="AM77" s="78"/>
      <c r="AN77" s="78"/>
      <c r="AO77" s="40"/>
      <c r="AP77" s="40"/>
      <c r="AQ77" s="40"/>
      <c r="AR77" s="41"/>
      <c r="AS77" s="41"/>
      <c r="AT77" s="41"/>
      <c r="AU77" s="41"/>
      <c r="AV77" s="94">
        <f t="shared" si="0"/>
        <v>0</v>
      </c>
      <c r="AX77" s="326"/>
      <c r="AY77" s="326"/>
      <c r="AZ77" s="47"/>
    </row>
    <row r="78" spans="1:53" s="13" customFormat="1" ht="13.2" customHeight="1" x14ac:dyDescent="0.4">
      <c r="A78" s="1489" t="s">
        <v>27</v>
      </c>
      <c r="B78" s="1465"/>
      <c r="C78" s="1350"/>
      <c r="D78" s="1493" t="s">
        <v>62</v>
      </c>
      <c r="E78" s="273" t="s">
        <v>644</v>
      </c>
      <c r="F78" s="1247"/>
      <c r="G78" s="1618"/>
      <c r="H78" s="1142">
        <v>500</v>
      </c>
      <c r="I78" s="1230">
        <f>AV78</f>
        <v>500</v>
      </c>
      <c r="J78" s="1441">
        <f>SUM(N79:AU79)</f>
        <v>0</v>
      </c>
      <c r="K78" s="1239">
        <f>H78-J78</f>
        <v>500</v>
      </c>
      <c r="L78" s="1209">
        <f>J78/H78</f>
        <v>0</v>
      </c>
      <c r="M78" s="30" t="s">
        <v>30</v>
      </c>
      <c r="N78" s="80"/>
      <c r="O78" s="80"/>
      <c r="P78" s="80"/>
      <c r="Q78" s="80"/>
      <c r="R78" s="80"/>
      <c r="S78" s="102"/>
      <c r="T78" s="80"/>
      <c r="U78" s="80"/>
      <c r="V78" s="80"/>
      <c r="W78" s="80"/>
      <c r="X78" s="80"/>
      <c r="Y78" s="102"/>
      <c r="Z78" s="80">
        <v>500</v>
      </c>
      <c r="AA78" s="80"/>
      <c r="AB78" s="80"/>
      <c r="AC78" s="80"/>
      <c r="AD78" s="80"/>
      <c r="AE78" s="102"/>
      <c r="AF78" s="80"/>
      <c r="AG78" s="80"/>
      <c r="AH78" s="80"/>
      <c r="AI78" s="80"/>
      <c r="AJ78" s="80"/>
      <c r="AK78" s="102"/>
      <c r="AL78" s="102"/>
      <c r="AM78" s="102"/>
      <c r="AN78" s="102"/>
      <c r="AO78" s="80"/>
      <c r="AP78" s="80"/>
      <c r="AQ78" s="80"/>
      <c r="AR78" s="100"/>
      <c r="AS78" s="100"/>
      <c r="AT78" s="100"/>
      <c r="AU78" s="100"/>
      <c r="AV78" s="103">
        <f t="shared" si="0"/>
        <v>500</v>
      </c>
      <c r="AX78" s="47"/>
      <c r="AY78" s="47"/>
      <c r="AZ78" s="47"/>
    </row>
    <row r="79" spans="1:53" s="13" customFormat="1" ht="13.2" customHeight="1" thickBot="1" x14ac:dyDescent="0.45">
      <c r="A79" s="1371"/>
      <c r="B79" s="1465"/>
      <c r="C79" s="1465"/>
      <c r="D79" s="1336"/>
      <c r="E79" s="105" t="s">
        <v>334</v>
      </c>
      <c r="F79" s="1248"/>
      <c r="G79" s="1619"/>
      <c r="H79" s="1137"/>
      <c r="I79" s="1235"/>
      <c r="J79" s="1442"/>
      <c r="K79" s="1240"/>
      <c r="L79" s="1222"/>
      <c r="M79" s="37" t="s">
        <v>31</v>
      </c>
      <c r="N79" s="40"/>
      <c r="O79" s="40"/>
      <c r="P79" s="40"/>
      <c r="Q79" s="40"/>
      <c r="R79" s="40"/>
      <c r="S79" s="78"/>
      <c r="T79" s="40"/>
      <c r="U79" s="40"/>
      <c r="V79" s="40"/>
      <c r="W79" s="40"/>
      <c r="X79" s="40"/>
      <c r="Y79" s="78"/>
      <c r="Z79" s="40"/>
      <c r="AA79" s="40"/>
      <c r="AB79" s="40"/>
      <c r="AC79" s="40"/>
      <c r="AD79" s="40"/>
      <c r="AE79" s="78"/>
      <c r="AF79" s="40"/>
      <c r="AG79" s="40"/>
      <c r="AH79" s="40"/>
      <c r="AI79" s="40"/>
      <c r="AJ79" s="40"/>
      <c r="AK79" s="78"/>
      <c r="AL79" s="78"/>
      <c r="AM79" s="78"/>
      <c r="AN79" s="78"/>
      <c r="AO79" s="40"/>
      <c r="AP79" s="40"/>
      <c r="AQ79" s="40"/>
      <c r="AR79" s="41"/>
      <c r="AS79" s="41"/>
      <c r="AT79" s="41"/>
      <c r="AU79" s="41"/>
      <c r="AV79" s="94">
        <f t="shared" si="0"/>
        <v>0</v>
      </c>
      <c r="AX79" s="47"/>
      <c r="AY79" s="47"/>
      <c r="AZ79" s="47"/>
    </row>
    <row r="80" spans="1:53" s="13" customFormat="1" ht="13.2" hidden="1" customHeight="1" x14ac:dyDescent="0.4">
      <c r="A80" s="1489" t="s">
        <v>27</v>
      </c>
      <c r="B80" s="1465"/>
      <c r="C80" s="1350"/>
      <c r="D80" s="1506" t="s">
        <v>366</v>
      </c>
      <c r="E80" s="82" t="s">
        <v>605</v>
      </c>
      <c r="F80" s="1247"/>
      <c r="G80" s="1630"/>
      <c r="H80" s="1142"/>
      <c r="I80" s="1230">
        <f>AV80</f>
        <v>0</v>
      </c>
      <c r="J80" s="1441">
        <f>SUM(N81:AU81)</f>
        <v>0</v>
      </c>
      <c r="K80" s="1239">
        <f>H80-J80</f>
        <v>0</v>
      </c>
      <c r="L80" s="1209" t="e">
        <f>J80/H80</f>
        <v>#DIV/0!</v>
      </c>
      <c r="M80" s="30" t="s">
        <v>30</v>
      </c>
      <c r="N80" s="80"/>
      <c r="O80" s="80"/>
      <c r="P80" s="80"/>
      <c r="Q80" s="80"/>
      <c r="R80" s="80"/>
      <c r="S80" s="102"/>
      <c r="T80" s="80"/>
      <c r="U80" s="80"/>
      <c r="V80" s="80"/>
      <c r="W80" s="80"/>
      <c r="X80" s="80"/>
      <c r="Y80" s="102"/>
      <c r="Z80" s="80"/>
      <c r="AA80" s="80"/>
      <c r="AB80" s="80"/>
      <c r="AC80" s="80"/>
      <c r="AD80" s="80"/>
      <c r="AE80" s="102"/>
      <c r="AF80" s="80"/>
      <c r="AG80" s="80"/>
      <c r="AH80" s="80"/>
      <c r="AI80" s="80"/>
      <c r="AJ80" s="80"/>
      <c r="AK80" s="102"/>
      <c r="AL80" s="102"/>
      <c r="AM80" s="102"/>
      <c r="AN80" s="102"/>
      <c r="AO80" s="80"/>
      <c r="AP80" s="80"/>
      <c r="AQ80" s="80"/>
      <c r="AR80" s="100"/>
      <c r="AS80" s="100"/>
      <c r="AT80" s="100"/>
      <c r="AU80" s="100"/>
      <c r="AV80" s="103">
        <f t="shared" si="0"/>
        <v>0</v>
      </c>
      <c r="AX80" s="1598"/>
      <c r="AY80" s="1598"/>
      <c r="AZ80" s="1598"/>
      <c r="BA80" s="1598"/>
    </row>
    <row r="81" spans="1:53" s="13" customFormat="1" ht="13.2" hidden="1" customHeight="1" thickBot="1" x14ac:dyDescent="0.45">
      <c r="A81" s="1371"/>
      <c r="B81" s="1465"/>
      <c r="C81" s="1351"/>
      <c r="D81" s="1507"/>
      <c r="E81" s="104" t="s">
        <v>377</v>
      </c>
      <c r="F81" s="1248"/>
      <c r="G81" s="1631"/>
      <c r="H81" s="1137"/>
      <c r="I81" s="1235"/>
      <c r="J81" s="1442"/>
      <c r="K81" s="1240"/>
      <c r="L81" s="1222"/>
      <c r="M81" s="37" t="s">
        <v>31</v>
      </c>
      <c r="N81" s="40"/>
      <c r="O81" s="40"/>
      <c r="P81" s="40"/>
      <c r="Q81" s="40"/>
      <c r="R81" s="40"/>
      <c r="S81" s="78"/>
      <c r="T81" s="40"/>
      <c r="U81" s="40"/>
      <c r="V81" s="40"/>
      <c r="W81" s="40"/>
      <c r="X81" s="40"/>
      <c r="Y81" s="78"/>
      <c r="Z81" s="40"/>
      <c r="AA81" s="40"/>
      <c r="AB81" s="40"/>
      <c r="AC81" s="40"/>
      <c r="AD81" s="40"/>
      <c r="AE81" s="78"/>
      <c r="AF81" s="40"/>
      <c r="AG81" s="40"/>
      <c r="AH81" s="40"/>
      <c r="AI81" s="40"/>
      <c r="AJ81" s="40"/>
      <c r="AK81" s="78"/>
      <c r="AL81" s="78"/>
      <c r="AM81" s="78"/>
      <c r="AN81" s="78"/>
      <c r="AO81" s="40"/>
      <c r="AP81" s="40"/>
      <c r="AQ81" s="40"/>
      <c r="AR81" s="41"/>
      <c r="AS81" s="41"/>
      <c r="AT81" s="41"/>
      <c r="AU81" s="41"/>
      <c r="AV81" s="94">
        <f t="shared" si="0"/>
        <v>0</v>
      </c>
      <c r="AX81" s="1598"/>
      <c r="AY81" s="1598"/>
      <c r="AZ81" s="1598"/>
      <c r="BA81" s="1598"/>
    </row>
    <row r="82" spans="1:53" s="13" customFormat="1" ht="13.2" hidden="1" customHeight="1" x14ac:dyDescent="0.4">
      <c r="A82" s="1479"/>
      <c r="B82" s="1465"/>
      <c r="C82" s="1350" t="s">
        <v>56</v>
      </c>
      <c r="D82" s="1439" t="s">
        <v>455</v>
      </c>
      <c r="E82" s="82" t="s">
        <v>474</v>
      </c>
      <c r="F82" s="1247"/>
      <c r="G82" s="329"/>
      <c r="H82" s="1142"/>
      <c r="I82" s="1230">
        <f>AV82</f>
        <v>0</v>
      </c>
      <c r="J82" s="1441">
        <f>SUM(N83:AU83)</f>
        <v>0</v>
      </c>
      <c r="K82" s="1239">
        <f>H82-J82</f>
        <v>0</v>
      </c>
      <c r="L82" s="1209" t="e">
        <f>J82/H82</f>
        <v>#DIV/0!</v>
      </c>
      <c r="M82" s="30" t="s">
        <v>30</v>
      </c>
      <c r="N82" s="80"/>
      <c r="O82" s="80"/>
      <c r="P82" s="80"/>
      <c r="Q82" s="80"/>
      <c r="R82" s="80"/>
      <c r="S82" s="102"/>
      <c r="T82" s="80"/>
      <c r="U82" s="80"/>
      <c r="V82" s="80"/>
      <c r="W82" s="80"/>
      <c r="X82" s="80"/>
      <c r="Y82" s="102"/>
      <c r="Z82" s="80"/>
      <c r="AA82" s="80"/>
      <c r="AB82" s="80"/>
      <c r="AC82" s="80"/>
      <c r="AD82" s="80"/>
      <c r="AE82" s="102"/>
      <c r="AF82" s="80"/>
      <c r="AG82" s="80"/>
      <c r="AH82" s="80"/>
      <c r="AI82" s="80"/>
      <c r="AJ82" s="80"/>
      <c r="AK82" s="102"/>
      <c r="AL82" s="102"/>
      <c r="AM82" s="102"/>
      <c r="AN82" s="102"/>
      <c r="AO82" s="80"/>
      <c r="AP82" s="80"/>
      <c r="AQ82" s="80"/>
      <c r="AR82" s="100"/>
      <c r="AS82" s="100"/>
      <c r="AT82" s="100"/>
      <c r="AU82" s="100"/>
      <c r="AV82" s="103">
        <f t="shared" si="0"/>
        <v>0</v>
      </c>
      <c r="AX82" s="47"/>
      <c r="AY82" s="47"/>
      <c r="AZ82" s="47"/>
    </row>
    <row r="83" spans="1:53" s="13" customFormat="1" ht="13.2" hidden="1" customHeight="1" thickBot="1" x14ac:dyDescent="0.45">
      <c r="A83" s="1438"/>
      <c r="B83" s="1465"/>
      <c r="C83" s="1351"/>
      <c r="D83" s="1365"/>
      <c r="E83" s="104" t="s">
        <v>475</v>
      </c>
      <c r="F83" s="1248"/>
      <c r="G83" s="330"/>
      <c r="H83" s="1137"/>
      <c r="I83" s="1235"/>
      <c r="J83" s="1442"/>
      <c r="K83" s="1240"/>
      <c r="L83" s="1222"/>
      <c r="M83" s="37" t="s">
        <v>31</v>
      </c>
      <c r="N83" s="40"/>
      <c r="O83" s="40"/>
      <c r="P83" s="40"/>
      <c r="Q83" s="40"/>
      <c r="R83" s="40"/>
      <c r="S83" s="78"/>
      <c r="T83" s="40"/>
      <c r="U83" s="40"/>
      <c r="V83" s="40"/>
      <c r="W83" s="40"/>
      <c r="X83" s="40"/>
      <c r="Y83" s="78"/>
      <c r="Z83" s="40"/>
      <c r="AA83" s="40"/>
      <c r="AB83" s="40"/>
      <c r="AC83" s="40"/>
      <c r="AD83" s="40"/>
      <c r="AE83" s="78"/>
      <c r="AF83" s="40"/>
      <c r="AG83" s="40"/>
      <c r="AH83" s="40"/>
      <c r="AI83" s="40"/>
      <c r="AJ83" s="40"/>
      <c r="AK83" s="78"/>
      <c r="AL83" s="78"/>
      <c r="AM83" s="78"/>
      <c r="AN83" s="78"/>
      <c r="AO83" s="40"/>
      <c r="AP83" s="40"/>
      <c r="AQ83" s="40"/>
      <c r="AR83" s="41"/>
      <c r="AS83" s="41"/>
      <c r="AT83" s="41"/>
      <c r="AU83" s="41"/>
      <c r="AV83" s="94">
        <f t="shared" ref="AV83:AV129" si="3">SUM(N83:AU83)</f>
        <v>0</v>
      </c>
      <c r="AX83" s="47"/>
      <c r="AY83" s="47"/>
      <c r="AZ83" s="47"/>
    </row>
    <row r="84" spans="1:53" s="13" customFormat="1" ht="13.2" hidden="1" customHeight="1" x14ac:dyDescent="0.4">
      <c r="A84" s="1489" t="s">
        <v>27</v>
      </c>
      <c r="B84" s="1465"/>
      <c r="C84" s="1350"/>
      <c r="D84" s="1439" t="s">
        <v>553</v>
      </c>
      <c r="E84" s="82" t="s">
        <v>555</v>
      </c>
      <c r="F84" s="1247"/>
      <c r="G84" s="329"/>
      <c r="H84" s="1241"/>
      <c r="I84" s="1230">
        <f>AV84</f>
        <v>0</v>
      </c>
      <c r="J84" s="1441">
        <f>SUM(N85:AU85)</f>
        <v>0</v>
      </c>
      <c r="K84" s="1239">
        <f>H84-J84</f>
        <v>0</v>
      </c>
      <c r="L84" s="1209" t="e">
        <f>J84/H84</f>
        <v>#DIV/0!</v>
      </c>
      <c r="M84" s="30" t="s">
        <v>30</v>
      </c>
      <c r="N84" s="80"/>
      <c r="O84" s="80"/>
      <c r="P84" s="80"/>
      <c r="Q84" s="80"/>
      <c r="R84" s="80"/>
      <c r="S84" s="102"/>
      <c r="T84" s="80"/>
      <c r="U84" s="80"/>
      <c r="V84" s="80"/>
      <c r="W84" s="80"/>
      <c r="X84" s="80"/>
      <c r="Y84" s="102"/>
      <c r="Z84" s="80"/>
      <c r="AA84" s="80"/>
      <c r="AB84" s="80"/>
      <c r="AC84" s="80"/>
      <c r="AD84" s="80"/>
      <c r="AE84" s="102"/>
      <c r="AF84" s="80"/>
      <c r="AG84" s="80"/>
      <c r="AH84" s="80"/>
      <c r="AI84" s="80"/>
      <c r="AJ84" s="80"/>
      <c r="AK84" s="102"/>
      <c r="AL84" s="102"/>
      <c r="AM84" s="102"/>
      <c r="AN84" s="102"/>
      <c r="AO84" s="80"/>
      <c r="AP84" s="80"/>
      <c r="AQ84" s="80"/>
      <c r="AR84" s="100"/>
      <c r="AS84" s="100"/>
      <c r="AT84" s="100"/>
      <c r="AU84" s="100"/>
      <c r="AV84" s="103">
        <f t="shared" si="3"/>
        <v>0</v>
      </c>
      <c r="AX84" s="47"/>
      <c r="AY84" s="47"/>
      <c r="AZ84" s="47"/>
    </row>
    <row r="85" spans="1:53" s="13" customFormat="1" ht="13.2" hidden="1" customHeight="1" thickBot="1" x14ac:dyDescent="0.45">
      <c r="A85" s="1371"/>
      <c r="B85" s="1465"/>
      <c r="C85" s="1465"/>
      <c r="D85" s="1365"/>
      <c r="E85" s="104" t="s">
        <v>554</v>
      </c>
      <c r="F85" s="1248"/>
      <c r="G85" s="330"/>
      <c r="H85" s="1242"/>
      <c r="I85" s="1235"/>
      <c r="J85" s="1442"/>
      <c r="K85" s="1240"/>
      <c r="L85" s="1222"/>
      <c r="M85" s="37" t="s">
        <v>31</v>
      </c>
      <c r="N85" s="40"/>
      <c r="O85" s="40"/>
      <c r="P85" s="40"/>
      <c r="Q85" s="40"/>
      <c r="R85" s="40"/>
      <c r="S85" s="78"/>
      <c r="T85" s="40"/>
      <c r="U85" s="40"/>
      <c r="V85" s="40"/>
      <c r="W85" s="40"/>
      <c r="X85" s="40"/>
      <c r="Y85" s="78"/>
      <c r="Z85" s="40"/>
      <c r="AA85" s="40"/>
      <c r="AB85" s="40"/>
      <c r="AC85" s="40"/>
      <c r="AD85" s="40"/>
      <c r="AE85" s="78"/>
      <c r="AF85" s="40"/>
      <c r="AG85" s="40"/>
      <c r="AH85" s="40"/>
      <c r="AI85" s="40"/>
      <c r="AJ85" s="40"/>
      <c r="AK85" s="78"/>
      <c r="AL85" s="78"/>
      <c r="AM85" s="78"/>
      <c r="AN85" s="78"/>
      <c r="AO85" s="40"/>
      <c r="AP85" s="40"/>
      <c r="AQ85" s="40"/>
      <c r="AR85" s="41"/>
      <c r="AS85" s="41"/>
      <c r="AT85" s="41"/>
      <c r="AU85" s="41"/>
      <c r="AV85" s="94">
        <f t="shared" si="3"/>
        <v>0</v>
      </c>
      <c r="AX85" s="47"/>
      <c r="AY85" s="47"/>
      <c r="AZ85" s="47"/>
    </row>
    <row r="86" spans="1:53" s="13" customFormat="1" ht="13.2" customHeight="1" x14ac:dyDescent="0.4">
      <c r="A86" s="1489" t="s">
        <v>27</v>
      </c>
      <c r="B86" s="1465"/>
      <c r="C86" s="1350"/>
      <c r="D86" s="1493" t="s">
        <v>65</v>
      </c>
      <c r="E86" s="275" t="s">
        <v>393</v>
      </c>
      <c r="F86" s="1247"/>
      <c r="G86" s="1140"/>
      <c r="H86" s="1142">
        <v>500</v>
      </c>
      <c r="I86" s="1230">
        <f>AV86</f>
        <v>500</v>
      </c>
      <c r="J86" s="1441">
        <f>SUM(N87:AU87)</f>
        <v>0</v>
      </c>
      <c r="K86" s="1239">
        <f>H86-J86</f>
        <v>500</v>
      </c>
      <c r="L86" s="1209">
        <f>J86/H86</f>
        <v>0</v>
      </c>
      <c r="M86" s="30" t="s">
        <v>30</v>
      </c>
      <c r="N86" s="80"/>
      <c r="O86" s="80"/>
      <c r="P86" s="80"/>
      <c r="Q86" s="80"/>
      <c r="R86" s="80"/>
      <c r="S86" s="102"/>
      <c r="T86" s="80"/>
      <c r="U86" s="80"/>
      <c r="V86" s="80">
        <v>500</v>
      </c>
      <c r="W86" s="80"/>
      <c r="X86" s="80"/>
      <c r="Y86" s="102"/>
      <c r="Z86" s="80"/>
      <c r="AA86" s="80"/>
      <c r="AB86" s="80"/>
      <c r="AC86" s="80"/>
      <c r="AD86" s="80"/>
      <c r="AE86" s="102"/>
      <c r="AF86" s="80"/>
      <c r="AG86" s="80"/>
      <c r="AH86" s="80"/>
      <c r="AI86" s="80"/>
      <c r="AJ86" s="80"/>
      <c r="AK86" s="102"/>
      <c r="AL86" s="102"/>
      <c r="AM86" s="102"/>
      <c r="AN86" s="102"/>
      <c r="AO86" s="80"/>
      <c r="AP86" s="80"/>
      <c r="AQ86" s="80"/>
      <c r="AR86" s="100"/>
      <c r="AS86" s="100"/>
      <c r="AT86" s="100"/>
      <c r="AU86" s="100"/>
      <c r="AV86" s="103">
        <f t="shared" si="3"/>
        <v>500</v>
      </c>
      <c r="AX86" s="47"/>
      <c r="AY86" s="47"/>
      <c r="AZ86" s="47"/>
    </row>
    <row r="87" spans="1:53" s="13" customFormat="1" ht="13.2" customHeight="1" thickBot="1" x14ac:dyDescent="0.45">
      <c r="A87" s="1371"/>
      <c r="B87" s="1465"/>
      <c r="C87" s="1465"/>
      <c r="D87" s="1336"/>
      <c r="E87" s="105" t="s">
        <v>66</v>
      </c>
      <c r="F87" s="1248"/>
      <c r="G87" s="1141"/>
      <c r="H87" s="1137"/>
      <c r="I87" s="1235"/>
      <c r="J87" s="1442"/>
      <c r="K87" s="1240"/>
      <c r="L87" s="1222"/>
      <c r="M87" s="37" t="s">
        <v>31</v>
      </c>
      <c r="N87" s="40"/>
      <c r="O87" s="40"/>
      <c r="P87" s="40"/>
      <c r="Q87" s="40"/>
      <c r="R87" s="40"/>
      <c r="S87" s="78"/>
      <c r="T87" s="40"/>
      <c r="U87" s="40"/>
      <c r="V87" s="40"/>
      <c r="W87" s="40"/>
      <c r="X87" s="40"/>
      <c r="Y87" s="78"/>
      <c r="Z87" s="40"/>
      <c r="AA87" s="40"/>
      <c r="AB87" s="40"/>
      <c r="AC87" s="40"/>
      <c r="AD87" s="40"/>
      <c r="AE87" s="78"/>
      <c r="AF87" s="40"/>
      <c r="AG87" s="40"/>
      <c r="AH87" s="40"/>
      <c r="AI87" s="40"/>
      <c r="AJ87" s="40"/>
      <c r="AK87" s="78"/>
      <c r="AL87" s="78"/>
      <c r="AM87" s="78"/>
      <c r="AN87" s="78"/>
      <c r="AO87" s="40"/>
      <c r="AP87" s="40"/>
      <c r="AQ87" s="40"/>
      <c r="AR87" s="41"/>
      <c r="AS87" s="41"/>
      <c r="AT87" s="41"/>
      <c r="AU87" s="41"/>
      <c r="AV87" s="94">
        <f t="shared" si="3"/>
        <v>0</v>
      </c>
      <c r="AX87" s="47"/>
      <c r="AY87" s="47"/>
      <c r="AZ87" s="47"/>
    </row>
    <row r="88" spans="1:53" s="13" customFormat="1" ht="13.2" hidden="1" customHeight="1" x14ac:dyDescent="0.4">
      <c r="A88" s="1489" t="s">
        <v>27</v>
      </c>
      <c r="B88" s="1465"/>
      <c r="C88" s="1350" t="s">
        <v>56</v>
      </c>
      <c r="D88" s="1439" t="s">
        <v>574</v>
      </c>
      <c r="E88" s="82" t="s">
        <v>616</v>
      </c>
      <c r="F88" s="1247"/>
      <c r="G88" s="1632"/>
      <c r="H88" s="1241"/>
      <c r="I88" s="1230">
        <f>AV88</f>
        <v>0</v>
      </c>
      <c r="J88" s="1441">
        <f>SUM(N89:AU89)</f>
        <v>0</v>
      </c>
      <c r="K88" s="1239">
        <f>H88-J88</f>
        <v>0</v>
      </c>
      <c r="L88" s="1209" t="e">
        <f>J88/H88</f>
        <v>#DIV/0!</v>
      </c>
      <c r="M88" s="30" t="s">
        <v>30</v>
      </c>
      <c r="N88" s="80"/>
      <c r="O88" s="80"/>
      <c r="P88" s="80"/>
      <c r="Q88" s="80"/>
      <c r="R88" s="80"/>
      <c r="S88" s="102"/>
      <c r="T88" s="80"/>
      <c r="U88" s="80"/>
      <c r="V88" s="80"/>
      <c r="W88" s="80"/>
      <c r="X88" s="80"/>
      <c r="Y88" s="102"/>
      <c r="Z88" s="80"/>
      <c r="AA88" s="80"/>
      <c r="AB88" s="80"/>
      <c r="AC88" s="80"/>
      <c r="AD88" s="80"/>
      <c r="AE88" s="102"/>
      <c r="AF88" s="80"/>
      <c r="AG88" s="80"/>
      <c r="AH88" s="80"/>
      <c r="AI88" s="80"/>
      <c r="AJ88" s="80"/>
      <c r="AK88" s="102"/>
      <c r="AL88" s="102"/>
      <c r="AM88" s="102"/>
      <c r="AN88" s="102"/>
      <c r="AO88" s="80"/>
      <c r="AP88" s="80"/>
      <c r="AQ88" s="80"/>
      <c r="AR88" s="100"/>
      <c r="AS88" s="100"/>
      <c r="AT88" s="100"/>
      <c r="AU88" s="100"/>
      <c r="AV88" s="103">
        <f t="shared" si="3"/>
        <v>0</v>
      </c>
      <c r="AX88" s="47"/>
      <c r="AY88" s="47"/>
      <c r="AZ88" s="47"/>
    </row>
    <row r="89" spans="1:53" s="13" customFormat="1" ht="13.2" hidden="1" customHeight="1" thickBot="1" x14ac:dyDescent="0.45">
      <c r="A89" s="1371"/>
      <c r="B89" s="1465"/>
      <c r="C89" s="1465"/>
      <c r="D89" s="1365"/>
      <c r="E89" s="104" t="s">
        <v>617</v>
      </c>
      <c r="F89" s="1286"/>
      <c r="G89" s="1633"/>
      <c r="H89" s="1242"/>
      <c r="I89" s="1235"/>
      <c r="J89" s="1442"/>
      <c r="K89" s="1240"/>
      <c r="L89" s="1222"/>
      <c r="M89" s="37" t="s">
        <v>31</v>
      </c>
      <c r="N89" s="40"/>
      <c r="O89" s="40"/>
      <c r="P89" s="40"/>
      <c r="Q89" s="40"/>
      <c r="R89" s="40"/>
      <c r="S89" s="78"/>
      <c r="T89" s="40"/>
      <c r="U89" s="40"/>
      <c r="V89" s="40"/>
      <c r="W89" s="40"/>
      <c r="X89" s="40"/>
      <c r="Y89" s="78"/>
      <c r="Z89" s="40"/>
      <c r="AA89" s="40"/>
      <c r="AB89" s="40"/>
      <c r="AC89" s="40"/>
      <c r="AD89" s="40"/>
      <c r="AE89" s="78"/>
      <c r="AF89" s="40"/>
      <c r="AG89" s="40"/>
      <c r="AH89" s="40"/>
      <c r="AI89" s="40"/>
      <c r="AJ89" s="40"/>
      <c r="AK89" s="78"/>
      <c r="AL89" s="78"/>
      <c r="AM89" s="78"/>
      <c r="AN89" s="78"/>
      <c r="AO89" s="40"/>
      <c r="AP89" s="40"/>
      <c r="AQ89" s="40"/>
      <c r="AR89" s="41"/>
      <c r="AS89" s="41"/>
      <c r="AT89" s="41"/>
      <c r="AU89" s="41"/>
      <c r="AV89" s="94">
        <f t="shared" si="3"/>
        <v>0</v>
      </c>
      <c r="AX89" s="47"/>
      <c r="AY89" s="47"/>
      <c r="AZ89" s="47"/>
    </row>
    <row r="90" spans="1:53" s="13" customFormat="1" ht="13.2" customHeight="1" x14ac:dyDescent="0.4">
      <c r="A90" s="1489" t="s">
        <v>27</v>
      </c>
      <c r="B90" s="1465"/>
      <c r="C90" s="1350"/>
      <c r="D90" s="1439" t="s">
        <v>574</v>
      </c>
      <c r="E90" s="82" t="s">
        <v>639</v>
      </c>
      <c r="F90" s="1247"/>
      <c r="G90" s="329"/>
      <c r="H90" s="1241">
        <v>100</v>
      </c>
      <c r="I90" s="1230">
        <f>AV90</f>
        <v>100</v>
      </c>
      <c r="J90" s="1441">
        <f>SUM(N91:AU91)</f>
        <v>0</v>
      </c>
      <c r="K90" s="1239">
        <f>H90-J90</f>
        <v>100</v>
      </c>
      <c r="L90" s="1209">
        <f>J90/H90</f>
        <v>0</v>
      </c>
      <c r="M90" s="30" t="s">
        <v>30</v>
      </c>
      <c r="N90" s="80"/>
      <c r="O90" s="80"/>
      <c r="P90" s="80"/>
      <c r="Q90" s="80">
        <v>100</v>
      </c>
      <c r="R90" s="80"/>
      <c r="S90" s="102"/>
      <c r="T90" s="321"/>
      <c r="U90" s="80"/>
      <c r="V90" s="80"/>
      <c r="W90" s="80"/>
      <c r="X90" s="80"/>
      <c r="Y90" s="102"/>
      <c r="Z90" s="80"/>
      <c r="AA90" s="80"/>
      <c r="AB90" s="80"/>
      <c r="AC90" s="80"/>
      <c r="AD90" s="80"/>
      <c r="AE90" s="102"/>
      <c r="AF90" s="80"/>
      <c r="AG90" s="80"/>
      <c r="AH90" s="80"/>
      <c r="AI90" s="80"/>
      <c r="AJ90" s="80"/>
      <c r="AK90" s="102"/>
      <c r="AL90" s="102"/>
      <c r="AM90" s="102"/>
      <c r="AN90" s="102"/>
      <c r="AO90" s="80"/>
      <c r="AP90" s="80"/>
      <c r="AQ90" s="80"/>
      <c r="AR90" s="100"/>
      <c r="AS90" s="100"/>
      <c r="AT90" s="100"/>
      <c r="AU90" s="100"/>
      <c r="AV90" s="103">
        <f t="shared" si="3"/>
        <v>100</v>
      </c>
      <c r="AX90" s="47"/>
      <c r="AY90" s="47"/>
      <c r="AZ90" s="47"/>
    </row>
    <row r="91" spans="1:53" s="13" customFormat="1" ht="13.2" customHeight="1" thickBot="1" x14ac:dyDescent="0.45">
      <c r="A91" s="1371"/>
      <c r="B91" s="1465"/>
      <c r="C91" s="1465"/>
      <c r="D91" s="1365"/>
      <c r="E91" s="104" t="s">
        <v>640</v>
      </c>
      <c r="F91" s="1286"/>
      <c r="G91" s="107"/>
      <c r="H91" s="1242"/>
      <c r="I91" s="1235"/>
      <c r="J91" s="1442"/>
      <c r="K91" s="1240"/>
      <c r="L91" s="1222"/>
      <c r="M91" s="37" t="s">
        <v>31</v>
      </c>
      <c r="N91" s="40"/>
      <c r="O91" s="40"/>
      <c r="P91" s="40"/>
      <c r="Q91" s="40"/>
      <c r="R91" s="40"/>
      <c r="S91" s="78"/>
      <c r="T91" s="40"/>
      <c r="U91" s="40"/>
      <c r="V91" s="40"/>
      <c r="W91" s="40"/>
      <c r="X91" s="40"/>
      <c r="Y91" s="78"/>
      <c r="Z91" s="40"/>
      <c r="AA91" s="40"/>
      <c r="AB91" s="40"/>
      <c r="AC91" s="40"/>
      <c r="AD91" s="40"/>
      <c r="AE91" s="78"/>
      <c r="AF91" s="40"/>
      <c r="AG91" s="40"/>
      <c r="AH91" s="40"/>
      <c r="AI91" s="40"/>
      <c r="AJ91" s="40"/>
      <c r="AK91" s="78"/>
      <c r="AL91" s="78"/>
      <c r="AM91" s="78"/>
      <c r="AN91" s="78"/>
      <c r="AO91" s="40"/>
      <c r="AP91" s="40"/>
      <c r="AQ91" s="40"/>
      <c r="AR91" s="41"/>
      <c r="AS91" s="41"/>
      <c r="AT91" s="41"/>
      <c r="AU91" s="41"/>
      <c r="AV91" s="94">
        <f t="shared" si="3"/>
        <v>0</v>
      </c>
      <c r="AX91" s="47"/>
      <c r="AY91" s="47"/>
      <c r="AZ91" s="47"/>
    </row>
    <row r="92" spans="1:53" s="13" customFormat="1" ht="13.2" hidden="1" customHeight="1" x14ac:dyDescent="0.4">
      <c r="A92" s="1489" t="s">
        <v>27</v>
      </c>
      <c r="B92" s="1465"/>
      <c r="C92" s="1350"/>
      <c r="D92" s="1493" t="s">
        <v>67</v>
      </c>
      <c r="E92" s="275" t="s">
        <v>68</v>
      </c>
      <c r="F92" s="1247"/>
      <c r="G92" s="329"/>
      <c r="H92" s="1142"/>
      <c r="I92" s="1230">
        <f>AV92</f>
        <v>0</v>
      </c>
      <c r="J92" s="1441">
        <f>SUM(N93:AU93)</f>
        <v>0</v>
      </c>
      <c r="K92" s="1239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80"/>
      <c r="R92" s="80"/>
      <c r="S92" s="102"/>
      <c r="T92" s="80"/>
      <c r="U92" s="80"/>
      <c r="V92" s="80"/>
      <c r="W92" s="80"/>
      <c r="X92" s="80"/>
      <c r="Y92" s="102"/>
      <c r="Z92" s="80"/>
      <c r="AA92" s="80"/>
      <c r="AB92" s="80"/>
      <c r="AC92" s="80"/>
      <c r="AD92" s="80"/>
      <c r="AE92" s="102"/>
      <c r="AF92" s="80"/>
      <c r="AG92" s="80"/>
      <c r="AH92" s="80"/>
      <c r="AI92" s="80"/>
      <c r="AJ92" s="80"/>
      <c r="AK92" s="102"/>
      <c r="AL92" s="102"/>
      <c r="AM92" s="102"/>
      <c r="AN92" s="102"/>
      <c r="AO92" s="80"/>
      <c r="AP92" s="80"/>
      <c r="AQ92" s="80"/>
      <c r="AR92" s="100"/>
      <c r="AS92" s="100"/>
      <c r="AT92" s="100"/>
      <c r="AU92" s="100"/>
      <c r="AV92" s="103">
        <f t="shared" si="3"/>
        <v>0</v>
      </c>
      <c r="AX92" s="47"/>
      <c r="AY92" s="47"/>
      <c r="AZ92" s="47"/>
    </row>
    <row r="93" spans="1:53" s="13" customFormat="1" ht="13.2" hidden="1" customHeight="1" thickBot="1" x14ac:dyDescent="0.45">
      <c r="A93" s="1371"/>
      <c r="B93" s="1465"/>
      <c r="C93" s="1465"/>
      <c r="D93" s="1336"/>
      <c r="E93" s="105" t="s">
        <v>69</v>
      </c>
      <c r="F93" s="1286"/>
      <c r="G93" s="107"/>
      <c r="H93" s="1137"/>
      <c r="I93" s="1235"/>
      <c r="J93" s="1442"/>
      <c r="K93" s="1240"/>
      <c r="L93" s="1222"/>
      <c r="M93" s="37" t="s">
        <v>31</v>
      </c>
      <c r="N93" s="40"/>
      <c r="O93" s="40"/>
      <c r="P93" s="40"/>
      <c r="Q93" s="40"/>
      <c r="R93" s="40"/>
      <c r="S93" s="78"/>
      <c r="T93" s="40"/>
      <c r="U93" s="40"/>
      <c r="V93" s="40"/>
      <c r="W93" s="40"/>
      <c r="X93" s="40"/>
      <c r="Y93" s="78"/>
      <c r="Z93" s="40"/>
      <c r="AA93" s="40"/>
      <c r="AB93" s="40"/>
      <c r="AC93" s="40"/>
      <c r="AD93" s="40"/>
      <c r="AE93" s="78"/>
      <c r="AF93" s="40"/>
      <c r="AG93" s="40"/>
      <c r="AH93" s="40"/>
      <c r="AI93" s="40"/>
      <c r="AJ93" s="40"/>
      <c r="AK93" s="78"/>
      <c r="AL93" s="78"/>
      <c r="AM93" s="78"/>
      <c r="AN93" s="78"/>
      <c r="AO93" s="40"/>
      <c r="AP93" s="40"/>
      <c r="AQ93" s="40"/>
      <c r="AR93" s="41"/>
      <c r="AS93" s="41"/>
      <c r="AT93" s="41"/>
      <c r="AU93" s="41"/>
      <c r="AV93" s="94">
        <f t="shared" si="3"/>
        <v>0</v>
      </c>
      <c r="AX93" s="47"/>
      <c r="AY93" s="47"/>
      <c r="AZ93" s="47"/>
    </row>
    <row r="94" spans="1:53" s="13" customFormat="1" ht="13.2" hidden="1" customHeight="1" x14ac:dyDescent="0.4">
      <c r="A94" s="1489" t="s">
        <v>27</v>
      </c>
      <c r="B94" s="1465"/>
      <c r="C94" s="1350"/>
      <c r="D94" s="1364" t="s">
        <v>70</v>
      </c>
      <c r="E94" s="53" t="s">
        <v>315</v>
      </c>
      <c r="F94" s="1247"/>
      <c r="G94" s="329"/>
      <c r="H94" s="1241"/>
      <c r="I94" s="1230">
        <f>AV94</f>
        <v>0</v>
      </c>
      <c r="J94" s="1441">
        <f>SUM(N95:AU95)</f>
        <v>0</v>
      </c>
      <c r="K94" s="1239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80"/>
      <c r="R94" s="80"/>
      <c r="S94" s="102"/>
      <c r="T94" s="80"/>
      <c r="U94" s="80"/>
      <c r="V94" s="80"/>
      <c r="W94" s="80"/>
      <c r="X94" s="80"/>
      <c r="Y94" s="102"/>
      <c r="Z94" s="80"/>
      <c r="AA94" s="80"/>
      <c r="AB94" s="80"/>
      <c r="AC94" s="80"/>
      <c r="AD94" s="80"/>
      <c r="AE94" s="102"/>
      <c r="AF94" s="80"/>
      <c r="AG94" s="80"/>
      <c r="AH94" s="80"/>
      <c r="AI94" s="80"/>
      <c r="AJ94" s="80"/>
      <c r="AK94" s="102"/>
      <c r="AL94" s="102"/>
      <c r="AM94" s="102"/>
      <c r="AN94" s="102"/>
      <c r="AO94" s="80"/>
      <c r="AP94" s="80"/>
      <c r="AQ94" s="80"/>
      <c r="AR94" s="100"/>
      <c r="AS94" s="100"/>
      <c r="AT94" s="100"/>
      <c r="AU94" s="100"/>
      <c r="AV94" s="103">
        <f t="shared" si="3"/>
        <v>0</v>
      </c>
      <c r="AX94" s="47"/>
      <c r="AY94" s="47"/>
      <c r="AZ94" s="47"/>
    </row>
    <row r="95" spans="1:53" s="13" customFormat="1" ht="13.2" hidden="1" customHeight="1" thickBot="1" x14ac:dyDescent="0.45">
      <c r="A95" s="1371"/>
      <c r="B95" s="1465"/>
      <c r="C95" s="1465"/>
      <c r="D95" s="1365"/>
      <c r="E95" s="276" t="s">
        <v>332</v>
      </c>
      <c r="F95" s="1286"/>
      <c r="G95" s="107"/>
      <c r="H95" s="1242"/>
      <c r="I95" s="1235"/>
      <c r="J95" s="1442"/>
      <c r="K95" s="1240"/>
      <c r="L95" s="1222"/>
      <c r="M95" s="37" t="s">
        <v>31</v>
      </c>
      <c r="N95" s="40"/>
      <c r="O95" s="40"/>
      <c r="P95" s="40"/>
      <c r="Q95" s="40"/>
      <c r="R95" s="40"/>
      <c r="S95" s="78"/>
      <c r="T95" s="40"/>
      <c r="U95" s="40"/>
      <c r="V95" s="40"/>
      <c r="W95" s="40"/>
      <c r="X95" s="40"/>
      <c r="Y95" s="78"/>
      <c r="Z95" s="40"/>
      <c r="AA95" s="40"/>
      <c r="AB95" s="40"/>
      <c r="AC95" s="40"/>
      <c r="AD95" s="40"/>
      <c r="AE95" s="78"/>
      <c r="AF95" s="40"/>
      <c r="AG95" s="40"/>
      <c r="AH95" s="40"/>
      <c r="AI95" s="40"/>
      <c r="AJ95" s="40"/>
      <c r="AK95" s="78"/>
      <c r="AL95" s="78"/>
      <c r="AM95" s="78"/>
      <c r="AN95" s="78"/>
      <c r="AO95" s="40"/>
      <c r="AP95" s="40"/>
      <c r="AQ95" s="40"/>
      <c r="AR95" s="41"/>
      <c r="AS95" s="41"/>
      <c r="AT95" s="41"/>
      <c r="AU95" s="41"/>
      <c r="AV95" s="94">
        <f t="shared" si="3"/>
        <v>0</v>
      </c>
      <c r="AX95" s="108"/>
      <c r="AY95" s="108"/>
      <c r="AZ95" s="108"/>
      <c r="BA95" s="109"/>
    </row>
    <row r="96" spans="1:53" s="13" customFormat="1" ht="13.2" hidden="1" customHeight="1" x14ac:dyDescent="0.4">
      <c r="A96" s="1489" t="s">
        <v>27</v>
      </c>
      <c r="B96" s="1465"/>
      <c r="C96" s="1350"/>
      <c r="D96" s="1364" t="s">
        <v>70</v>
      </c>
      <c r="E96" s="53" t="s">
        <v>483</v>
      </c>
      <c r="F96" s="1247"/>
      <c r="G96" s="1634"/>
      <c r="H96" s="1241"/>
      <c r="I96" s="1230">
        <f>AV96</f>
        <v>0</v>
      </c>
      <c r="J96" s="1441">
        <f>SUM(N97:AU97)</f>
        <v>0</v>
      </c>
      <c r="K96" s="123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80"/>
      <c r="R96" s="80"/>
      <c r="S96" s="102"/>
      <c r="T96" s="80"/>
      <c r="U96" s="80"/>
      <c r="V96" s="80"/>
      <c r="W96" s="80"/>
      <c r="X96" s="80"/>
      <c r="Y96" s="102"/>
      <c r="Z96" s="80"/>
      <c r="AA96" s="80"/>
      <c r="AB96" s="80"/>
      <c r="AC96" s="80"/>
      <c r="AD96" s="80"/>
      <c r="AE96" s="102"/>
      <c r="AF96" s="80"/>
      <c r="AG96" s="80"/>
      <c r="AH96" s="80"/>
      <c r="AI96" s="80"/>
      <c r="AJ96" s="80"/>
      <c r="AK96" s="102"/>
      <c r="AL96" s="102"/>
      <c r="AM96" s="102"/>
      <c r="AN96" s="102"/>
      <c r="AO96" s="80"/>
      <c r="AP96" s="80"/>
      <c r="AQ96" s="80"/>
      <c r="AR96" s="100"/>
      <c r="AS96" s="100"/>
      <c r="AT96" s="100"/>
      <c r="AU96" s="100"/>
      <c r="AV96" s="103">
        <f t="shared" si="3"/>
        <v>0</v>
      </c>
      <c r="AX96" s="108"/>
      <c r="AY96" s="108"/>
      <c r="AZ96" s="108"/>
      <c r="BA96" s="109"/>
    </row>
    <row r="97" spans="1:53" s="13" customFormat="1" ht="13.2" hidden="1" customHeight="1" thickBot="1" x14ac:dyDescent="0.45">
      <c r="A97" s="1371"/>
      <c r="B97" s="1465"/>
      <c r="C97" s="1465"/>
      <c r="D97" s="1365"/>
      <c r="E97" s="106" t="s">
        <v>73</v>
      </c>
      <c r="F97" s="1286"/>
      <c r="G97" s="1635"/>
      <c r="H97" s="1242"/>
      <c r="I97" s="1235"/>
      <c r="J97" s="1442"/>
      <c r="K97" s="1235"/>
      <c r="L97" s="1222"/>
      <c r="M97" s="37" t="s">
        <v>31</v>
      </c>
      <c r="N97" s="40"/>
      <c r="O97" s="40"/>
      <c r="P97" s="40"/>
      <c r="Q97" s="40"/>
      <c r="R97" s="40"/>
      <c r="S97" s="78"/>
      <c r="T97" s="40"/>
      <c r="U97" s="40"/>
      <c r="V97" s="40"/>
      <c r="W97" s="40"/>
      <c r="X97" s="40"/>
      <c r="Y97" s="78"/>
      <c r="Z97" s="40"/>
      <c r="AA97" s="40"/>
      <c r="AB97" s="40"/>
      <c r="AC97" s="40"/>
      <c r="AD97" s="40"/>
      <c r="AE97" s="78"/>
      <c r="AF97" s="40"/>
      <c r="AG97" s="40"/>
      <c r="AH97" s="40"/>
      <c r="AI97" s="40"/>
      <c r="AJ97" s="40"/>
      <c r="AK97" s="78"/>
      <c r="AL97" s="78"/>
      <c r="AM97" s="78"/>
      <c r="AN97" s="78"/>
      <c r="AO97" s="40"/>
      <c r="AP97" s="40"/>
      <c r="AQ97" s="40"/>
      <c r="AR97" s="41"/>
      <c r="AS97" s="41"/>
      <c r="AT97" s="41"/>
      <c r="AU97" s="41"/>
      <c r="AV97" s="94">
        <f t="shared" si="3"/>
        <v>0</v>
      </c>
      <c r="AX97" s="108"/>
      <c r="AY97" s="108"/>
      <c r="AZ97" s="108"/>
      <c r="BA97" s="109"/>
    </row>
    <row r="98" spans="1:53" s="13" customFormat="1" ht="13.2" hidden="1" customHeight="1" x14ac:dyDescent="0.4">
      <c r="A98" s="1489" t="s">
        <v>27</v>
      </c>
      <c r="B98" s="1465"/>
      <c r="C98" s="1350"/>
      <c r="D98" s="1364" t="s">
        <v>70</v>
      </c>
      <c r="E98" s="277" t="s">
        <v>74</v>
      </c>
      <c r="F98" s="1247"/>
      <c r="G98" s="329"/>
      <c r="H98" s="1502"/>
      <c r="I98" s="1230">
        <f>AV98</f>
        <v>0</v>
      </c>
      <c r="J98" s="1441">
        <f>SUM(N99:AU99)</f>
        <v>0</v>
      </c>
      <c r="K98" s="1239">
        <f>H98-J98</f>
        <v>0</v>
      </c>
      <c r="L98" s="1209" t="e">
        <f>J98/H98</f>
        <v>#DIV/0!</v>
      </c>
      <c r="M98" s="30" t="s">
        <v>30</v>
      </c>
      <c r="N98" s="76"/>
      <c r="O98" s="76"/>
      <c r="P98" s="76"/>
      <c r="Q98" s="76"/>
      <c r="R98" s="76"/>
      <c r="S98" s="79"/>
      <c r="T98" s="76"/>
      <c r="U98" s="76"/>
      <c r="V98" s="76"/>
      <c r="W98" s="76"/>
      <c r="X98" s="76"/>
      <c r="Y98" s="79"/>
      <c r="Z98" s="76"/>
      <c r="AA98" s="76"/>
      <c r="AB98" s="76"/>
      <c r="AC98" s="76"/>
      <c r="AD98" s="76"/>
      <c r="AE98" s="79"/>
      <c r="AF98" s="76"/>
      <c r="AG98" s="76"/>
      <c r="AH98" s="76"/>
      <c r="AI98" s="76"/>
      <c r="AJ98" s="76"/>
      <c r="AK98" s="79"/>
      <c r="AL98" s="79"/>
      <c r="AM98" s="79"/>
      <c r="AN98" s="79"/>
      <c r="AO98" s="100"/>
      <c r="AP98" s="110"/>
      <c r="AQ98" s="110"/>
      <c r="AR98" s="100"/>
      <c r="AS98" s="100"/>
      <c r="AT98" s="100"/>
      <c r="AU98" s="100"/>
      <c r="AV98" s="103">
        <f t="shared" si="3"/>
        <v>0</v>
      </c>
      <c r="BA98" s="109"/>
    </row>
    <row r="99" spans="1:53" s="13" customFormat="1" ht="13.2" hidden="1" customHeight="1" thickBot="1" x14ac:dyDescent="0.45">
      <c r="A99" s="1371"/>
      <c r="B99" s="1465"/>
      <c r="C99" s="1465"/>
      <c r="D99" s="1365"/>
      <c r="E99" s="84" t="s">
        <v>75</v>
      </c>
      <c r="F99" s="1286"/>
      <c r="G99" s="107"/>
      <c r="H99" s="1503"/>
      <c r="I99" s="1235"/>
      <c r="J99" s="1442"/>
      <c r="K99" s="1240"/>
      <c r="L99" s="1222"/>
      <c r="M99" s="37" t="s">
        <v>31</v>
      </c>
      <c r="N99" s="40"/>
      <c r="O99" s="40"/>
      <c r="P99" s="40"/>
      <c r="Q99" s="40"/>
      <c r="R99" s="40"/>
      <c r="S99" s="78"/>
      <c r="T99" s="40"/>
      <c r="U99" s="40"/>
      <c r="V99" s="40"/>
      <c r="W99" s="40"/>
      <c r="X99" s="40"/>
      <c r="Y99" s="78"/>
      <c r="Z99" s="40"/>
      <c r="AA99" s="40"/>
      <c r="AB99" s="40"/>
      <c r="AC99" s="40"/>
      <c r="AD99" s="40"/>
      <c r="AE99" s="78"/>
      <c r="AF99" s="40"/>
      <c r="AG99" s="40"/>
      <c r="AH99" s="40"/>
      <c r="AI99" s="40"/>
      <c r="AJ99" s="40"/>
      <c r="AK99" s="78"/>
      <c r="AL99" s="78"/>
      <c r="AM99" s="78"/>
      <c r="AN99" s="78"/>
      <c r="AO99" s="40"/>
      <c r="AP99" s="111"/>
      <c r="AQ99" s="111"/>
      <c r="AR99" s="41"/>
      <c r="AS99" s="41"/>
      <c r="AT99" s="41"/>
      <c r="AU99" s="41"/>
      <c r="AV99" s="94">
        <f t="shared" si="3"/>
        <v>0</v>
      </c>
      <c r="AY99" s="324"/>
      <c r="AZ99" s="324"/>
      <c r="BA99" s="112"/>
    </row>
    <row r="100" spans="1:53" s="13" customFormat="1" ht="13.2" hidden="1" customHeight="1" x14ac:dyDescent="0.4">
      <c r="A100" s="1489" t="s">
        <v>27</v>
      </c>
      <c r="B100" s="1465"/>
      <c r="C100" s="1350" t="s">
        <v>56</v>
      </c>
      <c r="D100" s="1364" t="s">
        <v>70</v>
      </c>
      <c r="E100" s="56" t="s">
        <v>577</v>
      </c>
      <c r="F100" s="1247"/>
      <c r="G100" s="329"/>
      <c r="H100" s="1142"/>
      <c r="I100" s="1230">
        <f>AV100</f>
        <v>0</v>
      </c>
      <c r="J100" s="1441">
        <f>SUM(N101:AU101)</f>
        <v>0</v>
      </c>
      <c r="K100" s="1239">
        <f>H100-J100</f>
        <v>0</v>
      </c>
      <c r="L100" s="1209" t="e">
        <f>J100/H100</f>
        <v>#DIV/0!</v>
      </c>
      <c r="M100" s="30" t="s">
        <v>30</v>
      </c>
      <c r="N100" s="80"/>
      <c r="O100" s="80"/>
      <c r="P100" s="80"/>
      <c r="Q100" s="80"/>
      <c r="R100" s="80"/>
      <c r="S100" s="102"/>
      <c r="T100" s="80"/>
      <c r="U100" s="80"/>
      <c r="V100" s="80"/>
      <c r="W100" s="80"/>
      <c r="X100" s="80"/>
      <c r="Y100" s="102"/>
      <c r="Z100" s="80"/>
      <c r="AA100" s="80"/>
      <c r="AB100" s="80"/>
      <c r="AC100" s="80"/>
      <c r="AD100" s="80"/>
      <c r="AE100" s="102"/>
      <c r="AF100" s="80"/>
      <c r="AG100" s="80"/>
      <c r="AH100" s="80"/>
      <c r="AI100" s="80"/>
      <c r="AJ100" s="80"/>
      <c r="AK100" s="102"/>
      <c r="AL100" s="102"/>
      <c r="AM100" s="102"/>
      <c r="AN100" s="102"/>
      <c r="AO100" s="80"/>
      <c r="AP100" s="110"/>
      <c r="AQ100" s="110"/>
      <c r="AR100" s="100"/>
      <c r="AS100" s="100"/>
      <c r="AT100" s="100"/>
      <c r="AU100" s="100"/>
      <c r="AV100" s="103">
        <f t="shared" si="3"/>
        <v>0</v>
      </c>
      <c r="BA100" s="109"/>
    </row>
    <row r="101" spans="1:53" s="13" customFormat="1" ht="13.2" hidden="1" customHeight="1" thickBot="1" x14ac:dyDescent="0.45">
      <c r="A101" s="1371"/>
      <c r="B101" s="1465"/>
      <c r="C101" s="1465"/>
      <c r="D101" s="1365"/>
      <c r="E101" s="106" t="s">
        <v>576</v>
      </c>
      <c r="F101" s="1248"/>
      <c r="G101" s="330"/>
      <c r="H101" s="1137"/>
      <c r="I101" s="1235"/>
      <c r="J101" s="1442"/>
      <c r="K101" s="1240"/>
      <c r="L101" s="1222"/>
      <c r="M101" s="37" t="s">
        <v>31</v>
      </c>
      <c r="N101" s="39"/>
      <c r="O101" s="39"/>
      <c r="P101" s="39"/>
      <c r="Q101" s="39"/>
      <c r="R101" s="39"/>
      <c r="S101" s="38"/>
      <c r="T101" s="39"/>
      <c r="U101" s="39"/>
      <c r="V101" s="39"/>
      <c r="W101" s="39"/>
      <c r="X101" s="39"/>
      <c r="Y101" s="38"/>
      <c r="Z101" s="39"/>
      <c r="AA101" s="39"/>
      <c r="AB101" s="39"/>
      <c r="AC101" s="39"/>
      <c r="AD101" s="39"/>
      <c r="AE101" s="38"/>
      <c r="AF101" s="39"/>
      <c r="AG101" s="39"/>
      <c r="AH101" s="39"/>
      <c r="AI101" s="39"/>
      <c r="AJ101" s="39"/>
      <c r="AK101" s="38"/>
      <c r="AL101" s="38"/>
      <c r="AM101" s="38"/>
      <c r="AN101" s="38"/>
      <c r="AO101" s="40"/>
      <c r="AP101" s="111"/>
      <c r="AQ101" s="111"/>
      <c r="AR101" s="41"/>
      <c r="AS101" s="41"/>
      <c r="AT101" s="41"/>
      <c r="AU101" s="41"/>
      <c r="AV101" s="94">
        <f t="shared" si="3"/>
        <v>0</v>
      </c>
      <c r="BA101" s="109"/>
    </row>
    <row r="102" spans="1:53" s="13" customFormat="1" ht="13.2" hidden="1" customHeight="1" x14ac:dyDescent="0.4">
      <c r="A102" s="1489" t="s">
        <v>27</v>
      </c>
      <c r="B102" s="1465"/>
      <c r="C102" s="1350" t="s">
        <v>56</v>
      </c>
      <c r="D102" s="1364" t="s">
        <v>70</v>
      </c>
      <c r="E102" s="56" t="s">
        <v>78</v>
      </c>
      <c r="F102" s="1247"/>
      <c r="G102" s="329"/>
      <c r="H102" s="1142"/>
      <c r="I102" s="1230"/>
      <c r="J102" s="1441">
        <f>SUM(N103:AU103)</f>
        <v>0</v>
      </c>
      <c r="K102" s="1239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76"/>
      <c r="Q102" s="76"/>
      <c r="R102" s="76"/>
      <c r="S102" s="79"/>
      <c r="T102" s="76"/>
      <c r="U102" s="76"/>
      <c r="V102" s="76"/>
      <c r="W102" s="76"/>
      <c r="X102" s="76"/>
      <c r="Y102" s="79"/>
      <c r="Z102" s="76"/>
      <c r="AA102" s="76"/>
      <c r="AB102" s="76"/>
      <c r="AC102" s="76"/>
      <c r="AD102" s="76"/>
      <c r="AE102" s="79"/>
      <c r="AF102" s="76"/>
      <c r="AG102" s="76"/>
      <c r="AH102" s="76"/>
      <c r="AI102" s="76"/>
      <c r="AJ102" s="76"/>
      <c r="AK102" s="79"/>
      <c r="AL102" s="79"/>
      <c r="AM102" s="79"/>
      <c r="AN102" s="79"/>
      <c r="AO102" s="100"/>
      <c r="AP102" s="110"/>
      <c r="AQ102" s="110"/>
      <c r="AR102" s="100"/>
      <c r="AS102" s="100"/>
      <c r="AT102" s="100"/>
      <c r="AU102" s="100"/>
      <c r="AV102" s="103">
        <f t="shared" si="3"/>
        <v>0</v>
      </c>
      <c r="BA102" s="109"/>
    </row>
    <row r="103" spans="1:53" s="13" customFormat="1" ht="13.2" hidden="1" customHeight="1" thickBot="1" x14ac:dyDescent="0.45">
      <c r="A103" s="1371"/>
      <c r="B103" s="1465"/>
      <c r="C103" s="1465"/>
      <c r="D103" s="1365"/>
      <c r="E103" s="279" t="s">
        <v>79</v>
      </c>
      <c r="F103" s="1248"/>
      <c r="G103" s="330"/>
      <c r="H103" s="1137"/>
      <c r="I103" s="1235"/>
      <c r="J103" s="1442"/>
      <c r="K103" s="1240"/>
      <c r="L103" s="1222"/>
      <c r="M103" s="37" t="s">
        <v>31</v>
      </c>
      <c r="N103" s="40"/>
      <c r="O103" s="40"/>
      <c r="P103" s="40"/>
      <c r="Q103" s="40"/>
      <c r="R103" s="40"/>
      <c r="S103" s="78"/>
      <c r="T103" s="40"/>
      <c r="U103" s="40"/>
      <c r="V103" s="40"/>
      <c r="W103" s="40"/>
      <c r="X103" s="40"/>
      <c r="Y103" s="78"/>
      <c r="Z103" s="40"/>
      <c r="AA103" s="40"/>
      <c r="AB103" s="40"/>
      <c r="AC103" s="40"/>
      <c r="AD103" s="40"/>
      <c r="AE103" s="78"/>
      <c r="AF103" s="40"/>
      <c r="AG103" s="40"/>
      <c r="AH103" s="40"/>
      <c r="AI103" s="40"/>
      <c r="AJ103" s="40"/>
      <c r="AK103" s="78"/>
      <c r="AL103" s="78"/>
      <c r="AM103" s="78"/>
      <c r="AN103" s="78"/>
      <c r="AO103" s="40"/>
      <c r="AP103" s="111"/>
      <c r="AQ103" s="111"/>
      <c r="AR103" s="41"/>
      <c r="AS103" s="41"/>
      <c r="AT103" s="41"/>
      <c r="AU103" s="41"/>
      <c r="AV103" s="94">
        <f t="shared" si="3"/>
        <v>0</v>
      </c>
      <c r="BA103" s="109"/>
    </row>
    <row r="104" spans="1:53" s="13" customFormat="1" ht="13.2" customHeight="1" x14ac:dyDescent="0.4">
      <c r="A104" s="1489" t="s">
        <v>27</v>
      </c>
      <c r="B104" s="1465"/>
      <c r="C104" s="1350" t="s">
        <v>56</v>
      </c>
      <c r="D104" s="1364" t="s">
        <v>70</v>
      </c>
      <c r="E104" s="56" t="s">
        <v>604</v>
      </c>
      <c r="F104" s="1247"/>
      <c r="G104" s="1140"/>
      <c r="H104" s="1636">
        <v>2000</v>
      </c>
      <c r="I104" s="1230">
        <f>AV104</f>
        <v>2000</v>
      </c>
      <c r="J104" s="1441">
        <f>SUM(N105:AU105)</f>
        <v>0</v>
      </c>
      <c r="K104" s="1239">
        <f>H104-J104</f>
        <v>2000</v>
      </c>
      <c r="L104" s="1209">
        <f>J104/H104</f>
        <v>0</v>
      </c>
      <c r="M104" s="30" t="s">
        <v>30</v>
      </c>
      <c r="N104" s="76"/>
      <c r="O104" s="76"/>
      <c r="P104" s="76"/>
      <c r="Q104" s="76"/>
      <c r="R104" s="76"/>
      <c r="S104" s="79"/>
      <c r="T104" s="76"/>
      <c r="U104" s="76"/>
      <c r="V104" s="76"/>
      <c r="W104" s="76">
        <v>600</v>
      </c>
      <c r="X104" s="76">
        <v>300</v>
      </c>
      <c r="Y104" s="79"/>
      <c r="Z104" s="76"/>
      <c r="AA104" s="76"/>
      <c r="AB104" s="76"/>
      <c r="AC104" s="76"/>
      <c r="AD104" s="76"/>
      <c r="AE104" s="79"/>
      <c r="AF104" s="76">
        <v>500</v>
      </c>
      <c r="AG104" s="76">
        <v>600</v>
      </c>
      <c r="AH104" s="76"/>
      <c r="AI104" s="76"/>
      <c r="AJ104" s="76"/>
      <c r="AK104" s="79"/>
      <c r="AL104" s="79"/>
      <c r="AM104" s="79"/>
      <c r="AN104" s="79"/>
      <c r="AO104" s="100"/>
      <c r="AP104" s="80"/>
      <c r="AQ104" s="80"/>
      <c r="AR104" s="100"/>
      <c r="AS104" s="100"/>
      <c r="AT104" s="100"/>
      <c r="AU104" s="100"/>
      <c r="AV104" s="103">
        <f t="shared" si="3"/>
        <v>2000</v>
      </c>
      <c r="AX104" s="108"/>
      <c r="AY104" s="108"/>
      <c r="AZ104" s="108"/>
      <c r="BA104" s="109"/>
    </row>
    <row r="105" spans="1:53" s="13" customFormat="1" ht="13.2" customHeight="1" thickBot="1" x14ac:dyDescent="0.45">
      <c r="A105" s="1371"/>
      <c r="B105" s="1465"/>
      <c r="C105" s="1465"/>
      <c r="D105" s="1365"/>
      <c r="E105" s="276" t="s">
        <v>314</v>
      </c>
      <c r="F105" s="1248"/>
      <c r="G105" s="1141"/>
      <c r="H105" s="1637"/>
      <c r="I105" s="1235"/>
      <c r="J105" s="1442"/>
      <c r="K105" s="1240"/>
      <c r="L105" s="1222"/>
      <c r="M105" s="37" t="s">
        <v>31</v>
      </c>
      <c r="N105" s="40"/>
      <c r="O105" s="40"/>
      <c r="P105" s="40"/>
      <c r="Q105" s="40"/>
      <c r="R105" s="40"/>
      <c r="S105" s="78"/>
      <c r="T105" s="40"/>
      <c r="U105" s="40"/>
      <c r="V105" s="40"/>
      <c r="W105" s="40"/>
      <c r="X105" s="40"/>
      <c r="Y105" s="78"/>
      <c r="Z105" s="40"/>
      <c r="AA105" s="40"/>
      <c r="AB105" s="40"/>
      <c r="AC105" s="40"/>
      <c r="AD105" s="40"/>
      <c r="AE105" s="78"/>
      <c r="AF105" s="40"/>
      <c r="AG105" s="40"/>
      <c r="AH105" s="40"/>
      <c r="AI105" s="40"/>
      <c r="AJ105" s="40"/>
      <c r="AK105" s="78"/>
      <c r="AL105" s="78"/>
      <c r="AM105" s="78"/>
      <c r="AN105" s="78"/>
      <c r="AO105" s="40"/>
      <c r="AP105" s="40"/>
      <c r="AQ105" s="40"/>
      <c r="AR105" s="41"/>
      <c r="AS105" s="41"/>
      <c r="AT105" s="41"/>
      <c r="AU105" s="41"/>
      <c r="AV105" s="94">
        <f t="shared" si="3"/>
        <v>0</v>
      </c>
      <c r="AX105" s="108"/>
      <c r="AY105" s="108"/>
      <c r="AZ105" s="108"/>
      <c r="BA105" s="109"/>
    </row>
    <row r="106" spans="1:53" s="13" customFormat="1" ht="13.2" customHeight="1" x14ac:dyDescent="0.4">
      <c r="A106" s="1497" t="s">
        <v>27</v>
      </c>
      <c r="B106" s="1465"/>
      <c r="C106" s="1350" t="s">
        <v>56</v>
      </c>
      <c r="D106" s="1364" t="s">
        <v>70</v>
      </c>
      <c r="E106" s="56" t="s">
        <v>586</v>
      </c>
      <c r="F106" s="1247"/>
      <c r="G106" s="1140"/>
      <c r="H106" s="1636">
        <v>4700</v>
      </c>
      <c r="I106" s="1230">
        <f>AV106</f>
        <v>4700</v>
      </c>
      <c r="J106" s="1441">
        <f>SUM(N107:AU107)</f>
        <v>0</v>
      </c>
      <c r="K106" s="1239">
        <f>H106-J106</f>
        <v>4700</v>
      </c>
      <c r="L106" s="1209">
        <f>J106/H106</f>
        <v>0</v>
      </c>
      <c r="M106" s="30" t="s">
        <v>30</v>
      </c>
      <c r="N106" s="80"/>
      <c r="O106" s="80"/>
      <c r="P106" s="80"/>
      <c r="Q106" s="80">
        <v>400</v>
      </c>
      <c r="R106" s="80">
        <v>600</v>
      </c>
      <c r="S106" s="102"/>
      <c r="T106" s="80"/>
      <c r="U106" s="80"/>
      <c r="V106" s="80"/>
      <c r="W106" s="80"/>
      <c r="X106" s="80"/>
      <c r="Y106" s="102"/>
      <c r="Z106" s="80"/>
      <c r="AA106" s="80"/>
      <c r="AB106" s="80"/>
      <c r="AC106" s="80">
        <v>700</v>
      </c>
      <c r="AD106" s="80">
        <v>700</v>
      </c>
      <c r="AE106" s="102"/>
      <c r="AF106" s="80"/>
      <c r="AG106" s="80"/>
      <c r="AH106" s="80">
        <v>700</v>
      </c>
      <c r="AI106" s="80">
        <v>700</v>
      </c>
      <c r="AJ106" s="80">
        <v>900</v>
      </c>
      <c r="AK106" s="102"/>
      <c r="AL106" s="102"/>
      <c r="AM106" s="102"/>
      <c r="AN106" s="102"/>
      <c r="AO106" s="100"/>
      <c r="AP106" s="80"/>
      <c r="AQ106" s="80"/>
      <c r="AR106" s="100"/>
      <c r="AS106" s="100"/>
      <c r="AT106" s="100"/>
      <c r="AU106" s="100"/>
      <c r="AV106" s="103">
        <f t="shared" si="3"/>
        <v>4700</v>
      </c>
      <c r="AX106" s="113"/>
      <c r="AY106" s="108"/>
      <c r="AZ106" s="108"/>
      <c r="BA106" s="109"/>
    </row>
    <row r="107" spans="1:53" s="13" customFormat="1" ht="13.2" customHeight="1" thickBot="1" x14ac:dyDescent="0.45">
      <c r="A107" s="1498"/>
      <c r="B107" s="1465"/>
      <c r="C107" s="1465"/>
      <c r="D107" s="1365"/>
      <c r="E107" s="106" t="s">
        <v>591</v>
      </c>
      <c r="F107" s="1248"/>
      <c r="G107" s="1141"/>
      <c r="H107" s="1637"/>
      <c r="I107" s="1235"/>
      <c r="J107" s="1442"/>
      <c r="K107" s="1240"/>
      <c r="L107" s="1222"/>
      <c r="M107" s="37" t="s">
        <v>31</v>
      </c>
      <c r="N107" s="40"/>
      <c r="O107" s="40"/>
      <c r="P107" s="253"/>
      <c r="Q107" s="40"/>
      <c r="R107" s="40"/>
      <c r="S107" s="78"/>
      <c r="T107" s="40"/>
      <c r="U107" s="253"/>
      <c r="V107" s="40"/>
      <c r="W107" s="40"/>
      <c r="X107" s="253"/>
      <c r="Y107" s="78"/>
      <c r="Z107" s="40"/>
      <c r="AA107" s="253"/>
      <c r="AB107" s="253"/>
      <c r="AC107" s="40"/>
      <c r="AD107" s="40"/>
      <c r="AE107" s="78"/>
      <c r="AF107" s="40"/>
      <c r="AG107" s="253"/>
      <c r="AH107" s="253"/>
      <c r="AI107" s="40"/>
      <c r="AJ107" s="40"/>
      <c r="AK107" s="78"/>
      <c r="AL107" s="78"/>
      <c r="AM107" s="59"/>
      <c r="AN107" s="78"/>
      <c r="AO107" s="40"/>
      <c r="AP107" s="40"/>
      <c r="AQ107" s="40"/>
      <c r="AR107" s="41"/>
      <c r="AS107" s="41"/>
      <c r="AT107" s="41"/>
      <c r="AU107" s="41"/>
      <c r="AV107" s="94">
        <f t="shared" si="3"/>
        <v>0</v>
      </c>
      <c r="AX107" s="113"/>
      <c r="AY107" s="108"/>
      <c r="AZ107" s="108"/>
      <c r="BA107" s="109"/>
    </row>
    <row r="108" spans="1:53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589</v>
      </c>
      <c r="F108" s="1247"/>
      <c r="G108" s="1140"/>
      <c r="H108" s="1142">
        <v>300</v>
      </c>
      <c r="I108" s="1230">
        <f>AV108</f>
        <v>300</v>
      </c>
      <c r="J108" s="1441">
        <f>SUM(N109:AU109)</f>
        <v>0</v>
      </c>
      <c r="K108" s="1239">
        <f>H108-J108</f>
        <v>300</v>
      </c>
      <c r="L108" s="1209">
        <f>J108/H108</f>
        <v>0</v>
      </c>
      <c r="M108" s="30" t="s">
        <v>30</v>
      </c>
      <c r="N108" s="76"/>
      <c r="O108" s="76"/>
      <c r="P108" s="80">
        <v>300</v>
      </c>
      <c r="Q108" s="76"/>
      <c r="R108" s="76"/>
      <c r="S108" s="79"/>
      <c r="T108" s="76"/>
      <c r="U108" s="80"/>
      <c r="V108" s="76"/>
      <c r="W108" s="76"/>
      <c r="X108" s="80"/>
      <c r="Y108" s="79"/>
      <c r="Z108" s="76"/>
      <c r="AA108" s="80"/>
      <c r="AB108" s="80"/>
      <c r="AC108" s="76"/>
      <c r="AD108" s="80"/>
      <c r="AE108" s="79"/>
      <c r="AF108" s="76"/>
      <c r="AG108" s="80"/>
      <c r="AH108" s="80"/>
      <c r="AI108" s="76"/>
      <c r="AJ108" s="80"/>
      <c r="AK108" s="79"/>
      <c r="AL108" s="79"/>
      <c r="AM108" s="102"/>
      <c r="AN108" s="102"/>
      <c r="AO108" s="80"/>
      <c r="AP108" s="80"/>
      <c r="AQ108" s="80"/>
      <c r="AR108" s="100"/>
      <c r="AS108" s="100"/>
      <c r="AT108" s="100"/>
      <c r="AU108" s="100"/>
      <c r="AV108" s="103">
        <f>SUM(N108:AU108)</f>
        <v>300</v>
      </c>
      <c r="AX108" s="113"/>
      <c r="AY108" s="113"/>
      <c r="AZ108" s="113"/>
      <c r="BA108" s="109"/>
    </row>
    <row r="109" spans="1:53" s="13" customFormat="1" ht="13.2" customHeight="1" thickBot="1" x14ac:dyDescent="0.45">
      <c r="A109" s="1371"/>
      <c r="B109" s="1465"/>
      <c r="C109" s="1465"/>
      <c r="D109" s="1365"/>
      <c r="E109" s="106" t="s">
        <v>590</v>
      </c>
      <c r="F109" s="1248"/>
      <c r="G109" s="1141"/>
      <c r="H109" s="1137"/>
      <c r="I109" s="1235"/>
      <c r="J109" s="1442"/>
      <c r="K109" s="1240"/>
      <c r="L109" s="1222"/>
      <c r="M109" s="37" t="s">
        <v>31</v>
      </c>
      <c r="N109" s="40"/>
      <c r="O109" s="40"/>
      <c r="P109" s="40"/>
      <c r="Q109" s="40"/>
      <c r="R109" s="40"/>
      <c r="S109" s="78"/>
      <c r="T109" s="40"/>
      <c r="U109" s="40"/>
      <c r="V109" s="40"/>
      <c r="W109" s="40"/>
      <c r="X109" s="40"/>
      <c r="Y109" s="78"/>
      <c r="Z109" s="40"/>
      <c r="AA109" s="40"/>
      <c r="AB109" s="40"/>
      <c r="AC109" s="40"/>
      <c r="AD109" s="40"/>
      <c r="AE109" s="78"/>
      <c r="AF109" s="40"/>
      <c r="AG109" s="40"/>
      <c r="AH109" s="40"/>
      <c r="AI109" s="40"/>
      <c r="AJ109" s="40"/>
      <c r="AK109" s="78"/>
      <c r="AL109" s="78"/>
      <c r="AM109" s="78"/>
      <c r="AN109" s="78"/>
      <c r="AO109" s="40"/>
      <c r="AP109" s="40"/>
      <c r="AQ109" s="40"/>
      <c r="AR109" s="41"/>
      <c r="AS109" s="41"/>
      <c r="AT109" s="41"/>
      <c r="AU109" s="41"/>
      <c r="AV109" s="94">
        <f t="shared" si="3"/>
        <v>0</v>
      </c>
      <c r="AX109" s="113"/>
      <c r="AY109" s="113"/>
      <c r="AZ109" s="113"/>
      <c r="BA109" s="109"/>
    </row>
    <row r="110" spans="1:53" s="13" customFormat="1" ht="13.2" hidden="1" customHeight="1" x14ac:dyDescent="0.4">
      <c r="A110" s="1489" t="s">
        <v>27</v>
      </c>
      <c r="B110" s="1465"/>
      <c r="C110" s="1350" t="s">
        <v>83</v>
      </c>
      <c r="D110" s="1493" t="s">
        <v>81</v>
      </c>
      <c r="E110" s="56" t="s">
        <v>471</v>
      </c>
      <c r="F110" s="1247"/>
      <c r="G110" s="329"/>
      <c r="H110" s="1142"/>
      <c r="I110" s="1230">
        <f>AV110</f>
        <v>0</v>
      </c>
      <c r="J110" s="1232">
        <f>SUM(N111:AU111)</f>
        <v>0</v>
      </c>
      <c r="K110" s="1239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80"/>
      <c r="R110" s="80"/>
      <c r="S110" s="102"/>
      <c r="T110" s="80"/>
      <c r="U110" s="80"/>
      <c r="V110" s="80"/>
      <c r="W110" s="80"/>
      <c r="X110" s="80"/>
      <c r="Y110" s="102"/>
      <c r="Z110" s="80"/>
      <c r="AA110" s="80"/>
      <c r="AB110" s="80"/>
      <c r="AC110" s="80"/>
      <c r="AD110" s="80"/>
      <c r="AE110" s="102"/>
      <c r="AF110" s="80"/>
      <c r="AG110" s="80"/>
      <c r="AH110" s="80"/>
      <c r="AI110" s="80"/>
      <c r="AJ110" s="80"/>
      <c r="AK110" s="102"/>
      <c r="AL110" s="102"/>
      <c r="AM110" s="102"/>
      <c r="AN110" s="102"/>
      <c r="AO110" s="80"/>
      <c r="AP110" s="80"/>
      <c r="AQ110" s="80"/>
      <c r="AR110" s="100"/>
      <c r="AS110" s="100"/>
      <c r="AT110" s="100"/>
      <c r="AU110" s="100"/>
      <c r="AV110" s="103">
        <f t="shared" si="3"/>
        <v>0</v>
      </c>
      <c r="AX110" s="113"/>
      <c r="AY110" s="113"/>
      <c r="AZ110" s="113"/>
      <c r="BA110" s="109"/>
    </row>
    <row r="111" spans="1:53" s="13" customFormat="1" ht="13.2" hidden="1" customHeight="1" thickBot="1" x14ac:dyDescent="0.45">
      <c r="A111" s="1371"/>
      <c r="B111" s="1465"/>
      <c r="C111" s="1465"/>
      <c r="D111" s="1336"/>
      <c r="E111" s="106" t="s">
        <v>472</v>
      </c>
      <c r="F111" s="1248"/>
      <c r="G111" s="330"/>
      <c r="H111" s="1137"/>
      <c r="I111" s="1235"/>
      <c r="J111" s="1236"/>
      <c r="K111" s="1240"/>
      <c r="L111" s="1222"/>
      <c r="M111" s="37" t="s">
        <v>31</v>
      </c>
      <c r="N111" s="40"/>
      <c r="O111" s="40"/>
      <c r="P111" s="40"/>
      <c r="Q111" s="40"/>
      <c r="R111" s="40"/>
      <c r="S111" s="78"/>
      <c r="T111" s="40"/>
      <c r="U111" s="40"/>
      <c r="V111" s="40"/>
      <c r="W111" s="40"/>
      <c r="X111" s="40"/>
      <c r="Y111" s="78"/>
      <c r="Z111" s="40"/>
      <c r="AA111" s="40"/>
      <c r="AB111" s="40"/>
      <c r="AC111" s="40"/>
      <c r="AD111" s="40"/>
      <c r="AE111" s="78"/>
      <c r="AF111" s="40"/>
      <c r="AG111" s="40"/>
      <c r="AH111" s="40"/>
      <c r="AI111" s="40"/>
      <c r="AJ111" s="40"/>
      <c r="AK111" s="78"/>
      <c r="AL111" s="78"/>
      <c r="AM111" s="78"/>
      <c r="AN111" s="78"/>
      <c r="AO111" s="40"/>
      <c r="AP111" s="40"/>
      <c r="AQ111" s="40"/>
      <c r="AR111" s="41"/>
      <c r="AS111" s="41"/>
      <c r="AT111" s="41"/>
      <c r="AU111" s="41"/>
      <c r="AV111" s="94">
        <f t="shared" si="3"/>
        <v>0</v>
      </c>
      <c r="AX111" s="113"/>
      <c r="AY111" s="113"/>
      <c r="AZ111" s="113"/>
      <c r="BA111" s="109"/>
    </row>
    <row r="112" spans="1:53" s="13" customFormat="1" ht="13.2" hidden="1" customHeight="1" x14ac:dyDescent="0.4">
      <c r="A112" s="1489" t="s">
        <v>27</v>
      </c>
      <c r="B112" s="1465"/>
      <c r="C112" s="1350"/>
      <c r="D112" s="1493" t="s">
        <v>81</v>
      </c>
      <c r="E112" s="56" t="s">
        <v>606</v>
      </c>
      <c r="F112" s="1247"/>
      <c r="G112" s="329"/>
      <c r="H112" s="1142"/>
      <c r="I112" s="1230">
        <f>AV112</f>
        <v>0</v>
      </c>
      <c r="J112" s="1441">
        <f>SUM(N113:AU113)</f>
        <v>0</v>
      </c>
      <c r="K112" s="1239">
        <f>H112-J112</f>
        <v>0</v>
      </c>
      <c r="L112" s="1209" t="e">
        <f>J112/H112</f>
        <v>#DIV/0!</v>
      </c>
      <c r="M112" s="30" t="s">
        <v>30</v>
      </c>
      <c r="N112" s="80"/>
      <c r="O112" s="80"/>
      <c r="P112" s="80"/>
      <c r="Q112" s="80"/>
      <c r="R112" s="80"/>
      <c r="S112" s="102"/>
      <c r="T112" s="80"/>
      <c r="U112" s="80"/>
      <c r="V112" s="80"/>
      <c r="W112" s="80"/>
      <c r="X112" s="80"/>
      <c r="Y112" s="102"/>
      <c r="Z112" s="80"/>
      <c r="AA112" s="80"/>
      <c r="AB112" s="80"/>
      <c r="AC112" s="80"/>
      <c r="AD112" s="80"/>
      <c r="AE112" s="102"/>
      <c r="AF112" s="80"/>
      <c r="AG112" s="80"/>
      <c r="AH112" s="80"/>
      <c r="AI112" s="80"/>
      <c r="AJ112" s="80"/>
      <c r="AK112" s="102"/>
      <c r="AL112" s="102"/>
      <c r="AM112" s="102"/>
      <c r="AN112" s="102"/>
      <c r="AO112" s="80"/>
      <c r="AP112" s="80"/>
      <c r="AQ112" s="80"/>
      <c r="AR112" s="100"/>
      <c r="AS112" s="100"/>
      <c r="AT112" s="100"/>
      <c r="AU112" s="100"/>
      <c r="AV112" s="103">
        <f t="shared" si="3"/>
        <v>0</v>
      </c>
      <c r="AX112" s="108"/>
      <c r="AY112" s="108"/>
      <c r="AZ112" s="108"/>
      <c r="BA112" s="109"/>
    </row>
    <row r="113" spans="1:53" s="13" customFormat="1" ht="13.2" hidden="1" customHeight="1" thickBot="1" x14ac:dyDescent="0.45">
      <c r="A113" s="1371"/>
      <c r="B113" s="1465"/>
      <c r="C113" s="1465"/>
      <c r="D113" s="1336"/>
      <c r="E113" s="106" t="s">
        <v>82</v>
      </c>
      <c r="F113" s="1248"/>
      <c r="G113" s="330"/>
      <c r="H113" s="1137"/>
      <c r="I113" s="1235"/>
      <c r="J113" s="1442"/>
      <c r="K113" s="1240"/>
      <c r="L113" s="1222"/>
      <c r="M113" s="37" t="s">
        <v>31</v>
      </c>
      <c r="N113" s="40"/>
      <c r="O113" s="40"/>
      <c r="P113" s="40"/>
      <c r="Q113" s="40"/>
      <c r="R113" s="40"/>
      <c r="S113" s="78"/>
      <c r="T113" s="40"/>
      <c r="U113" s="40"/>
      <c r="V113" s="40"/>
      <c r="W113" s="40"/>
      <c r="X113" s="40"/>
      <c r="Y113" s="78"/>
      <c r="Z113" s="40"/>
      <c r="AA113" s="40"/>
      <c r="AB113" s="40"/>
      <c r="AC113" s="40"/>
      <c r="AD113" s="40"/>
      <c r="AE113" s="78"/>
      <c r="AF113" s="40"/>
      <c r="AG113" s="40"/>
      <c r="AH113" s="40"/>
      <c r="AI113" s="40"/>
      <c r="AJ113" s="40"/>
      <c r="AK113" s="78"/>
      <c r="AL113" s="78"/>
      <c r="AM113" s="78"/>
      <c r="AN113" s="78"/>
      <c r="AO113" s="40"/>
      <c r="AP113" s="40"/>
      <c r="AQ113" s="40"/>
      <c r="AR113" s="41"/>
      <c r="AS113" s="41"/>
      <c r="AT113" s="41"/>
      <c r="AU113" s="41"/>
      <c r="AV113" s="94">
        <f t="shared" si="3"/>
        <v>0</v>
      </c>
      <c r="AX113" s="108"/>
      <c r="AY113" s="108"/>
      <c r="AZ113" s="108"/>
      <c r="BA113" s="109"/>
    </row>
    <row r="114" spans="1:53" s="13" customFormat="1" ht="13.2" hidden="1" customHeight="1" thickBot="1" x14ac:dyDescent="0.45">
      <c r="A114" s="1489" t="s">
        <v>27</v>
      </c>
      <c r="B114" s="1465"/>
      <c r="C114" s="1350" t="s">
        <v>56</v>
      </c>
      <c r="D114" s="1491" t="s">
        <v>86</v>
      </c>
      <c r="E114" s="56" t="s">
        <v>423</v>
      </c>
      <c r="F114" s="1247"/>
      <c r="G114" s="1140"/>
      <c r="H114" s="1142"/>
      <c r="I114" s="1230">
        <f>AV114</f>
        <v>0</v>
      </c>
      <c r="J114" s="1232">
        <f>SUM(N115:AU115)</f>
        <v>0</v>
      </c>
      <c r="K114" s="1239">
        <f>H114-J114</f>
        <v>0</v>
      </c>
      <c r="L114" s="1209" t="e">
        <f>J114/H114</f>
        <v>#DIV/0!</v>
      </c>
      <c r="M114" s="83" t="s">
        <v>39</v>
      </c>
      <c r="N114" s="80"/>
      <c r="O114" s="80"/>
      <c r="P114" s="80"/>
      <c r="Q114" s="80"/>
      <c r="R114" s="80"/>
      <c r="S114" s="102"/>
      <c r="T114" s="80"/>
      <c r="U114" s="80"/>
      <c r="V114" s="80"/>
      <c r="W114" s="80"/>
      <c r="X114" s="80"/>
      <c r="Y114" s="102"/>
      <c r="Z114" s="80"/>
      <c r="AA114" s="80"/>
      <c r="AB114" s="80"/>
      <c r="AC114" s="80"/>
      <c r="AD114" s="80"/>
      <c r="AE114" s="102"/>
      <c r="AF114" s="80"/>
      <c r="AG114" s="80"/>
      <c r="AH114" s="80"/>
      <c r="AI114" s="80"/>
      <c r="AJ114" s="80"/>
      <c r="AK114" s="102"/>
      <c r="AL114" s="102"/>
      <c r="AM114" s="102"/>
      <c r="AN114" s="102"/>
      <c r="AO114" s="80"/>
      <c r="AP114" s="80"/>
      <c r="AQ114" s="80"/>
      <c r="AR114" s="100"/>
      <c r="AS114" s="100"/>
      <c r="AT114" s="100"/>
      <c r="AU114" s="100"/>
      <c r="AV114" s="103">
        <f t="shared" si="3"/>
        <v>0</v>
      </c>
      <c r="AX114" s="108"/>
      <c r="AY114" s="108"/>
      <c r="AZ114" s="108"/>
      <c r="BA114" s="109"/>
    </row>
    <row r="115" spans="1:53" s="13" customFormat="1" ht="13.2" hidden="1" customHeight="1" thickBot="1" x14ac:dyDescent="0.45">
      <c r="A115" s="1371"/>
      <c r="B115" s="1465"/>
      <c r="C115" s="1465"/>
      <c r="D115" s="1492"/>
      <c r="E115" s="106" t="s">
        <v>87</v>
      </c>
      <c r="F115" s="1248"/>
      <c r="G115" s="1141"/>
      <c r="H115" s="1137"/>
      <c r="I115" s="1235"/>
      <c r="J115" s="1236"/>
      <c r="K115" s="1240"/>
      <c r="L115" s="1222"/>
      <c r="M115" s="85" t="s">
        <v>40</v>
      </c>
      <c r="N115" s="40"/>
      <c r="O115" s="40"/>
      <c r="P115" s="40"/>
      <c r="Q115" s="40"/>
      <c r="R115" s="40"/>
      <c r="S115" s="78"/>
      <c r="T115" s="40"/>
      <c r="U115" s="40"/>
      <c r="V115" s="40"/>
      <c r="W115" s="40"/>
      <c r="X115" s="40"/>
      <c r="Y115" s="78"/>
      <c r="Z115" s="40"/>
      <c r="AA115" s="40"/>
      <c r="AB115" s="40"/>
      <c r="AC115" s="40"/>
      <c r="AD115" s="40"/>
      <c r="AE115" s="78"/>
      <c r="AF115" s="40"/>
      <c r="AG115" s="40"/>
      <c r="AH115" s="40"/>
      <c r="AI115" s="40"/>
      <c r="AJ115" s="40"/>
      <c r="AK115" s="78"/>
      <c r="AL115" s="78"/>
      <c r="AM115" s="78"/>
      <c r="AN115" s="78"/>
      <c r="AO115" s="40"/>
      <c r="AP115" s="40"/>
      <c r="AQ115" s="40"/>
      <c r="AR115" s="41"/>
      <c r="AS115" s="41"/>
      <c r="AT115" s="41"/>
      <c r="AU115" s="41"/>
      <c r="AV115" s="94">
        <f t="shared" si="3"/>
        <v>0</v>
      </c>
      <c r="AX115" s="108"/>
      <c r="AY115" s="108"/>
      <c r="AZ115" s="108"/>
      <c r="BA115" s="109"/>
    </row>
    <row r="116" spans="1:53" s="13" customFormat="1" ht="13.2" customHeight="1" x14ac:dyDescent="0.4">
      <c r="A116" s="1497" t="s">
        <v>27</v>
      </c>
      <c r="B116" s="1465"/>
      <c r="C116" s="1350" t="s">
        <v>56</v>
      </c>
      <c r="D116" s="1389" t="s">
        <v>88</v>
      </c>
      <c r="E116" s="53" t="s">
        <v>654</v>
      </c>
      <c r="F116" s="1140"/>
      <c r="G116" s="329"/>
      <c r="H116" s="1638">
        <v>50</v>
      </c>
      <c r="I116" s="1230">
        <f>AV116</f>
        <v>50</v>
      </c>
      <c r="J116" s="1232">
        <f>SUM(N117:AU117)</f>
        <v>0</v>
      </c>
      <c r="K116" s="1239">
        <f>H116-J116</f>
        <v>50</v>
      </c>
      <c r="L116" s="1209">
        <f>J116/H116</f>
        <v>0</v>
      </c>
      <c r="M116" s="83" t="s">
        <v>39</v>
      </c>
      <c r="N116" s="80"/>
      <c r="O116" s="80"/>
      <c r="P116" s="80"/>
      <c r="Q116" s="80"/>
      <c r="R116" s="80"/>
      <c r="S116" s="102"/>
      <c r="T116" s="80"/>
      <c r="U116" s="80"/>
      <c r="V116" s="80"/>
      <c r="W116" s="80"/>
      <c r="X116" s="80">
        <v>50</v>
      </c>
      <c r="Y116" s="102"/>
      <c r="Z116" s="80"/>
      <c r="AA116" s="80"/>
      <c r="AB116" s="80"/>
      <c r="AC116" s="80"/>
      <c r="AD116" s="80"/>
      <c r="AE116" s="102"/>
      <c r="AF116" s="80"/>
      <c r="AG116" s="80"/>
      <c r="AH116" s="80"/>
      <c r="AI116" s="80"/>
      <c r="AJ116" s="80"/>
      <c r="AK116" s="102"/>
      <c r="AL116" s="102"/>
      <c r="AM116" s="102"/>
      <c r="AN116" s="102"/>
      <c r="AO116" s="80"/>
      <c r="AP116" s="80"/>
      <c r="AQ116" s="80"/>
      <c r="AR116" s="100"/>
      <c r="AS116" s="100"/>
      <c r="AT116" s="100"/>
      <c r="AU116" s="100"/>
      <c r="AV116" s="103">
        <f t="shared" si="3"/>
        <v>50</v>
      </c>
      <c r="AX116" s="108"/>
      <c r="AY116" s="108"/>
      <c r="AZ116" s="108"/>
      <c r="BA116" s="109"/>
    </row>
    <row r="117" spans="1:53" s="13" customFormat="1" ht="13.2" customHeight="1" thickBot="1" x14ac:dyDescent="0.45">
      <c r="A117" s="1498"/>
      <c r="B117" s="1465"/>
      <c r="C117" s="1465"/>
      <c r="D117" s="1439"/>
      <c r="E117" s="273" t="s">
        <v>656</v>
      </c>
      <c r="F117" s="1141"/>
      <c r="G117" s="330"/>
      <c r="H117" s="1639"/>
      <c r="I117" s="1235"/>
      <c r="J117" s="1236"/>
      <c r="K117" s="1240"/>
      <c r="L117" s="1222"/>
      <c r="M117" s="85" t="s">
        <v>40</v>
      </c>
      <c r="N117" s="40"/>
      <c r="O117" s="40"/>
      <c r="P117" s="40"/>
      <c r="Q117" s="40"/>
      <c r="R117" s="40"/>
      <c r="S117" s="78"/>
      <c r="T117" s="40"/>
      <c r="U117" s="40"/>
      <c r="V117" s="40"/>
      <c r="W117" s="40"/>
      <c r="X117" s="40"/>
      <c r="Y117" s="78"/>
      <c r="Z117" s="40"/>
      <c r="AA117" s="40"/>
      <c r="AB117" s="40"/>
      <c r="AC117" s="40"/>
      <c r="AD117" s="40"/>
      <c r="AE117" s="78"/>
      <c r="AF117" s="40"/>
      <c r="AG117" s="40"/>
      <c r="AH117" s="40"/>
      <c r="AI117" s="40"/>
      <c r="AJ117" s="40"/>
      <c r="AK117" s="78"/>
      <c r="AL117" s="78"/>
      <c r="AM117" s="78"/>
      <c r="AN117" s="78"/>
      <c r="AO117" s="40"/>
      <c r="AP117" s="40"/>
      <c r="AQ117" s="40"/>
      <c r="AR117" s="41"/>
      <c r="AS117" s="41"/>
      <c r="AT117" s="41"/>
      <c r="AU117" s="41"/>
      <c r="AV117" s="94">
        <f t="shared" si="3"/>
        <v>0</v>
      </c>
      <c r="AX117" s="108"/>
      <c r="AY117" s="108"/>
      <c r="AZ117" s="108"/>
      <c r="BA117" s="109"/>
    </row>
    <row r="118" spans="1:53" s="13" customFormat="1" ht="13.2" customHeight="1" x14ac:dyDescent="0.4">
      <c r="A118" s="1489" t="s">
        <v>27</v>
      </c>
      <c r="B118" s="1465"/>
      <c r="C118" s="1350"/>
      <c r="D118" s="1389" t="s">
        <v>88</v>
      </c>
      <c r="E118" s="53" t="s">
        <v>655</v>
      </c>
      <c r="F118" s="1140"/>
      <c r="G118" s="1626"/>
      <c r="H118" s="1638">
        <v>250</v>
      </c>
      <c r="I118" s="1230">
        <f>AV118</f>
        <v>250</v>
      </c>
      <c r="J118" s="1232">
        <f>SUM(N119:AU119)</f>
        <v>0</v>
      </c>
      <c r="K118" s="1239">
        <f>H118-J118</f>
        <v>250</v>
      </c>
      <c r="L118" s="1209">
        <f>J118/H118</f>
        <v>0</v>
      </c>
      <c r="M118" s="83" t="s">
        <v>39</v>
      </c>
      <c r="N118" s="80"/>
      <c r="O118" s="80"/>
      <c r="P118" s="80"/>
      <c r="Q118" s="80"/>
      <c r="R118" s="80"/>
      <c r="S118" s="102"/>
      <c r="T118" s="80"/>
      <c r="U118" s="80"/>
      <c r="V118" s="80"/>
      <c r="W118" s="80"/>
      <c r="X118" s="80">
        <v>250</v>
      </c>
      <c r="Y118" s="102"/>
      <c r="Z118" s="80"/>
      <c r="AA118" s="80"/>
      <c r="AB118" s="80"/>
      <c r="AC118" s="80"/>
      <c r="AD118" s="80"/>
      <c r="AE118" s="102"/>
      <c r="AF118" s="80"/>
      <c r="AG118" s="80"/>
      <c r="AH118" s="80"/>
      <c r="AI118" s="80"/>
      <c r="AJ118" s="80"/>
      <c r="AK118" s="102"/>
      <c r="AL118" s="102"/>
      <c r="AM118" s="102"/>
      <c r="AN118" s="102"/>
      <c r="AO118" s="80"/>
      <c r="AP118" s="80"/>
      <c r="AQ118" s="80"/>
      <c r="AR118" s="100"/>
      <c r="AS118" s="100"/>
      <c r="AT118" s="100"/>
      <c r="AU118" s="100"/>
      <c r="AV118" s="103">
        <f t="shared" si="3"/>
        <v>250</v>
      </c>
      <c r="AX118" s="108"/>
      <c r="AY118" s="108"/>
      <c r="AZ118" s="108"/>
      <c r="BA118" s="109"/>
    </row>
    <row r="119" spans="1:53" s="13" customFormat="1" ht="13.2" customHeight="1" thickBot="1" x14ac:dyDescent="0.45">
      <c r="A119" s="1489"/>
      <c r="B119" s="1351"/>
      <c r="C119" s="1465"/>
      <c r="D119" s="1439"/>
      <c r="E119" s="273" t="s">
        <v>641</v>
      </c>
      <c r="F119" s="1283"/>
      <c r="G119" s="1627"/>
      <c r="H119" s="1654"/>
      <c r="I119" s="1304"/>
      <c r="J119" s="1482"/>
      <c r="K119" s="1655"/>
      <c r="L119" s="1222"/>
      <c r="M119" s="397" t="s">
        <v>40</v>
      </c>
      <c r="N119" s="253"/>
      <c r="O119" s="253"/>
      <c r="P119" s="253"/>
      <c r="Q119" s="253"/>
      <c r="R119" s="253"/>
      <c r="S119" s="59"/>
      <c r="T119" s="253"/>
      <c r="U119" s="253"/>
      <c r="V119" s="253"/>
      <c r="W119" s="253"/>
      <c r="X119" s="253"/>
      <c r="Y119" s="59"/>
      <c r="Z119" s="253"/>
      <c r="AA119" s="253"/>
      <c r="AB119" s="253"/>
      <c r="AC119" s="253"/>
      <c r="AD119" s="253"/>
      <c r="AE119" s="59"/>
      <c r="AF119" s="253"/>
      <c r="AG119" s="253"/>
      <c r="AH119" s="253"/>
      <c r="AI119" s="253"/>
      <c r="AJ119" s="253"/>
      <c r="AK119" s="59"/>
      <c r="AL119" s="59"/>
      <c r="AM119" s="59"/>
      <c r="AN119" s="59"/>
      <c r="AO119" s="253"/>
      <c r="AP119" s="253"/>
      <c r="AQ119" s="253"/>
      <c r="AR119" s="257"/>
      <c r="AS119" s="257"/>
      <c r="AT119" s="257"/>
      <c r="AU119" s="257"/>
      <c r="AV119" s="400">
        <f t="shared" si="3"/>
        <v>0</v>
      </c>
      <c r="AX119" s="108"/>
      <c r="AY119" s="108"/>
      <c r="AZ119" s="108"/>
      <c r="BA119" s="109"/>
    </row>
    <row r="120" spans="1:53" s="13" customFormat="1" ht="13.2" customHeight="1" x14ac:dyDescent="0.4">
      <c r="A120" s="1640" t="s">
        <v>462</v>
      </c>
      <c r="B120" s="1641"/>
      <c r="C120" s="1641"/>
      <c r="D120" s="1641"/>
      <c r="E120" s="1642"/>
      <c r="F120" s="598"/>
      <c r="G120" s="481"/>
      <c r="H120" s="1646">
        <f>SUM(H60:H119)</f>
        <v>11450</v>
      </c>
      <c r="I120" s="1646">
        <f>SUM(I60:I119)</f>
        <v>11450</v>
      </c>
      <c r="J120" s="1648">
        <f>SUM(J60:J119)</f>
        <v>0</v>
      </c>
      <c r="K120" s="1650">
        <f>SUM(K58:K119)</f>
        <v>11450</v>
      </c>
      <c r="L120" s="1652">
        <f>J120/H120</f>
        <v>0</v>
      </c>
      <c r="M120" s="482" t="s">
        <v>39</v>
      </c>
      <c r="N120" s="483">
        <f t="shared" ref="N120:Z120" si="4">N58+N60+N62+N64+N66+N68+N70+N72+N74+N76+N78+N80+N82+N84+N86+N88+N90+N92+N94+N96+N98+N100+N102+N104+N106+N108+N110+N112+N114+N116+N118</f>
        <v>500</v>
      </c>
      <c r="O120" s="483">
        <f t="shared" si="4"/>
        <v>500</v>
      </c>
      <c r="P120" s="483">
        <f t="shared" si="4"/>
        <v>300</v>
      </c>
      <c r="Q120" s="483">
        <f t="shared" si="4"/>
        <v>500</v>
      </c>
      <c r="R120" s="483">
        <f t="shared" si="4"/>
        <v>600</v>
      </c>
      <c r="S120" s="64">
        <f t="shared" si="4"/>
        <v>0</v>
      </c>
      <c r="T120" s="483">
        <f t="shared" si="4"/>
        <v>500</v>
      </c>
      <c r="U120" s="483">
        <f t="shared" si="4"/>
        <v>500</v>
      </c>
      <c r="V120" s="483">
        <f t="shared" si="4"/>
        <v>500</v>
      </c>
      <c r="W120" s="483">
        <f t="shared" si="4"/>
        <v>600</v>
      </c>
      <c r="X120" s="483">
        <f t="shared" si="4"/>
        <v>600</v>
      </c>
      <c r="Y120" s="64">
        <f t="shared" si="4"/>
        <v>0</v>
      </c>
      <c r="Z120" s="483">
        <f t="shared" si="4"/>
        <v>550</v>
      </c>
      <c r="AA120" s="483">
        <f>AA58+AA60+AA62+AA64+AA66+AA69+AA70+AA72+AA74+AA76+AA78+AA80+AA82+AA84+AA86+AA88+AA90+AA92+AA94+AA96+AA98+AA100+AA102+AA104+AA106+AA108+AA110+AA112+AA114+AA116+AA118</f>
        <v>500</v>
      </c>
      <c r="AB120" s="483">
        <f t="shared" ref="AB120:AL120" si="5">AB58+AB60+AB62+AB64+AB66+AB68+AB70+AB72+AB74+AB76+AB78+AB80+AB82+AB84+AB86+AB88+AB90+AB92+AB94+AB96+AB98+AB100+AB102+AB104+AB106+AB108+AB110+AB112+AB114+AB116+AB118</f>
        <v>500</v>
      </c>
      <c r="AC120" s="483">
        <f t="shared" si="5"/>
        <v>700</v>
      </c>
      <c r="AD120" s="483">
        <f t="shared" si="5"/>
        <v>700</v>
      </c>
      <c r="AE120" s="64">
        <f t="shared" si="5"/>
        <v>0</v>
      </c>
      <c r="AF120" s="483">
        <f t="shared" si="5"/>
        <v>500</v>
      </c>
      <c r="AG120" s="483">
        <f t="shared" si="5"/>
        <v>600</v>
      </c>
      <c r="AH120" s="483">
        <f t="shared" si="5"/>
        <v>700</v>
      </c>
      <c r="AI120" s="483">
        <f t="shared" si="5"/>
        <v>700</v>
      </c>
      <c r="AJ120" s="483">
        <f t="shared" si="5"/>
        <v>900</v>
      </c>
      <c r="AK120" s="64">
        <f t="shared" si="5"/>
        <v>0</v>
      </c>
      <c r="AL120" s="64">
        <f t="shared" si="5"/>
        <v>0</v>
      </c>
      <c r="AM120" s="64"/>
      <c r="AN120" s="64"/>
      <c r="AO120" s="483"/>
      <c r="AP120" s="483"/>
      <c r="AQ120" s="483"/>
      <c r="AR120" s="483"/>
      <c r="AS120" s="483"/>
      <c r="AT120" s="483"/>
      <c r="AU120" s="483"/>
      <c r="AV120" s="488">
        <f>AV58+AV60+AV62+AV64+AV66+AV68+AV70+AV72+AV74+AV76+AV78+AV80+AV82+AV84+AV86+AV88+AV90+AV92+AV94+AV96+AV98+AV100+AV102+AV104+AV106+AV108+AV110+AV112+AV114+AV116+AV118</f>
        <v>11450</v>
      </c>
      <c r="AX120" s="108"/>
      <c r="AY120" s="108"/>
      <c r="AZ120" s="108"/>
      <c r="BA120" s="109"/>
    </row>
    <row r="121" spans="1:53" s="13" customFormat="1" ht="13.2" customHeight="1" thickBot="1" x14ac:dyDescent="0.45">
      <c r="A121" s="1643"/>
      <c r="B121" s="1644"/>
      <c r="C121" s="1644"/>
      <c r="D121" s="1644"/>
      <c r="E121" s="1645"/>
      <c r="F121" s="599"/>
      <c r="G121" s="484"/>
      <c r="H121" s="1647"/>
      <c r="I121" s="1647"/>
      <c r="J121" s="1649"/>
      <c r="K121" s="1651"/>
      <c r="L121" s="1653"/>
      <c r="M121" s="485" t="s">
        <v>40</v>
      </c>
      <c r="N121" s="486">
        <f t="shared" ref="N121:Z121" si="6">N59+N61+N63+N65+N67+N69+N71+N73+N75+N77+N79+N81+N83+N85+N87+N89+N91+N93+N95+N97+N99+N101+N103+N105+N107+N109+N111+N113+N115+N117+N119</f>
        <v>0</v>
      </c>
      <c r="O121" s="486">
        <f t="shared" si="6"/>
        <v>0</v>
      </c>
      <c r="P121" s="486">
        <f t="shared" si="6"/>
        <v>0</v>
      </c>
      <c r="Q121" s="486">
        <f t="shared" si="6"/>
        <v>0</v>
      </c>
      <c r="R121" s="486">
        <f t="shared" si="6"/>
        <v>0</v>
      </c>
      <c r="S121" s="78">
        <f t="shared" si="6"/>
        <v>0</v>
      </c>
      <c r="T121" s="486">
        <f t="shared" si="6"/>
        <v>0</v>
      </c>
      <c r="U121" s="486">
        <f t="shared" si="6"/>
        <v>0</v>
      </c>
      <c r="V121" s="486">
        <f t="shared" si="6"/>
        <v>0</v>
      </c>
      <c r="W121" s="486">
        <f t="shared" si="6"/>
        <v>0</v>
      </c>
      <c r="X121" s="486">
        <f t="shared" si="6"/>
        <v>0</v>
      </c>
      <c r="Y121" s="78">
        <f t="shared" si="6"/>
        <v>0</v>
      </c>
      <c r="Z121" s="486">
        <f t="shared" si="6"/>
        <v>0</v>
      </c>
      <c r="AA121" s="486">
        <f>AA59+AA61+AA63+AA65+AA67+AA69+AA71+AA73+AA75+AA77+AA79+AA81+AA83+AA85+AA87+AA89+AA91+AA93+AA95+AA97+AA99+AA101+AA103+AA105+AA107+AA109+AA111+AA113+AA115+AA117+AA119</f>
        <v>0</v>
      </c>
      <c r="AB121" s="486">
        <f t="shared" ref="AB121:AL121" si="7">AB59+AB61+AB63+AB65+AB67+AB69+AB71+AB73+AB75+AB77+AB79+AB81+AB83+AB85+AB87+AB89+AB91+AB93+AB95+AB97+AB99+AB101+AB103+AB105+AB107+AB109+AB111+AB113+AB115+AB117+AB119</f>
        <v>0</v>
      </c>
      <c r="AC121" s="486">
        <f t="shared" si="7"/>
        <v>0</v>
      </c>
      <c r="AD121" s="486">
        <f t="shared" si="7"/>
        <v>0</v>
      </c>
      <c r="AE121" s="78">
        <f t="shared" si="7"/>
        <v>0</v>
      </c>
      <c r="AF121" s="486">
        <f t="shared" si="7"/>
        <v>0</v>
      </c>
      <c r="AG121" s="486">
        <f t="shared" si="7"/>
        <v>0</v>
      </c>
      <c r="AH121" s="486">
        <f t="shared" si="7"/>
        <v>0</v>
      </c>
      <c r="AI121" s="486">
        <f t="shared" si="7"/>
        <v>0</v>
      </c>
      <c r="AJ121" s="486">
        <f t="shared" si="7"/>
        <v>0</v>
      </c>
      <c r="AK121" s="78">
        <f t="shared" si="7"/>
        <v>0</v>
      </c>
      <c r="AL121" s="78">
        <f t="shared" si="7"/>
        <v>0</v>
      </c>
      <c r="AM121" s="78"/>
      <c r="AN121" s="78"/>
      <c r="AO121" s="486"/>
      <c r="AP121" s="486"/>
      <c r="AQ121" s="486"/>
      <c r="AR121" s="486"/>
      <c r="AS121" s="486"/>
      <c r="AT121" s="486"/>
      <c r="AU121" s="486"/>
      <c r="AV121" s="487">
        <f>AV59+AV61+AV63+AV65+AV67+AV69+AV71+AV73+AV75+AV77+AV79+AV81+AV83+AV85+AV87+AV89+AV91+AV93+AV95+AV97+AV99+AV101+AV103+AV105+AV107+AV109+AV111+AV113+AV115+AV117+AV119</f>
        <v>0</v>
      </c>
      <c r="AX121" s="108"/>
      <c r="AY121" s="108"/>
      <c r="AZ121" s="108"/>
      <c r="BA121" s="109"/>
    </row>
    <row r="122" spans="1:53" s="13" customFormat="1" ht="13.2" hidden="1" customHeight="1" x14ac:dyDescent="0.4">
      <c r="A122" s="1656" t="s">
        <v>41</v>
      </c>
      <c r="B122" s="1350" t="s">
        <v>461</v>
      </c>
      <c r="C122" s="36"/>
      <c r="D122" s="1493" t="s">
        <v>527</v>
      </c>
      <c r="E122" s="82" t="s">
        <v>528</v>
      </c>
      <c r="F122" s="1283"/>
      <c r="G122" s="1658"/>
      <c r="H122" s="1136"/>
      <c r="I122" s="1304">
        <f>AV122</f>
        <v>0</v>
      </c>
      <c r="J122" s="1463">
        <f>SUM(N123:AU123)</f>
        <v>0</v>
      </c>
      <c r="K122" s="1655">
        <f>H122-J122</f>
        <v>0</v>
      </c>
      <c r="L122" s="1446" t="e">
        <f>J122/H122</f>
        <v>#DIV/0!</v>
      </c>
      <c r="M122" s="296" t="s">
        <v>30</v>
      </c>
      <c r="N122" s="76"/>
      <c r="O122" s="76"/>
      <c r="P122" s="76"/>
      <c r="Q122" s="76"/>
      <c r="R122" s="76"/>
      <c r="S122" s="79"/>
      <c r="T122" s="76"/>
      <c r="U122" s="76"/>
      <c r="V122" s="76"/>
      <c r="W122" s="76"/>
      <c r="X122" s="76"/>
      <c r="Y122" s="79"/>
      <c r="Z122" s="76"/>
      <c r="AA122" s="76"/>
      <c r="AB122" s="76"/>
      <c r="AC122" s="76"/>
      <c r="AD122" s="76"/>
      <c r="AE122" s="79"/>
      <c r="AF122" s="76"/>
      <c r="AG122" s="76"/>
      <c r="AH122" s="76"/>
      <c r="AI122" s="76"/>
      <c r="AJ122" s="76"/>
      <c r="AK122" s="79"/>
      <c r="AL122" s="79"/>
      <c r="AM122" s="79"/>
      <c r="AN122" s="79"/>
      <c r="AO122" s="76"/>
      <c r="AP122" s="76"/>
      <c r="AQ122" s="76"/>
      <c r="AR122" s="33"/>
      <c r="AS122" s="33"/>
      <c r="AT122" s="33"/>
      <c r="AU122" s="33"/>
      <c r="AV122" s="93">
        <f t="shared" ref="AV122:AV127" si="8">SUM(N122:AU122)</f>
        <v>0</v>
      </c>
      <c r="AX122" s="108"/>
      <c r="AY122" s="108"/>
      <c r="AZ122" s="108"/>
      <c r="BA122" s="109"/>
    </row>
    <row r="123" spans="1:53" s="13" customFormat="1" ht="13.2" hidden="1" customHeight="1" thickBot="1" x14ac:dyDescent="0.45">
      <c r="A123" s="1657"/>
      <c r="B123" s="1465"/>
      <c r="C123" s="36"/>
      <c r="D123" s="1336"/>
      <c r="E123" s="106" t="s">
        <v>526</v>
      </c>
      <c r="F123" s="1141"/>
      <c r="G123" s="1619"/>
      <c r="H123" s="1137"/>
      <c r="I123" s="1235"/>
      <c r="J123" s="1442"/>
      <c r="K123" s="1240"/>
      <c r="L123" s="1222"/>
      <c r="M123" s="37" t="s">
        <v>31</v>
      </c>
      <c r="N123" s="40"/>
      <c r="O123" s="40"/>
      <c r="P123" s="40"/>
      <c r="Q123" s="40"/>
      <c r="R123" s="40"/>
      <c r="S123" s="78"/>
      <c r="T123" s="40"/>
      <c r="U123" s="40"/>
      <c r="V123" s="40"/>
      <c r="W123" s="40"/>
      <c r="X123" s="40"/>
      <c r="Y123" s="78"/>
      <c r="Z123" s="40"/>
      <c r="AA123" s="40"/>
      <c r="AB123" s="40"/>
      <c r="AC123" s="40"/>
      <c r="AD123" s="40"/>
      <c r="AE123" s="78"/>
      <c r="AF123" s="40"/>
      <c r="AG123" s="40"/>
      <c r="AH123" s="40"/>
      <c r="AI123" s="40"/>
      <c r="AJ123" s="40"/>
      <c r="AK123" s="78"/>
      <c r="AL123" s="78"/>
      <c r="AM123" s="78"/>
      <c r="AN123" s="78"/>
      <c r="AO123" s="40"/>
      <c r="AP123" s="40"/>
      <c r="AQ123" s="40"/>
      <c r="AR123" s="41"/>
      <c r="AS123" s="41"/>
      <c r="AT123" s="41"/>
      <c r="AU123" s="41"/>
      <c r="AV123" s="94">
        <f t="shared" si="8"/>
        <v>0</v>
      </c>
      <c r="AX123" s="108"/>
      <c r="AY123" s="108"/>
      <c r="AZ123" s="108"/>
      <c r="BA123" s="109"/>
    </row>
    <row r="124" spans="1:53" s="13" customFormat="1" ht="13.2" hidden="1" customHeight="1" x14ac:dyDescent="0.4">
      <c r="A124" s="1437" t="s">
        <v>27</v>
      </c>
      <c r="B124" s="1465"/>
      <c r="C124" s="36"/>
      <c r="D124" s="1439" t="s">
        <v>63</v>
      </c>
      <c r="E124" s="273" t="s">
        <v>380</v>
      </c>
      <c r="F124" s="1140"/>
      <c r="G124" s="1618"/>
      <c r="H124" s="1142"/>
      <c r="I124" s="1230">
        <f>AV124</f>
        <v>0</v>
      </c>
      <c r="J124" s="1441">
        <f>SUM(N125:AU125)</f>
        <v>0</v>
      </c>
      <c r="K124" s="1239">
        <f>H124-J124</f>
        <v>0</v>
      </c>
      <c r="L124" s="1209" t="e">
        <f>J124/H124</f>
        <v>#DIV/0!</v>
      </c>
      <c r="M124" s="30" t="s">
        <v>30</v>
      </c>
      <c r="N124" s="80"/>
      <c r="O124" s="80"/>
      <c r="P124" s="80"/>
      <c r="Q124" s="80"/>
      <c r="R124" s="80"/>
      <c r="S124" s="102"/>
      <c r="T124" s="80"/>
      <c r="U124" s="80"/>
      <c r="V124" s="80"/>
      <c r="W124" s="80"/>
      <c r="X124" s="80"/>
      <c r="Y124" s="102"/>
      <c r="Z124" s="80"/>
      <c r="AA124" s="80"/>
      <c r="AB124" s="80"/>
      <c r="AC124" s="80"/>
      <c r="AD124" s="80"/>
      <c r="AE124" s="102"/>
      <c r="AF124" s="80"/>
      <c r="AG124" s="80"/>
      <c r="AH124" s="80"/>
      <c r="AI124" s="80"/>
      <c r="AJ124" s="80"/>
      <c r="AK124" s="102"/>
      <c r="AL124" s="102"/>
      <c r="AM124" s="102"/>
      <c r="AN124" s="102"/>
      <c r="AO124" s="80"/>
      <c r="AP124" s="80"/>
      <c r="AQ124" s="80"/>
      <c r="AR124" s="100"/>
      <c r="AS124" s="100"/>
      <c r="AT124" s="100"/>
      <c r="AU124" s="100"/>
      <c r="AV124" s="103">
        <f t="shared" si="8"/>
        <v>0</v>
      </c>
      <c r="AX124" s="108"/>
      <c r="AY124" s="108"/>
      <c r="AZ124" s="108"/>
      <c r="BA124" s="109"/>
    </row>
    <row r="125" spans="1:53" s="13" customFormat="1" ht="13.2" hidden="1" customHeight="1" thickBot="1" x14ac:dyDescent="0.45">
      <c r="A125" s="1438"/>
      <c r="B125" s="1465"/>
      <c r="C125" s="36"/>
      <c r="D125" s="1365"/>
      <c r="E125" s="105" t="s">
        <v>379</v>
      </c>
      <c r="F125" s="1141"/>
      <c r="G125" s="1619"/>
      <c r="H125" s="1137"/>
      <c r="I125" s="1235"/>
      <c r="J125" s="1442"/>
      <c r="K125" s="1240"/>
      <c r="L125" s="1222"/>
      <c r="M125" s="37" t="s">
        <v>31</v>
      </c>
      <c r="N125" s="40"/>
      <c r="O125" s="40"/>
      <c r="P125" s="40"/>
      <c r="Q125" s="40"/>
      <c r="R125" s="40"/>
      <c r="S125" s="78"/>
      <c r="T125" s="40"/>
      <c r="U125" s="40"/>
      <c r="V125" s="40"/>
      <c r="W125" s="40"/>
      <c r="X125" s="40"/>
      <c r="Y125" s="78"/>
      <c r="Z125" s="40"/>
      <c r="AA125" s="40"/>
      <c r="AB125" s="40"/>
      <c r="AC125" s="40"/>
      <c r="AD125" s="40"/>
      <c r="AE125" s="78"/>
      <c r="AF125" s="40"/>
      <c r="AG125" s="40"/>
      <c r="AH125" s="40"/>
      <c r="AI125" s="40"/>
      <c r="AJ125" s="40"/>
      <c r="AK125" s="78"/>
      <c r="AL125" s="78"/>
      <c r="AM125" s="78"/>
      <c r="AN125" s="78"/>
      <c r="AO125" s="40"/>
      <c r="AP125" s="40"/>
      <c r="AQ125" s="40"/>
      <c r="AR125" s="41"/>
      <c r="AS125" s="41"/>
      <c r="AT125" s="41"/>
      <c r="AU125" s="41"/>
      <c r="AV125" s="94">
        <f t="shared" si="8"/>
        <v>0</v>
      </c>
      <c r="AX125" s="108"/>
      <c r="AY125" s="108"/>
      <c r="AZ125" s="108"/>
      <c r="BA125" s="109"/>
    </row>
    <row r="126" spans="1:53" s="13" customFormat="1" ht="13.2" hidden="1" customHeight="1" x14ac:dyDescent="0.4">
      <c r="A126" s="1437" t="s">
        <v>27</v>
      </c>
      <c r="B126" s="1465"/>
      <c r="C126" s="36"/>
      <c r="D126" s="1364" t="s">
        <v>602</v>
      </c>
      <c r="E126" s="56" t="s">
        <v>603</v>
      </c>
      <c r="F126" s="1140"/>
      <c r="G126" s="329"/>
      <c r="H126" s="1142"/>
      <c r="I126" s="1230">
        <f>AV126</f>
        <v>0</v>
      </c>
      <c r="J126" s="1441">
        <f>SUM(N127:AU127)</f>
        <v>0</v>
      </c>
      <c r="K126" s="1239">
        <f>H126-J126</f>
        <v>0</v>
      </c>
      <c r="L126" s="1209" t="e">
        <f>J126/H126</f>
        <v>#DIV/0!</v>
      </c>
      <c r="M126" s="30" t="s">
        <v>30</v>
      </c>
      <c r="N126" s="80"/>
      <c r="O126" s="80"/>
      <c r="P126" s="80"/>
      <c r="Q126" s="80"/>
      <c r="R126" s="80"/>
      <c r="S126" s="102"/>
      <c r="T126" s="80"/>
      <c r="U126" s="80"/>
      <c r="V126" s="80"/>
      <c r="W126" s="80"/>
      <c r="X126" s="80"/>
      <c r="Y126" s="102"/>
      <c r="Z126" s="80"/>
      <c r="AA126" s="80"/>
      <c r="AB126" s="80"/>
      <c r="AC126" s="80"/>
      <c r="AD126" s="80"/>
      <c r="AE126" s="102"/>
      <c r="AF126" s="80"/>
      <c r="AG126" s="80"/>
      <c r="AH126" s="80"/>
      <c r="AI126" s="80"/>
      <c r="AJ126" s="80"/>
      <c r="AK126" s="102"/>
      <c r="AL126" s="102"/>
      <c r="AM126" s="102"/>
      <c r="AN126" s="102"/>
      <c r="AO126" s="80"/>
      <c r="AP126" s="80"/>
      <c r="AQ126" s="80"/>
      <c r="AR126" s="100"/>
      <c r="AS126" s="100"/>
      <c r="AT126" s="100"/>
      <c r="AU126" s="100"/>
      <c r="AV126" s="103">
        <f t="shared" si="8"/>
        <v>0</v>
      </c>
      <c r="AX126" s="108"/>
      <c r="AY126" s="108"/>
      <c r="AZ126" s="108"/>
      <c r="BA126" s="109"/>
    </row>
    <row r="127" spans="1:53" s="13" customFormat="1" ht="13.2" hidden="1" customHeight="1" thickBot="1" x14ac:dyDescent="0.45">
      <c r="A127" s="1438"/>
      <c r="B127" s="1465"/>
      <c r="C127" s="36"/>
      <c r="D127" s="1365"/>
      <c r="E127" s="104" t="s">
        <v>601</v>
      </c>
      <c r="F127" s="1141"/>
      <c r="G127" s="330"/>
      <c r="H127" s="1137"/>
      <c r="I127" s="1235"/>
      <c r="J127" s="1442"/>
      <c r="K127" s="1240"/>
      <c r="L127" s="1222"/>
      <c r="M127" s="37" t="s">
        <v>31</v>
      </c>
      <c r="N127" s="40"/>
      <c r="O127" s="40"/>
      <c r="P127" s="40"/>
      <c r="Q127" s="40"/>
      <c r="R127" s="40"/>
      <c r="S127" s="78"/>
      <c r="T127" s="40"/>
      <c r="U127" s="40"/>
      <c r="V127" s="40"/>
      <c r="W127" s="40"/>
      <c r="X127" s="40"/>
      <c r="Y127" s="78"/>
      <c r="Z127" s="40"/>
      <c r="AA127" s="40"/>
      <c r="AB127" s="40"/>
      <c r="AC127" s="40"/>
      <c r="AD127" s="40"/>
      <c r="AE127" s="78"/>
      <c r="AF127" s="40"/>
      <c r="AG127" s="40"/>
      <c r="AH127" s="40"/>
      <c r="AI127" s="40"/>
      <c r="AJ127" s="40"/>
      <c r="AK127" s="78"/>
      <c r="AL127" s="78"/>
      <c r="AM127" s="78"/>
      <c r="AN127" s="78"/>
      <c r="AO127" s="40"/>
      <c r="AP127" s="40"/>
      <c r="AQ127" s="40"/>
      <c r="AR127" s="41"/>
      <c r="AS127" s="41"/>
      <c r="AT127" s="41"/>
      <c r="AU127" s="41"/>
      <c r="AV127" s="94">
        <f t="shared" si="8"/>
        <v>0</v>
      </c>
      <c r="AX127" s="108"/>
      <c r="AY127" s="108"/>
      <c r="AZ127" s="108"/>
      <c r="BA127" s="109"/>
    </row>
    <row r="128" spans="1:53" s="13" customFormat="1" ht="13.2" hidden="1" customHeight="1" x14ac:dyDescent="0.4">
      <c r="A128" s="1674" t="s">
        <v>505</v>
      </c>
      <c r="B128" s="1465"/>
      <c r="C128" s="1350" t="s">
        <v>56</v>
      </c>
      <c r="D128" s="1439" t="s">
        <v>504</v>
      </c>
      <c r="E128" s="530" t="s">
        <v>506</v>
      </c>
      <c r="F128" s="1466"/>
      <c r="G128" s="345"/>
      <c r="H128" s="1142"/>
      <c r="I128" s="1230">
        <f>AV128</f>
        <v>0</v>
      </c>
      <c r="J128" s="1232">
        <f>SUM(N129:AU129)</f>
        <v>0</v>
      </c>
      <c r="K128" s="1239">
        <f>H128-J128</f>
        <v>0</v>
      </c>
      <c r="L128" s="1446" t="e">
        <f>J128/H128</f>
        <v>#DIV/0!</v>
      </c>
      <c r="M128" s="83" t="s">
        <v>39</v>
      </c>
      <c r="N128" s="80"/>
      <c r="O128" s="80"/>
      <c r="P128" s="80"/>
      <c r="Q128" s="80"/>
      <c r="R128" s="80"/>
      <c r="S128" s="102"/>
      <c r="T128" s="80"/>
      <c r="U128" s="80"/>
      <c r="V128" s="80"/>
      <c r="W128" s="80"/>
      <c r="X128" s="80"/>
      <c r="Y128" s="102"/>
      <c r="Z128" s="80"/>
      <c r="AA128" s="80"/>
      <c r="AB128" s="80"/>
      <c r="AC128" s="80"/>
      <c r="AD128" s="80"/>
      <c r="AE128" s="102"/>
      <c r="AF128" s="80"/>
      <c r="AG128" s="80"/>
      <c r="AH128" s="80"/>
      <c r="AI128" s="80"/>
      <c r="AJ128" s="80"/>
      <c r="AK128" s="102"/>
      <c r="AL128" s="102"/>
      <c r="AM128" s="102"/>
      <c r="AN128" s="102"/>
      <c r="AO128" s="80"/>
      <c r="AP128" s="80"/>
      <c r="AQ128" s="80"/>
      <c r="AR128" s="100"/>
      <c r="AS128" s="100"/>
      <c r="AT128" s="100"/>
      <c r="AU128" s="100"/>
      <c r="AV128" s="103">
        <f t="shared" si="3"/>
        <v>0</v>
      </c>
      <c r="AX128" s="108"/>
      <c r="AY128" s="108"/>
      <c r="AZ128" s="108"/>
      <c r="BA128" s="109"/>
    </row>
    <row r="129" spans="1:53" s="13" customFormat="1" ht="13.2" hidden="1" customHeight="1" thickBot="1" x14ac:dyDescent="0.45">
      <c r="A129" s="1674"/>
      <c r="B129" s="1465"/>
      <c r="C129" s="1465"/>
      <c r="D129" s="1439"/>
      <c r="E129" s="457" t="s">
        <v>507</v>
      </c>
      <c r="F129" s="1467"/>
      <c r="G129" s="600"/>
      <c r="H129" s="1136"/>
      <c r="I129" s="1304"/>
      <c r="J129" s="1482"/>
      <c r="K129" s="1655"/>
      <c r="L129" s="1222"/>
      <c r="M129" s="397" t="s">
        <v>40</v>
      </c>
      <c r="N129" s="253"/>
      <c r="O129" s="253"/>
      <c r="P129" s="253"/>
      <c r="Q129" s="253"/>
      <c r="R129" s="253"/>
      <c r="S129" s="59"/>
      <c r="T129" s="253"/>
      <c r="U129" s="253"/>
      <c r="V129" s="253"/>
      <c r="W129" s="253"/>
      <c r="X129" s="253"/>
      <c r="Y129" s="59"/>
      <c r="Z129" s="253"/>
      <c r="AA129" s="253"/>
      <c r="AB129" s="253"/>
      <c r="AC129" s="253"/>
      <c r="AD129" s="253"/>
      <c r="AE129" s="59"/>
      <c r="AF129" s="253"/>
      <c r="AG129" s="253"/>
      <c r="AH129" s="253"/>
      <c r="AI129" s="253"/>
      <c r="AJ129" s="253"/>
      <c r="AK129" s="59"/>
      <c r="AL129" s="59"/>
      <c r="AM129" s="59"/>
      <c r="AN129" s="59"/>
      <c r="AO129" s="253"/>
      <c r="AP129" s="253"/>
      <c r="AQ129" s="253"/>
      <c r="AR129" s="257"/>
      <c r="AS129" s="257"/>
      <c r="AT129" s="257"/>
      <c r="AU129" s="257"/>
      <c r="AV129" s="400">
        <f t="shared" si="3"/>
        <v>0</v>
      </c>
      <c r="AX129" s="108"/>
      <c r="AY129" s="108"/>
      <c r="AZ129" s="108"/>
      <c r="BA129" s="109"/>
    </row>
    <row r="130" spans="1:53" s="13" customFormat="1" ht="13.2" hidden="1" customHeight="1" x14ac:dyDescent="0.4">
      <c r="A130" s="1660" t="s">
        <v>463</v>
      </c>
      <c r="B130" s="1661"/>
      <c r="C130" s="1661"/>
      <c r="D130" s="1661"/>
      <c r="E130" s="1662"/>
      <c r="F130" s="1530"/>
      <c r="G130" s="598"/>
      <c r="H130" s="1666">
        <f>SUM(H122:H129)</f>
        <v>0</v>
      </c>
      <c r="I130" s="1668">
        <f>SUM(I122:I129)</f>
        <v>0</v>
      </c>
      <c r="J130" s="1670">
        <f>SUM(J122:J129)</f>
        <v>0</v>
      </c>
      <c r="K130" s="1672">
        <f>SUM(K122:K129)</f>
        <v>0</v>
      </c>
      <c r="L130" s="1605" t="e">
        <f>J130/H130</f>
        <v>#DIV/0!</v>
      </c>
      <c r="M130" s="489" t="s">
        <v>30</v>
      </c>
      <c r="N130" s="528">
        <f t="shared" ref="N130:AV131" si="9">N122+N126+N128</f>
        <v>0</v>
      </c>
      <c r="O130" s="528">
        <f t="shared" si="9"/>
        <v>0</v>
      </c>
      <c r="P130" s="528">
        <f t="shared" si="9"/>
        <v>0</v>
      </c>
      <c r="Q130" s="528">
        <f t="shared" si="9"/>
        <v>0</v>
      </c>
      <c r="R130" s="528">
        <f t="shared" si="9"/>
        <v>0</v>
      </c>
      <c r="S130" s="460">
        <f t="shared" si="9"/>
        <v>0</v>
      </c>
      <c r="T130" s="528">
        <f t="shared" si="9"/>
        <v>0</v>
      </c>
      <c r="U130" s="528">
        <f t="shared" si="9"/>
        <v>0</v>
      </c>
      <c r="V130" s="528">
        <f t="shared" si="9"/>
        <v>0</v>
      </c>
      <c r="W130" s="528">
        <f t="shared" si="9"/>
        <v>0</v>
      </c>
      <c r="X130" s="528">
        <f t="shared" si="9"/>
        <v>0</v>
      </c>
      <c r="Y130" s="460">
        <f>Y122+Y126+Y128</f>
        <v>0</v>
      </c>
      <c r="Z130" s="528">
        <f t="shared" si="9"/>
        <v>0</v>
      </c>
      <c r="AA130" s="528">
        <f t="shared" si="9"/>
        <v>0</v>
      </c>
      <c r="AB130" s="528">
        <f t="shared" si="9"/>
        <v>0</v>
      </c>
      <c r="AC130" s="528">
        <f t="shared" si="9"/>
        <v>0</v>
      </c>
      <c r="AD130" s="528">
        <f t="shared" si="9"/>
        <v>0</v>
      </c>
      <c r="AE130" s="460">
        <f>AE122+AE126+AE128</f>
        <v>0</v>
      </c>
      <c r="AF130" s="528">
        <f t="shared" si="9"/>
        <v>0</v>
      </c>
      <c r="AG130" s="528">
        <f t="shared" si="9"/>
        <v>0</v>
      </c>
      <c r="AH130" s="528">
        <f t="shared" si="9"/>
        <v>0</v>
      </c>
      <c r="AI130" s="528">
        <f t="shared" si="9"/>
        <v>0</v>
      </c>
      <c r="AJ130" s="528">
        <f t="shared" si="9"/>
        <v>0</v>
      </c>
      <c r="AK130" s="460">
        <f t="shared" si="9"/>
        <v>0</v>
      </c>
      <c r="AL130" s="460">
        <f t="shared" si="9"/>
        <v>0</v>
      </c>
      <c r="AM130" s="460"/>
      <c r="AN130" s="460"/>
      <c r="AO130" s="528"/>
      <c r="AP130" s="528"/>
      <c r="AQ130" s="528"/>
      <c r="AR130" s="528"/>
      <c r="AS130" s="528"/>
      <c r="AT130" s="528"/>
      <c r="AU130" s="528"/>
      <c r="AV130" s="644">
        <f>AV122+AV126+AV128+AV124</f>
        <v>0</v>
      </c>
      <c r="AX130" s="113"/>
      <c r="AY130" s="108"/>
      <c r="AZ130" s="108"/>
      <c r="BA130" s="109"/>
    </row>
    <row r="131" spans="1:53" s="13" customFormat="1" ht="13.2" hidden="1" customHeight="1" thickBot="1" x14ac:dyDescent="0.45">
      <c r="A131" s="1663"/>
      <c r="B131" s="1664"/>
      <c r="C131" s="1664"/>
      <c r="D131" s="1664"/>
      <c r="E131" s="1665"/>
      <c r="F131" s="1531"/>
      <c r="G131" s="599"/>
      <c r="H131" s="1667"/>
      <c r="I131" s="1669"/>
      <c r="J131" s="1671"/>
      <c r="K131" s="1673"/>
      <c r="L131" s="1659"/>
      <c r="M131" s="490" t="s">
        <v>31</v>
      </c>
      <c r="N131" s="529">
        <f t="shared" si="9"/>
        <v>0</v>
      </c>
      <c r="O131" s="529">
        <f t="shared" si="9"/>
        <v>0</v>
      </c>
      <c r="P131" s="529">
        <f t="shared" si="9"/>
        <v>0</v>
      </c>
      <c r="Q131" s="529">
        <f t="shared" si="9"/>
        <v>0</v>
      </c>
      <c r="R131" s="529">
        <f t="shared" si="9"/>
        <v>0</v>
      </c>
      <c r="S131" s="59">
        <f t="shared" si="9"/>
        <v>0</v>
      </c>
      <c r="T131" s="529">
        <f t="shared" si="9"/>
        <v>0</v>
      </c>
      <c r="U131" s="529">
        <f t="shared" si="9"/>
        <v>0</v>
      </c>
      <c r="V131" s="529">
        <f t="shared" si="9"/>
        <v>0</v>
      </c>
      <c r="W131" s="529">
        <f t="shared" si="9"/>
        <v>0</v>
      </c>
      <c r="X131" s="529">
        <f t="shared" si="9"/>
        <v>0</v>
      </c>
      <c r="Y131" s="59">
        <f>Y123+Y127+Y129</f>
        <v>0</v>
      </c>
      <c r="Z131" s="529">
        <f t="shared" si="9"/>
        <v>0</v>
      </c>
      <c r="AA131" s="529">
        <f t="shared" si="9"/>
        <v>0</v>
      </c>
      <c r="AB131" s="529">
        <f t="shared" si="9"/>
        <v>0</v>
      </c>
      <c r="AC131" s="529">
        <f t="shared" si="9"/>
        <v>0</v>
      </c>
      <c r="AD131" s="529">
        <f t="shared" si="9"/>
        <v>0</v>
      </c>
      <c r="AE131" s="59">
        <f>AE123+AE127+AE129</f>
        <v>0</v>
      </c>
      <c r="AF131" s="529">
        <f t="shared" si="9"/>
        <v>0</v>
      </c>
      <c r="AG131" s="529">
        <f t="shared" si="9"/>
        <v>0</v>
      </c>
      <c r="AH131" s="529">
        <f t="shared" si="9"/>
        <v>0</v>
      </c>
      <c r="AI131" s="529">
        <f t="shared" si="9"/>
        <v>0</v>
      </c>
      <c r="AJ131" s="529">
        <f t="shared" si="9"/>
        <v>0</v>
      </c>
      <c r="AK131" s="59">
        <f t="shared" si="9"/>
        <v>0</v>
      </c>
      <c r="AL131" s="59">
        <f t="shared" si="9"/>
        <v>0</v>
      </c>
      <c r="AM131" s="59"/>
      <c r="AN131" s="59"/>
      <c r="AO131" s="529"/>
      <c r="AP131" s="529"/>
      <c r="AQ131" s="529"/>
      <c r="AR131" s="529"/>
      <c r="AS131" s="529"/>
      <c r="AT131" s="529"/>
      <c r="AU131" s="529"/>
      <c r="AV131" s="529">
        <f t="shared" si="9"/>
        <v>0</v>
      </c>
      <c r="AX131" s="113"/>
      <c r="AY131" s="108"/>
      <c r="AZ131" s="108"/>
      <c r="BA131" s="109"/>
    </row>
    <row r="132" spans="1:53" s="13" customFormat="1" ht="13.2" customHeight="1" x14ac:dyDescent="0.4">
      <c r="A132" s="1124" t="s">
        <v>464</v>
      </c>
      <c r="B132" s="1318"/>
      <c r="C132" s="1318"/>
      <c r="D132" s="1318"/>
      <c r="E132" s="1319"/>
      <c r="F132" s="1352">
        <f>SUM(F58:F131)</f>
        <v>0</v>
      </c>
      <c r="G132" s="347"/>
      <c r="H132" s="1272">
        <f>H120+H130</f>
        <v>11450</v>
      </c>
      <c r="I132" s="1272">
        <f>I120+I130</f>
        <v>11450</v>
      </c>
      <c r="J132" s="1326">
        <f>J120+J130</f>
        <v>0</v>
      </c>
      <c r="K132" s="1487">
        <f>K120+K130</f>
        <v>11450</v>
      </c>
      <c r="L132" s="1422">
        <f>J132/H132</f>
        <v>0</v>
      </c>
      <c r="M132" s="114" t="s">
        <v>39</v>
      </c>
      <c r="N132" s="550">
        <f>N120+N130</f>
        <v>500</v>
      </c>
      <c r="O132" s="550">
        <f t="shared" ref="O132:AK133" si="10">O120+O130</f>
        <v>500</v>
      </c>
      <c r="P132" s="550">
        <f t="shared" si="10"/>
        <v>300</v>
      </c>
      <c r="Q132" s="550">
        <f>Q120+Q130</f>
        <v>500</v>
      </c>
      <c r="R132" s="550">
        <f>R120+R130</f>
        <v>600</v>
      </c>
      <c r="S132" s="514">
        <f t="shared" si="10"/>
        <v>0</v>
      </c>
      <c r="T132" s="550">
        <f>T120+T130</f>
        <v>500</v>
      </c>
      <c r="U132" s="550">
        <f t="shared" si="10"/>
        <v>500</v>
      </c>
      <c r="V132" s="550">
        <f t="shared" si="10"/>
        <v>500</v>
      </c>
      <c r="W132" s="550">
        <f>W120+W130</f>
        <v>600</v>
      </c>
      <c r="X132" s="550">
        <f t="shared" si="10"/>
        <v>600</v>
      </c>
      <c r="Y132" s="514">
        <f>Y120+Y130</f>
        <v>0</v>
      </c>
      <c r="Z132" s="550">
        <f>Z120+Z130</f>
        <v>550</v>
      </c>
      <c r="AA132" s="550">
        <f t="shared" si="10"/>
        <v>500</v>
      </c>
      <c r="AB132" s="550">
        <f t="shared" si="10"/>
        <v>500</v>
      </c>
      <c r="AC132" s="550">
        <f>AC120+AC130</f>
        <v>700</v>
      </c>
      <c r="AD132" s="550">
        <f t="shared" si="10"/>
        <v>700</v>
      </c>
      <c r="AE132" s="514">
        <f>AE120+AE130</f>
        <v>0</v>
      </c>
      <c r="AF132" s="550">
        <f>AF120+AF130</f>
        <v>500</v>
      </c>
      <c r="AG132" s="550">
        <f t="shared" si="10"/>
        <v>600</v>
      </c>
      <c r="AH132" s="550">
        <f t="shared" si="10"/>
        <v>700</v>
      </c>
      <c r="AI132" s="550">
        <f>AI120+AI130</f>
        <v>700</v>
      </c>
      <c r="AJ132" s="550">
        <f t="shared" si="10"/>
        <v>900</v>
      </c>
      <c r="AK132" s="514">
        <f t="shared" si="10"/>
        <v>0</v>
      </c>
      <c r="AL132" s="514">
        <f>AL120+AL130</f>
        <v>0</v>
      </c>
      <c r="AM132" s="514"/>
      <c r="AN132" s="514"/>
      <c r="AO132" s="663"/>
      <c r="AP132" s="663"/>
      <c r="AQ132" s="663"/>
      <c r="AR132" s="663"/>
      <c r="AS132" s="663"/>
      <c r="AT132" s="663"/>
      <c r="AU132" s="663"/>
      <c r="AV132" s="495">
        <f>AV120+AV130</f>
        <v>11450</v>
      </c>
      <c r="AX132" s="108"/>
      <c r="AY132" s="108"/>
      <c r="AZ132" s="108"/>
      <c r="BA132" s="109"/>
    </row>
    <row r="133" spans="1:53" s="13" customFormat="1" ht="13.2" customHeight="1" thickBot="1" x14ac:dyDescent="0.45">
      <c r="A133" s="1320"/>
      <c r="B133" s="1321"/>
      <c r="C133" s="1321"/>
      <c r="D133" s="1321"/>
      <c r="E133" s="1322"/>
      <c r="F133" s="1353"/>
      <c r="G133" s="348"/>
      <c r="H133" s="1325"/>
      <c r="I133" s="1325"/>
      <c r="J133" s="1327"/>
      <c r="K133" s="1488"/>
      <c r="L133" s="1423"/>
      <c r="M133" s="71" t="s">
        <v>40</v>
      </c>
      <c r="N133" s="612">
        <f>N121+N131</f>
        <v>0</v>
      </c>
      <c r="O133" s="551">
        <f t="shared" si="10"/>
        <v>0</v>
      </c>
      <c r="P133" s="551">
        <f t="shared" si="10"/>
        <v>0</v>
      </c>
      <c r="Q133" s="551">
        <f>Q121+Q131</f>
        <v>0</v>
      </c>
      <c r="R133" s="551">
        <f>R121+R131</f>
        <v>0</v>
      </c>
      <c r="S133" s="629">
        <f t="shared" si="10"/>
        <v>0</v>
      </c>
      <c r="T133" s="551">
        <f>T121+T131</f>
        <v>0</v>
      </c>
      <c r="U133" s="551">
        <f t="shared" si="10"/>
        <v>0</v>
      </c>
      <c r="V133" s="551">
        <f t="shared" si="10"/>
        <v>0</v>
      </c>
      <c r="W133" s="551">
        <f>W121+W131</f>
        <v>0</v>
      </c>
      <c r="X133" s="551">
        <f t="shared" si="10"/>
        <v>0</v>
      </c>
      <c r="Y133" s="629">
        <f>Y121+Y131</f>
        <v>0</v>
      </c>
      <c r="Z133" s="551">
        <f>Z121+Z131</f>
        <v>0</v>
      </c>
      <c r="AA133" s="551">
        <f t="shared" si="10"/>
        <v>0</v>
      </c>
      <c r="AB133" s="551">
        <f t="shared" si="10"/>
        <v>0</v>
      </c>
      <c r="AC133" s="551">
        <f>AC121+AC131</f>
        <v>0</v>
      </c>
      <c r="AD133" s="551">
        <f t="shared" si="10"/>
        <v>0</v>
      </c>
      <c r="AE133" s="629">
        <f>AE121+AE131</f>
        <v>0</v>
      </c>
      <c r="AF133" s="551">
        <f>AF121+AF131</f>
        <v>0</v>
      </c>
      <c r="AG133" s="551">
        <f t="shared" si="10"/>
        <v>0</v>
      </c>
      <c r="AH133" s="551">
        <f t="shared" si="10"/>
        <v>0</v>
      </c>
      <c r="AI133" s="551">
        <f>AI121+AI131</f>
        <v>0</v>
      </c>
      <c r="AJ133" s="551">
        <f t="shared" si="10"/>
        <v>0</v>
      </c>
      <c r="AK133" s="629">
        <f t="shared" si="10"/>
        <v>0</v>
      </c>
      <c r="AL133" s="629">
        <f>AL121+AL131</f>
        <v>0</v>
      </c>
      <c r="AM133" s="629"/>
      <c r="AN133" s="629"/>
      <c r="AO133" s="513"/>
      <c r="AP133" s="513"/>
      <c r="AQ133" s="513"/>
      <c r="AR133" s="513"/>
      <c r="AS133" s="513"/>
      <c r="AT133" s="513"/>
      <c r="AU133" s="513"/>
      <c r="AV133" s="513">
        <f>AV121+AV131</f>
        <v>0</v>
      </c>
      <c r="AX133" s="108"/>
      <c r="AY133" s="108"/>
      <c r="AZ133" s="108"/>
      <c r="BA133" s="109"/>
    </row>
    <row r="134" spans="1:53" s="13" customFormat="1" ht="13.2" customHeight="1" thickBot="1" x14ac:dyDescent="0.45">
      <c r="A134" s="1682" t="s">
        <v>7</v>
      </c>
      <c r="B134" s="1685" t="s">
        <v>91</v>
      </c>
      <c r="C134" s="1685" t="s">
        <v>9</v>
      </c>
      <c r="D134" s="1689" t="s">
        <v>10</v>
      </c>
      <c r="E134" s="1689" t="s">
        <v>11</v>
      </c>
      <c r="F134" s="1691" t="s">
        <v>12</v>
      </c>
      <c r="G134" s="1175" t="s">
        <v>484</v>
      </c>
      <c r="H134" s="1676" t="s">
        <v>92</v>
      </c>
      <c r="I134" s="1676" t="s">
        <v>15</v>
      </c>
      <c r="J134" s="1676" t="s">
        <v>16</v>
      </c>
      <c r="K134" s="1676" t="s">
        <v>17</v>
      </c>
      <c r="L134" s="1679" t="s">
        <v>18</v>
      </c>
      <c r="M134" s="1590" t="s">
        <v>19</v>
      </c>
      <c r="N134" s="542"/>
      <c r="O134" s="542"/>
      <c r="P134" s="542"/>
      <c r="Q134" s="542"/>
      <c r="R134" s="542"/>
      <c r="S134" s="121"/>
      <c r="T134" s="542"/>
      <c r="U134" s="542"/>
      <c r="V134" s="542"/>
      <c r="W134" s="542"/>
      <c r="X134" s="542"/>
      <c r="Y134" s="121"/>
      <c r="Z134" s="542"/>
      <c r="AA134" s="542"/>
      <c r="AB134" s="542"/>
      <c r="AC134" s="542"/>
      <c r="AD134" s="542"/>
      <c r="AE134" s="121"/>
      <c r="AF134" s="542"/>
      <c r="AG134" s="542"/>
      <c r="AH134" s="542"/>
      <c r="AI134" s="542"/>
      <c r="AJ134" s="542"/>
      <c r="AK134" s="121"/>
      <c r="AL134" s="121"/>
      <c r="AM134" s="121"/>
      <c r="AN134" s="121"/>
      <c r="AO134" s="542"/>
      <c r="AP134" s="645"/>
      <c r="AQ134" s="646"/>
      <c r="AR134" s="646"/>
      <c r="AS134" s="646"/>
      <c r="AT134" s="646"/>
      <c r="AU134" s="646"/>
      <c r="AV134" s="543"/>
      <c r="AX134" s="108"/>
      <c r="AY134" s="108"/>
      <c r="AZ134" s="108"/>
      <c r="BA134" s="109"/>
    </row>
    <row r="135" spans="1:53" s="13" customFormat="1" ht="13.2" customHeight="1" thickBot="1" x14ac:dyDescent="0.45">
      <c r="A135" s="1683"/>
      <c r="B135" s="1686"/>
      <c r="C135" s="1686"/>
      <c r="D135" s="1690"/>
      <c r="E135" s="1690"/>
      <c r="F135" s="1692"/>
      <c r="G135" s="1176"/>
      <c r="H135" s="1677"/>
      <c r="I135" s="1677"/>
      <c r="J135" s="1677"/>
      <c r="K135" s="1677"/>
      <c r="L135" s="1680"/>
      <c r="M135" s="1591"/>
      <c r="N135" s="20">
        <v>1</v>
      </c>
      <c r="O135" s="20">
        <v>2</v>
      </c>
      <c r="P135" s="20">
        <v>3</v>
      </c>
      <c r="Q135" s="20">
        <v>4</v>
      </c>
      <c r="R135" s="20">
        <v>5</v>
      </c>
      <c r="S135" s="19">
        <v>6</v>
      </c>
      <c r="T135" s="20">
        <v>8</v>
      </c>
      <c r="U135" s="20">
        <v>9</v>
      </c>
      <c r="V135" s="20">
        <v>10</v>
      </c>
      <c r="W135" s="20">
        <v>11</v>
      </c>
      <c r="X135" s="20">
        <v>12</v>
      </c>
      <c r="Y135" s="19">
        <v>13</v>
      </c>
      <c r="Z135" s="20">
        <v>15</v>
      </c>
      <c r="AA135" s="20">
        <v>16</v>
      </c>
      <c r="AB135" s="20">
        <v>17</v>
      </c>
      <c r="AC135" s="20">
        <v>18</v>
      </c>
      <c r="AD135" s="20">
        <v>19</v>
      </c>
      <c r="AE135" s="19">
        <v>20</v>
      </c>
      <c r="AF135" s="20">
        <v>22</v>
      </c>
      <c r="AG135" s="20">
        <v>23</v>
      </c>
      <c r="AH135" s="20">
        <v>24</v>
      </c>
      <c r="AI135" s="20">
        <v>25</v>
      </c>
      <c r="AJ135" s="20">
        <v>26</v>
      </c>
      <c r="AK135" s="19">
        <v>27</v>
      </c>
      <c r="AL135" s="19">
        <v>29</v>
      </c>
      <c r="AM135" s="19">
        <v>30</v>
      </c>
      <c r="AN135" s="664">
        <v>31</v>
      </c>
      <c r="AO135" s="544"/>
      <c r="AP135" s="544"/>
      <c r="AQ135" s="648"/>
      <c r="AR135" s="544"/>
      <c r="AS135" s="649"/>
      <c r="AT135" s="649"/>
      <c r="AU135" s="647"/>
      <c r="AV135" s="545"/>
      <c r="AX135" s="108"/>
      <c r="AY135" s="108"/>
      <c r="AZ135" s="108"/>
      <c r="BA135" s="109"/>
    </row>
    <row r="136" spans="1:53" s="13" customFormat="1" ht="13.2" customHeight="1" thickBot="1" x14ac:dyDescent="0.45">
      <c r="A136" s="1684"/>
      <c r="B136" s="1687"/>
      <c r="C136" s="1688"/>
      <c r="D136" s="1687"/>
      <c r="E136" s="1687"/>
      <c r="F136" s="1692"/>
      <c r="G136" s="1177"/>
      <c r="H136" s="1678"/>
      <c r="I136" s="1678"/>
      <c r="J136" s="1678"/>
      <c r="K136" s="1678"/>
      <c r="L136" s="1681"/>
      <c r="M136" s="1592"/>
      <c r="N136" s="25" t="s">
        <v>20</v>
      </c>
      <c r="O136" s="25" t="s">
        <v>21</v>
      </c>
      <c r="P136" s="25" t="s">
        <v>22</v>
      </c>
      <c r="Q136" s="25" t="s">
        <v>23</v>
      </c>
      <c r="R136" s="25" t="s">
        <v>24</v>
      </c>
      <c r="S136" s="24" t="s">
        <v>25</v>
      </c>
      <c r="T136" s="25" t="s">
        <v>20</v>
      </c>
      <c r="U136" s="25" t="s">
        <v>21</v>
      </c>
      <c r="V136" s="25" t="s">
        <v>22</v>
      </c>
      <c r="W136" s="25" t="s">
        <v>23</v>
      </c>
      <c r="X136" s="25" t="s">
        <v>24</v>
      </c>
      <c r="Y136" s="24" t="s">
        <v>25</v>
      </c>
      <c r="Z136" s="25" t="s">
        <v>20</v>
      </c>
      <c r="AA136" s="25" t="s">
        <v>21</v>
      </c>
      <c r="AB136" s="25" t="s">
        <v>22</v>
      </c>
      <c r="AC136" s="25" t="s">
        <v>23</v>
      </c>
      <c r="AD136" s="25" t="s">
        <v>24</v>
      </c>
      <c r="AE136" s="24" t="s">
        <v>25</v>
      </c>
      <c r="AF136" s="25" t="s">
        <v>20</v>
      </c>
      <c r="AG136" s="25" t="s">
        <v>21</v>
      </c>
      <c r="AH136" s="25" t="s">
        <v>22</v>
      </c>
      <c r="AI136" s="25" t="s">
        <v>23</v>
      </c>
      <c r="AJ136" s="25" t="s">
        <v>24</v>
      </c>
      <c r="AK136" s="24" t="s">
        <v>25</v>
      </c>
      <c r="AL136" s="24" t="s">
        <v>20</v>
      </c>
      <c r="AM136" s="24" t="s">
        <v>21</v>
      </c>
      <c r="AN136" s="24" t="s">
        <v>22</v>
      </c>
      <c r="AO136" s="546"/>
      <c r="AP136" s="546"/>
      <c r="AQ136" s="650"/>
      <c r="AR136" s="650"/>
      <c r="AS136" s="651"/>
      <c r="AT136" s="651"/>
      <c r="AU136" s="650"/>
      <c r="AV136" s="547" t="s">
        <v>26</v>
      </c>
      <c r="AX136" s="108"/>
      <c r="AY136" s="108"/>
      <c r="AZ136" s="108"/>
      <c r="BA136" s="109"/>
    </row>
    <row r="137" spans="1:53" ht="13.2" hidden="1" customHeight="1" x14ac:dyDescent="0.4">
      <c r="A137" s="1370" t="s">
        <v>27</v>
      </c>
      <c r="B137" s="1331" t="s">
        <v>93</v>
      </c>
      <c r="C137" s="1350"/>
      <c r="D137" s="1373" t="s">
        <v>94</v>
      </c>
      <c r="E137" s="128" t="s">
        <v>395</v>
      </c>
      <c r="F137" s="1393"/>
      <c r="G137" s="1601"/>
      <c r="H137" s="1142"/>
      <c r="I137" s="1230">
        <f>AV137</f>
        <v>0</v>
      </c>
      <c r="J137" s="1232">
        <f>SUM(N138:AU138)</f>
        <v>0</v>
      </c>
      <c r="K137" s="1239">
        <f>H137-J137</f>
        <v>0</v>
      </c>
      <c r="L137" s="1209" t="e">
        <f>J137/H137</f>
        <v>#DIV/0!</v>
      </c>
      <c r="M137" s="83" t="s">
        <v>39</v>
      </c>
      <c r="N137" s="90"/>
      <c r="O137" s="90"/>
      <c r="P137" s="90"/>
      <c r="Q137" s="90"/>
      <c r="R137" s="90"/>
      <c r="S137" s="129"/>
      <c r="T137" s="90"/>
      <c r="U137" s="90"/>
      <c r="V137" s="90"/>
      <c r="W137" s="90"/>
      <c r="X137" s="90"/>
      <c r="Y137" s="129"/>
      <c r="Z137" s="90"/>
      <c r="AA137" s="90"/>
      <c r="AB137" s="90"/>
      <c r="AC137" s="90"/>
      <c r="AD137" s="90"/>
      <c r="AE137" s="129"/>
      <c r="AF137" s="90"/>
      <c r="AG137" s="90"/>
      <c r="AH137" s="90"/>
      <c r="AI137" s="90"/>
      <c r="AJ137" s="90"/>
      <c r="AK137" s="129"/>
      <c r="AL137" s="129"/>
      <c r="AM137" s="129"/>
      <c r="AN137" s="129"/>
      <c r="AO137" s="90"/>
      <c r="AP137" s="130"/>
      <c r="AQ137" s="131"/>
      <c r="AR137" s="132"/>
      <c r="AS137" s="90"/>
      <c r="AT137" s="90"/>
      <c r="AU137" s="90"/>
      <c r="AV137" s="103">
        <f t="shared" ref="AV137:AV185" si="11">SUM(N137:AU137)</f>
        <v>0</v>
      </c>
      <c r="AX137" s="133"/>
      <c r="AY137" s="133"/>
      <c r="AZ137" s="108"/>
      <c r="BA137" s="109"/>
    </row>
    <row r="138" spans="1:53" ht="13.2" hidden="1" customHeight="1" thickBot="1" x14ac:dyDescent="0.45">
      <c r="A138" s="1371"/>
      <c r="B138" s="1397"/>
      <c r="C138" s="1351"/>
      <c r="D138" s="1336"/>
      <c r="E138" s="84" t="s">
        <v>363</v>
      </c>
      <c r="F138" s="1394"/>
      <c r="G138" s="1675"/>
      <c r="H138" s="1137"/>
      <c r="I138" s="1235"/>
      <c r="J138" s="1236"/>
      <c r="K138" s="1240"/>
      <c r="L138" s="1222"/>
      <c r="M138" s="85" t="s">
        <v>40</v>
      </c>
      <c r="N138" s="91"/>
      <c r="O138" s="91"/>
      <c r="P138" s="91"/>
      <c r="Q138" s="91"/>
      <c r="R138" s="91"/>
      <c r="S138" s="134"/>
      <c r="T138" s="91"/>
      <c r="U138" s="91"/>
      <c r="V138" s="91"/>
      <c r="W138" s="91"/>
      <c r="X138" s="91"/>
      <c r="Y138" s="134"/>
      <c r="Z138" s="91"/>
      <c r="AA138" s="91"/>
      <c r="AB138" s="91"/>
      <c r="AC138" s="91"/>
      <c r="AD138" s="91"/>
      <c r="AE138" s="134"/>
      <c r="AF138" s="91"/>
      <c r="AG138" s="91"/>
      <c r="AH138" s="91"/>
      <c r="AI138" s="91"/>
      <c r="AJ138" s="91"/>
      <c r="AK138" s="134"/>
      <c r="AL138" s="134"/>
      <c r="AM138" s="134"/>
      <c r="AN138" s="134"/>
      <c r="AO138" s="91"/>
      <c r="AP138" s="135"/>
      <c r="AQ138" s="91"/>
      <c r="AR138" s="91"/>
      <c r="AS138" s="91"/>
      <c r="AT138" s="91"/>
      <c r="AU138" s="91"/>
      <c r="AV138" s="94">
        <f t="shared" si="11"/>
        <v>0</v>
      </c>
      <c r="AX138" s="133"/>
      <c r="AY138" s="133"/>
      <c r="AZ138" s="108"/>
      <c r="BA138" s="109"/>
    </row>
    <row r="139" spans="1:53" ht="13.2" hidden="1" customHeight="1" x14ac:dyDescent="0.4">
      <c r="A139" s="1370" t="s">
        <v>27</v>
      </c>
      <c r="B139" s="1397"/>
      <c r="C139" s="36"/>
      <c r="D139" s="1373" t="s">
        <v>94</v>
      </c>
      <c r="E139" s="128" t="s">
        <v>362</v>
      </c>
      <c r="F139" s="1350"/>
      <c r="G139" s="1695"/>
      <c r="H139" s="1241"/>
      <c r="I139" s="1230">
        <f>AV139</f>
        <v>0</v>
      </c>
      <c r="J139" s="1232">
        <f>SUM(N140:AU140)</f>
        <v>0</v>
      </c>
      <c r="K139" s="1239">
        <f>H139-J139</f>
        <v>0</v>
      </c>
      <c r="L139" s="1209" t="e">
        <f>J139/H139</f>
        <v>#DIV/0!</v>
      </c>
      <c r="M139" s="30" t="s">
        <v>30</v>
      </c>
      <c r="N139" s="90"/>
      <c r="O139" s="90"/>
      <c r="P139" s="90"/>
      <c r="Q139" s="90"/>
      <c r="R139" s="90"/>
      <c r="S139" s="129"/>
      <c r="T139" s="90"/>
      <c r="U139" s="90"/>
      <c r="V139" s="90"/>
      <c r="W139" s="90"/>
      <c r="X139" s="90"/>
      <c r="Y139" s="129"/>
      <c r="Z139" s="90"/>
      <c r="AA139" s="90"/>
      <c r="AB139" s="90"/>
      <c r="AC139" s="90"/>
      <c r="AD139" s="90"/>
      <c r="AE139" s="129"/>
      <c r="AF139" s="90"/>
      <c r="AG139" s="90"/>
      <c r="AH139" s="90"/>
      <c r="AI139" s="90"/>
      <c r="AJ139" s="90"/>
      <c r="AK139" s="129"/>
      <c r="AL139" s="129"/>
      <c r="AM139" s="129"/>
      <c r="AN139" s="129"/>
      <c r="AO139" s="90"/>
      <c r="AP139" s="136"/>
      <c r="AQ139" s="90"/>
      <c r="AR139" s="90"/>
      <c r="AS139" s="90"/>
      <c r="AT139" s="90"/>
      <c r="AU139" s="90"/>
      <c r="AV139" s="103">
        <f t="shared" si="11"/>
        <v>0</v>
      </c>
      <c r="AX139" s="108"/>
      <c r="AY139" s="108"/>
      <c r="AZ139" s="108"/>
      <c r="BA139" s="109"/>
    </row>
    <row r="140" spans="1:53" ht="13.2" hidden="1" customHeight="1" thickBot="1" x14ac:dyDescent="0.45">
      <c r="A140" s="1371"/>
      <c r="B140" s="1397"/>
      <c r="C140" s="36"/>
      <c r="D140" s="1336"/>
      <c r="E140" s="84" t="s">
        <v>364</v>
      </c>
      <c r="F140" s="1351"/>
      <c r="G140" s="1696"/>
      <c r="H140" s="1242"/>
      <c r="I140" s="1235"/>
      <c r="J140" s="1236"/>
      <c r="K140" s="1240"/>
      <c r="L140" s="1222"/>
      <c r="M140" s="37" t="s">
        <v>31</v>
      </c>
      <c r="N140" s="91"/>
      <c r="O140" s="91"/>
      <c r="P140" s="91"/>
      <c r="Q140" s="91"/>
      <c r="R140" s="91"/>
      <c r="S140" s="134"/>
      <c r="T140" s="91"/>
      <c r="U140" s="91"/>
      <c r="V140" s="91"/>
      <c r="W140" s="91"/>
      <c r="X140" s="91"/>
      <c r="Y140" s="134"/>
      <c r="Z140" s="91"/>
      <c r="AA140" s="91"/>
      <c r="AB140" s="91"/>
      <c r="AC140" s="91"/>
      <c r="AD140" s="91"/>
      <c r="AE140" s="134"/>
      <c r="AF140" s="91"/>
      <c r="AG140" s="91"/>
      <c r="AH140" s="91"/>
      <c r="AI140" s="91"/>
      <c r="AJ140" s="91"/>
      <c r="AK140" s="134"/>
      <c r="AL140" s="134"/>
      <c r="AM140" s="134"/>
      <c r="AN140" s="134"/>
      <c r="AO140" s="91"/>
      <c r="AP140" s="135"/>
      <c r="AQ140" s="91"/>
      <c r="AR140" s="92"/>
      <c r="AS140" s="92"/>
      <c r="AT140" s="92"/>
      <c r="AU140" s="92"/>
      <c r="AV140" s="94">
        <f t="shared" si="11"/>
        <v>0</v>
      </c>
      <c r="AX140" s="108"/>
      <c r="AY140" s="108"/>
      <c r="AZ140" s="108"/>
      <c r="BA140" s="109"/>
    </row>
    <row r="141" spans="1:53" ht="13.2" hidden="1" customHeight="1" x14ac:dyDescent="0.4">
      <c r="A141" s="1370" t="s">
        <v>27</v>
      </c>
      <c r="B141" s="1397"/>
      <c r="C141" s="1350"/>
      <c r="D141" s="1373" t="s">
        <v>95</v>
      </c>
      <c r="E141" s="56" t="s">
        <v>96</v>
      </c>
      <c r="F141" s="1693"/>
      <c r="G141" s="281"/>
      <c r="H141" s="1241"/>
      <c r="I141" s="1230">
        <f>AV141</f>
        <v>0</v>
      </c>
      <c r="J141" s="1232">
        <f>SUM(N142:AU142)</f>
        <v>0</v>
      </c>
      <c r="K141" s="1239">
        <f>H141-J141</f>
        <v>0</v>
      </c>
      <c r="L141" s="1209" t="e">
        <f>J141/H141</f>
        <v>#DIV/0!</v>
      </c>
      <c r="M141" s="30" t="s">
        <v>30</v>
      </c>
      <c r="N141" s="90"/>
      <c r="O141" s="90"/>
      <c r="P141" s="90"/>
      <c r="Q141" s="90"/>
      <c r="R141" s="90"/>
      <c r="S141" s="129"/>
      <c r="T141" s="90"/>
      <c r="U141" s="90"/>
      <c r="V141" s="90"/>
      <c r="W141" s="90"/>
      <c r="X141" s="90"/>
      <c r="Y141" s="129"/>
      <c r="Z141" s="90"/>
      <c r="AA141" s="90"/>
      <c r="AB141" s="90"/>
      <c r="AC141" s="90"/>
      <c r="AD141" s="90"/>
      <c r="AE141" s="129"/>
      <c r="AF141" s="90"/>
      <c r="AG141" s="90"/>
      <c r="AH141" s="90"/>
      <c r="AI141" s="90"/>
      <c r="AJ141" s="90"/>
      <c r="AK141" s="129"/>
      <c r="AL141" s="129"/>
      <c r="AM141" s="129"/>
      <c r="AN141" s="129"/>
      <c r="AO141" s="90"/>
      <c r="AP141" s="130"/>
      <c r="AQ141" s="131"/>
      <c r="AR141" s="90"/>
      <c r="AS141" s="90"/>
      <c r="AT141" s="90"/>
      <c r="AU141" s="90"/>
      <c r="AV141" s="103">
        <f t="shared" si="11"/>
        <v>0</v>
      </c>
      <c r="AX141" s="138"/>
      <c r="AY141" s="138"/>
      <c r="AZ141" s="108"/>
      <c r="BA141" s="109"/>
    </row>
    <row r="142" spans="1:53" ht="13.2" hidden="1" customHeight="1" thickBot="1" x14ac:dyDescent="0.45">
      <c r="A142" s="1371"/>
      <c r="B142" s="1397"/>
      <c r="C142" s="1351"/>
      <c r="D142" s="1336"/>
      <c r="E142" s="105" t="s">
        <v>457</v>
      </c>
      <c r="F142" s="1694"/>
      <c r="G142" s="282"/>
      <c r="H142" s="1242"/>
      <c r="I142" s="1235"/>
      <c r="J142" s="1236"/>
      <c r="K142" s="1240"/>
      <c r="L142" s="1222"/>
      <c r="M142" s="37" t="s">
        <v>31</v>
      </c>
      <c r="N142" s="91"/>
      <c r="O142" s="91"/>
      <c r="P142" s="91"/>
      <c r="Q142" s="91"/>
      <c r="R142" s="91"/>
      <c r="S142" s="134"/>
      <c r="T142" s="91"/>
      <c r="U142" s="91"/>
      <c r="V142" s="91"/>
      <c r="W142" s="91"/>
      <c r="X142" s="91"/>
      <c r="Y142" s="134"/>
      <c r="Z142" s="91"/>
      <c r="AA142" s="91"/>
      <c r="AB142" s="91"/>
      <c r="AC142" s="91"/>
      <c r="AD142" s="91"/>
      <c r="AE142" s="134"/>
      <c r="AF142" s="91"/>
      <c r="AG142" s="91"/>
      <c r="AH142" s="91"/>
      <c r="AI142" s="91"/>
      <c r="AJ142" s="91"/>
      <c r="AK142" s="134"/>
      <c r="AL142" s="134"/>
      <c r="AM142" s="134"/>
      <c r="AN142" s="134"/>
      <c r="AO142" s="91"/>
      <c r="AP142" s="135"/>
      <c r="AQ142" s="91"/>
      <c r="AR142" s="92"/>
      <c r="AS142" s="92"/>
      <c r="AT142" s="92"/>
      <c r="AU142" s="92"/>
      <c r="AV142" s="94">
        <f t="shared" si="11"/>
        <v>0</v>
      </c>
      <c r="AX142" s="138"/>
      <c r="AY142" s="138"/>
      <c r="AZ142" s="108"/>
      <c r="BA142" s="109"/>
    </row>
    <row r="143" spans="1:53" ht="13.2" hidden="1" customHeight="1" x14ac:dyDescent="0.4">
      <c r="A143" s="1370" t="s">
        <v>27</v>
      </c>
      <c r="B143" s="1397"/>
      <c r="C143" s="1350"/>
      <c r="D143" s="1373" t="s">
        <v>95</v>
      </c>
      <c r="E143" s="139" t="s">
        <v>98</v>
      </c>
      <c r="F143" s="1393"/>
      <c r="G143" s="88"/>
      <c r="H143" s="1241"/>
      <c r="I143" s="1230">
        <f>AV143</f>
        <v>0</v>
      </c>
      <c r="J143" s="1232">
        <f>SUM(N144:AU144)</f>
        <v>0</v>
      </c>
      <c r="K143" s="1239">
        <f>H143-J143</f>
        <v>0</v>
      </c>
      <c r="L143" s="1209" t="e">
        <f>J143/H143</f>
        <v>#DIV/0!</v>
      </c>
      <c r="M143" s="30" t="s">
        <v>30</v>
      </c>
      <c r="N143" s="90"/>
      <c r="O143" s="90"/>
      <c r="P143" s="90"/>
      <c r="Q143" s="90"/>
      <c r="R143" s="90"/>
      <c r="S143" s="129"/>
      <c r="T143" s="90"/>
      <c r="U143" s="90"/>
      <c r="V143" s="90"/>
      <c r="W143" s="90"/>
      <c r="X143" s="90"/>
      <c r="Y143" s="129"/>
      <c r="Z143" s="90"/>
      <c r="AA143" s="90"/>
      <c r="AB143" s="90"/>
      <c r="AC143" s="90"/>
      <c r="AD143" s="90"/>
      <c r="AE143" s="129"/>
      <c r="AF143" s="90"/>
      <c r="AG143" s="90"/>
      <c r="AH143" s="90"/>
      <c r="AI143" s="90"/>
      <c r="AJ143" s="90"/>
      <c r="AK143" s="129"/>
      <c r="AL143" s="129"/>
      <c r="AM143" s="129"/>
      <c r="AN143" s="129"/>
      <c r="AO143" s="90"/>
      <c r="AP143" s="137"/>
      <c r="AQ143" s="131"/>
      <c r="AR143" s="90"/>
      <c r="AS143" s="90"/>
      <c r="AT143" s="90"/>
      <c r="AU143" s="90"/>
      <c r="AV143" s="103">
        <f t="shared" si="11"/>
        <v>0</v>
      </c>
      <c r="AX143" s="138"/>
      <c r="AY143" s="138"/>
      <c r="AZ143" s="108"/>
      <c r="BA143" s="109"/>
    </row>
    <row r="144" spans="1:53" ht="13.2" hidden="1" customHeight="1" thickBot="1" x14ac:dyDescent="0.45">
      <c r="A144" s="1371"/>
      <c r="B144" s="1397"/>
      <c r="C144" s="1351"/>
      <c r="D144" s="1336"/>
      <c r="E144" s="105"/>
      <c r="F144" s="1394"/>
      <c r="G144" s="89"/>
      <c r="H144" s="1242"/>
      <c r="I144" s="1235"/>
      <c r="J144" s="1236"/>
      <c r="K144" s="1240"/>
      <c r="L144" s="1222"/>
      <c r="M144" s="37" t="s">
        <v>31</v>
      </c>
      <c r="N144" s="91"/>
      <c r="O144" s="91"/>
      <c r="P144" s="91"/>
      <c r="Q144" s="91"/>
      <c r="R144" s="91"/>
      <c r="S144" s="134"/>
      <c r="T144" s="91"/>
      <c r="U144" s="91"/>
      <c r="V144" s="91"/>
      <c r="W144" s="91"/>
      <c r="X144" s="91"/>
      <c r="Y144" s="134"/>
      <c r="Z144" s="91"/>
      <c r="AA144" s="91"/>
      <c r="AB144" s="91"/>
      <c r="AC144" s="91"/>
      <c r="AD144" s="91"/>
      <c r="AE144" s="134"/>
      <c r="AF144" s="91"/>
      <c r="AG144" s="91"/>
      <c r="AH144" s="91"/>
      <c r="AI144" s="91"/>
      <c r="AJ144" s="91"/>
      <c r="AK144" s="134"/>
      <c r="AL144" s="134"/>
      <c r="AM144" s="134"/>
      <c r="AN144" s="134"/>
      <c r="AO144" s="91"/>
      <c r="AP144" s="135"/>
      <c r="AQ144" s="91"/>
      <c r="AR144" s="92"/>
      <c r="AS144" s="92"/>
      <c r="AT144" s="92"/>
      <c r="AU144" s="92"/>
      <c r="AV144" s="94">
        <f t="shared" si="11"/>
        <v>0</v>
      </c>
      <c r="AX144" s="138"/>
      <c r="AY144" s="138"/>
      <c r="AZ144" s="108"/>
      <c r="BA144" s="109"/>
    </row>
    <row r="145" spans="1:53" ht="13.2" hidden="1" customHeight="1" x14ac:dyDescent="0.4">
      <c r="A145" s="1370" t="s">
        <v>27</v>
      </c>
      <c r="B145" s="1397"/>
      <c r="C145" s="1350"/>
      <c r="D145" s="1373" t="s">
        <v>95</v>
      </c>
      <c r="E145" s="139" t="s">
        <v>99</v>
      </c>
      <c r="F145" s="1350"/>
      <c r="G145" s="334"/>
      <c r="H145" s="1241"/>
      <c r="I145" s="1230">
        <f>AV145</f>
        <v>0</v>
      </c>
      <c r="J145" s="1232">
        <f>SUM(N146:AU146)</f>
        <v>0</v>
      </c>
      <c r="K145" s="1239">
        <f>H145-J145</f>
        <v>0</v>
      </c>
      <c r="L145" s="1209" t="e">
        <f>J145/H145</f>
        <v>#DIV/0!</v>
      </c>
      <c r="M145" s="30" t="s">
        <v>30</v>
      </c>
      <c r="N145" s="131"/>
      <c r="O145" s="131"/>
      <c r="P145" s="131"/>
      <c r="Q145" s="131"/>
      <c r="R145" s="131"/>
      <c r="S145" s="140"/>
      <c r="T145" s="131"/>
      <c r="U145" s="131"/>
      <c r="V145" s="131"/>
      <c r="W145" s="131"/>
      <c r="X145" s="131"/>
      <c r="Y145" s="140"/>
      <c r="Z145" s="131"/>
      <c r="AA145" s="131"/>
      <c r="AB145" s="131"/>
      <c r="AC145" s="131"/>
      <c r="AD145" s="131"/>
      <c r="AE145" s="140"/>
      <c r="AF145" s="131"/>
      <c r="AG145" s="131"/>
      <c r="AH145" s="131"/>
      <c r="AI145" s="131"/>
      <c r="AJ145" s="131"/>
      <c r="AK145" s="140"/>
      <c r="AL145" s="140"/>
      <c r="AM145" s="140"/>
      <c r="AN145" s="140"/>
      <c r="AO145" s="131"/>
      <c r="AP145" s="130"/>
      <c r="AQ145" s="131"/>
      <c r="AR145" s="90"/>
      <c r="AS145" s="90"/>
      <c r="AT145" s="90"/>
      <c r="AU145" s="90"/>
      <c r="AV145" s="103">
        <f t="shared" si="11"/>
        <v>0</v>
      </c>
      <c r="AX145" s="138"/>
      <c r="AY145" s="138"/>
      <c r="AZ145" s="108"/>
      <c r="BA145" s="109"/>
    </row>
    <row r="146" spans="1:53" ht="13.2" hidden="1" customHeight="1" thickBot="1" x14ac:dyDescent="0.45">
      <c r="A146" s="1371"/>
      <c r="B146" s="1397"/>
      <c r="C146" s="1351"/>
      <c r="D146" s="1336"/>
      <c r="E146" s="105"/>
      <c r="F146" s="1351"/>
      <c r="G146" s="333"/>
      <c r="H146" s="1242"/>
      <c r="I146" s="1235"/>
      <c r="J146" s="1236"/>
      <c r="K146" s="1240"/>
      <c r="L146" s="1222"/>
      <c r="M146" s="37" t="s">
        <v>31</v>
      </c>
      <c r="N146" s="91"/>
      <c r="O146" s="91"/>
      <c r="P146" s="91"/>
      <c r="Q146" s="91"/>
      <c r="R146" s="91"/>
      <c r="S146" s="134"/>
      <c r="T146" s="91"/>
      <c r="U146" s="91"/>
      <c r="V146" s="91"/>
      <c r="W146" s="91"/>
      <c r="X146" s="91"/>
      <c r="Y146" s="134"/>
      <c r="Z146" s="91"/>
      <c r="AA146" s="91"/>
      <c r="AB146" s="91"/>
      <c r="AC146" s="91"/>
      <c r="AD146" s="91"/>
      <c r="AE146" s="134"/>
      <c r="AF146" s="91"/>
      <c r="AG146" s="91"/>
      <c r="AH146" s="91"/>
      <c r="AI146" s="91"/>
      <c r="AJ146" s="91"/>
      <c r="AK146" s="134"/>
      <c r="AL146" s="134"/>
      <c r="AM146" s="134"/>
      <c r="AN146" s="134"/>
      <c r="AO146" s="91"/>
      <c r="AP146" s="135"/>
      <c r="AQ146" s="91"/>
      <c r="AR146" s="92"/>
      <c r="AS146" s="92"/>
      <c r="AT146" s="92"/>
      <c r="AU146" s="92"/>
      <c r="AV146" s="94">
        <f t="shared" si="11"/>
        <v>0</v>
      </c>
      <c r="AX146" s="138"/>
      <c r="AY146" s="138"/>
      <c r="AZ146" s="108"/>
      <c r="BA146" s="109"/>
    </row>
    <row r="147" spans="1:53" ht="13.2" hidden="1" customHeight="1" x14ac:dyDescent="0.4">
      <c r="A147" s="1370" t="s">
        <v>27</v>
      </c>
      <c r="B147" s="1397"/>
      <c r="C147" s="1350"/>
      <c r="D147" s="1389" t="s">
        <v>121</v>
      </c>
      <c r="E147" s="53" t="s">
        <v>101</v>
      </c>
      <c r="F147" s="1393"/>
      <c r="G147" s="142"/>
      <c r="H147" s="1142"/>
      <c r="I147" s="1230">
        <f>AV147</f>
        <v>0</v>
      </c>
      <c r="J147" s="1232">
        <f>SUM(N148:AU148)</f>
        <v>0</v>
      </c>
      <c r="K147" s="1239">
        <f>H147-J147</f>
        <v>0</v>
      </c>
      <c r="L147" s="1209" t="e">
        <f>J147/H147</f>
        <v>#DIV/0!</v>
      </c>
      <c r="M147" s="30" t="s">
        <v>30</v>
      </c>
      <c r="N147" s="131"/>
      <c r="O147" s="131"/>
      <c r="P147" s="131"/>
      <c r="Q147" s="131"/>
      <c r="R147" s="131"/>
      <c r="S147" s="140"/>
      <c r="T147" s="131"/>
      <c r="U147" s="131"/>
      <c r="V147" s="131"/>
      <c r="W147" s="131"/>
      <c r="X147" s="131"/>
      <c r="Y147" s="140"/>
      <c r="Z147" s="131"/>
      <c r="AA147" s="131"/>
      <c r="AB147" s="131"/>
      <c r="AC147" s="131"/>
      <c r="AD147" s="131"/>
      <c r="AE147" s="140"/>
      <c r="AF147" s="131"/>
      <c r="AG147" s="131"/>
      <c r="AH147" s="131"/>
      <c r="AI147" s="131"/>
      <c r="AJ147" s="131"/>
      <c r="AK147" s="140"/>
      <c r="AL147" s="140"/>
      <c r="AM147" s="140"/>
      <c r="AN147" s="140"/>
      <c r="AO147" s="90"/>
      <c r="AP147" s="137"/>
      <c r="AQ147" s="131"/>
      <c r="AR147" s="90"/>
      <c r="AS147" s="90"/>
      <c r="AT147" s="90"/>
      <c r="AU147" s="90"/>
      <c r="AV147" s="103">
        <f t="shared" si="11"/>
        <v>0</v>
      </c>
      <c r="AX147" s="108"/>
      <c r="AY147" s="108"/>
      <c r="AZ147" s="108"/>
      <c r="BA147" s="109"/>
    </row>
    <row r="148" spans="1:53" ht="13.2" hidden="1" customHeight="1" thickBot="1" x14ac:dyDescent="0.45">
      <c r="A148" s="1371"/>
      <c r="B148" s="1397"/>
      <c r="C148" s="1351"/>
      <c r="D148" s="1365"/>
      <c r="E148" s="143" t="s">
        <v>102</v>
      </c>
      <c r="F148" s="1394"/>
      <c r="G148" s="338"/>
      <c r="H148" s="1137"/>
      <c r="I148" s="1235"/>
      <c r="J148" s="1236"/>
      <c r="K148" s="1240"/>
      <c r="L148" s="1222"/>
      <c r="M148" s="37" t="s">
        <v>31</v>
      </c>
      <c r="N148" s="91"/>
      <c r="O148" s="91"/>
      <c r="P148" s="91"/>
      <c r="Q148" s="91"/>
      <c r="R148" s="91"/>
      <c r="S148" s="134"/>
      <c r="T148" s="91"/>
      <c r="U148" s="91"/>
      <c r="V148" s="91"/>
      <c r="W148" s="91"/>
      <c r="X148" s="91"/>
      <c r="Y148" s="134"/>
      <c r="Z148" s="91"/>
      <c r="AA148" s="91"/>
      <c r="AB148" s="91"/>
      <c r="AC148" s="91"/>
      <c r="AD148" s="91"/>
      <c r="AE148" s="134"/>
      <c r="AF148" s="91"/>
      <c r="AG148" s="91"/>
      <c r="AH148" s="91"/>
      <c r="AI148" s="91"/>
      <c r="AJ148" s="91"/>
      <c r="AK148" s="134"/>
      <c r="AL148" s="134"/>
      <c r="AM148" s="134"/>
      <c r="AN148" s="134"/>
      <c r="AO148" s="91"/>
      <c r="AP148" s="135"/>
      <c r="AQ148" s="91"/>
      <c r="AR148" s="92"/>
      <c r="AS148" s="92"/>
      <c r="AT148" s="92"/>
      <c r="AU148" s="92"/>
      <c r="AV148" s="94">
        <f t="shared" si="11"/>
        <v>0</v>
      </c>
      <c r="AX148" s="108"/>
      <c r="AY148" s="108"/>
      <c r="AZ148" s="108"/>
      <c r="BA148" s="109"/>
    </row>
    <row r="149" spans="1:53" ht="13.2" hidden="1" customHeight="1" x14ac:dyDescent="0.4">
      <c r="A149" s="1370" t="s">
        <v>27</v>
      </c>
      <c r="B149" s="1397"/>
      <c r="C149" s="1350"/>
      <c r="D149" s="1335" t="s">
        <v>103</v>
      </c>
      <c r="E149" s="139" t="s">
        <v>104</v>
      </c>
      <c r="F149" s="1393"/>
      <c r="G149" s="337"/>
      <c r="H149" s="1142"/>
      <c r="I149" s="1230">
        <f>AV149</f>
        <v>0</v>
      </c>
      <c r="J149" s="1232">
        <f>SUM(N150:AU150)</f>
        <v>0</v>
      </c>
      <c r="K149" s="1239">
        <f>H149-J149</f>
        <v>0</v>
      </c>
      <c r="L149" s="1209" t="e">
        <f>J149/H149</f>
        <v>#DIV/0!</v>
      </c>
      <c r="M149" s="30" t="s">
        <v>30</v>
      </c>
      <c r="N149" s="131"/>
      <c r="O149" s="131"/>
      <c r="P149" s="131"/>
      <c r="Q149" s="131"/>
      <c r="R149" s="131"/>
      <c r="S149" s="140"/>
      <c r="T149" s="131"/>
      <c r="U149" s="131"/>
      <c r="V149" s="131"/>
      <c r="W149" s="131"/>
      <c r="X149" s="131"/>
      <c r="Y149" s="140"/>
      <c r="Z149" s="131"/>
      <c r="AA149" s="131"/>
      <c r="AB149" s="131"/>
      <c r="AC149" s="131"/>
      <c r="AD149" s="131"/>
      <c r="AE149" s="140"/>
      <c r="AF149" s="131"/>
      <c r="AG149" s="131"/>
      <c r="AH149" s="131"/>
      <c r="AI149" s="131"/>
      <c r="AJ149" s="131"/>
      <c r="AK149" s="140"/>
      <c r="AL149" s="140"/>
      <c r="AM149" s="140"/>
      <c r="AN149" s="140"/>
      <c r="AO149" s="131"/>
      <c r="AP149" s="137"/>
      <c r="AQ149" s="141"/>
      <c r="AR149" s="90"/>
      <c r="AS149" s="90"/>
      <c r="AT149" s="90"/>
      <c r="AU149" s="90"/>
      <c r="AV149" s="103">
        <f t="shared" si="11"/>
        <v>0</v>
      </c>
      <c r="AX149" s="138"/>
      <c r="AY149" s="138"/>
      <c r="AZ149" s="108"/>
      <c r="BA149" s="109"/>
    </row>
    <row r="150" spans="1:53" ht="13.2" hidden="1" customHeight="1" thickBot="1" x14ac:dyDescent="0.45">
      <c r="A150" s="1371"/>
      <c r="B150" s="1397"/>
      <c r="C150" s="1351"/>
      <c r="D150" s="1336"/>
      <c r="E150" s="143" t="s">
        <v>105</v>
      </c>
      <c r="F150" s="1394"/>
      <c r="G150" s="338"/>
      <c r="H150" s="1137"/>
      <c r="I150" s="1235"/>
      <c r="J150" s="1236"/>
      <c r="K150" s="1240"/>
      <c r="L150" s="1222"/>
      <c r="M150" s="37" t="s">
        <v>31</v>
      </c>
      <c r="N150" s="91"/>
      <c r="O150" s="91"/>
      <c r="P150" s="91"/>
      <c r="Q150" s="91"/>
      <c r="R150" s="91"/>
      <c r="S150" s="134"/>
      <c r="T150" s="91"/>
      <c r="U150" s="91"/>
      <c r="V150" s="91"/>
      <c r="W150" s="91"/>
      <c r="X150" s="91"/>
      <c r="Y150" s="134"/>
      <c r="Z150" s="91"/>
      <c r="AA150" s="91"/>
      <c r="AB150" s="91"/>
      <c r="AC150" s="91"/>
      <c r="AD150" s="91"/>
      <c r="AE150" s="134"/>
      <c r="AF150" s="91"/>
      <c r="AG150" s="91"/>
      <c r="AH150" s="91"/>
      <c r="AI150" s="91"/>
      <c r="AJ150" s="91"/>
      <c r="AK150" s="134"/>
      <c r="AL150" s="134"/>
      <c r="AM150" s="134"/>
      <c r="AN150" s="134"/>
      <c r="AO150" s="91"/>
      <c r="AP150" s="135"/>
      <c r="AQ150" s="91"/>
      <c r="AR150" s="92"/>
      <c r="AS150" s="92"/>
      <c r="AT150" s="92"/>
      <c r="AU150" s="92"/>
      <c r="AV150" s="94">
        <f t="shared" si="11"/>
        <v>0</v>
      </c>
      <c r="AX150" s="138"/>
      <c r="AY150" s="138"/>
      <c r="AZ150" s="108"/>
      <c r="BA150" s="109"/>
    </row>
    <row r="151" spans="1:53" ht="13.2" hidden="1" customHeight="1" x14ac:dyDescent="0.4">
      <c r="A151" s="1370" t="s">
        <v>27</v>
      </c>
      <c r="B151" s="1397"/>
      <c r="C151" s="36"/>
      <c r="D151" s="1335" t="s">
        <v>103</v>
      </c>
      <c r="E151" s="144" t="s">
        <v>106</v>
      </c>
      <c r="F151" s="1393"/>
      <c r="G151" s="337"/>
      <c r="H151" s="1142"/>
      <c r="I151" s="1230">
        <f>AV151</f>
        <v>0</v>
      </c>
      <c r="J151" s="1232">
        <f>SUM(N152:AU152)</f>
        <v>0</v>
      </c>
      <c r="K151" s="1239">
        <f>H151-J151</f>
        <v>0</v>
      </c>
      <c r="L151" s="1209" t="e">
        <f>J151/H151</f>
        <v>#DIV/0!</v>
      </c>
      <c r="M151" s="30" t="s">
        <v>30</v>
      </c>
      <c r="N151" s="131"/>
      <c r="O151" s="131"/>
      <c r="P151" s="131"/>
      <c r="Q151" s="131"/>
      <c r="R151" s="131"/>
      <c r="S151" s="140"/>
      <c r="T151" s="131"/>
      <c r="U151" s="131"/>
      <c r="V151" s="131"/>
      <c r="W151" s="131"/>
      <c r="X151" s="131"/>
      <c r="Y151" s="140"/>
      <c r="Z151" s="131"/>
      <c r="AA151" s="131"/>
      <c r="AB151" s="131"/>
      <c r="AC151" s="131"/>
      <c r="AD151" s="131"/>
      <c r="AE151" s="140"/>
      <c r="AF151" s="131"/>
      <c r="AG151" s="131"/>
      <c r="AH151" s="131"/>
      <c r="AI151" s="131"/>
      <c r="AJ151" s="131"/>
      <c r="AK151" s="140"/>
      <c r="AL151" s="140"/>
      <c r="AM151" s="140"/>
      <c r="AN151" s="140"/>
      <c r="AO151" s="131"/>
      <c r="AP151" s="137"/>
      <c r="AQ151" s="141"/>
      <c r="AR151" s="90"/>
      <c r="AS151" s="90"/>
      <c r="AT151" s="90"/>
      <c r="AU151" s="90"/>
      <c r="AV151" s="103">
        <f t="shared" si="11"/>
        <v>0</v>
      </c>
      <c r="AX151" s="138"/>
      <c r="AY151" s="138"/>
      <c r="AZ151" s="108"/>
      <c r="BA151" s="109"/>
    </row>
    <row r="152" spans="1:53" ht="13.2" hidden="1" customHeight="1" thickBot="1" x14ac:dyDescent="0.45">
      <c r="A152" s="1371"/>
      <c r="B152" s="1397"/>
      <c r="C152" s="36"/>
      <c r="D152" s="1336"/>
      <c r="E152" s="84" t="s">
        <v>107</v>
      </c>
      <c r="F152" s="1394"/>
      <c r="G152" s="338"/>
      <c r="H152" s="1137"/>
      <c r="I152" s="1235"/>
      <c r="J152" s="1236"/>
      <c r="K152" s="1240"/>
      <c r="L152" s="1222"/>
      <c r="M152" s="37" t="s">
        <v>31</v>
      </c>
      <c r="N152" s="91"/>
      <c r="O152" s="91"/>
      <c r="P152" s="91"/>
      <c r="Q152" s="91"/>
      <c r="R152" s="91"/>
      <c r="S152" s="134"/>
      <c r="T152" s="91"/>
      <c r="U152" s="91"/>
      <c r="V152" s="91"/>
      <c r="W152" s="91"/>
      <c r="X152" s="91"/>
      <c r="Y152" s="134"/>
      <c r="Z152" s="91"/>
      <c r="AA152" s="91"/>
      <c r="AB152" s="91"/>
      <c r="AC152" s="91"/>
      <c r="AD152" s="91"/>
      <c r="AE152" s="134"/>
      <c r="AF152" s="91"/>
      <c r="AG152" s="91"/>
      <c r="AH152" s="91"/>
      <c r="AI152" s="91"/>
      <c r="AJ152" s="91"/>
      <c r="AK152" s="134"/>
      <c r="AL152" s="134"/>
      <c r="AM152" s="134"/>
      <c r="AN152" s="134"/>
      <c r="AO152" s="91"/>
      <c r="AP152" s="135"/>
      <c r="AQ152" s="91"/>
      <c r="AR152" s="92"/>
      <c r="AS152" s="92"/>
      <c r="AT152" s="92"/>
      <c r="AU152" s="92"/>
      <c r="AV152" s="94">
        <f t="shared" si="11"/>
        <v>0</v>
      </c>
      <c r="AX152" s="138"/>
      <c r="AY152" s="138"/>
      <c r="AZ152" s="108"/>
      <c r="BA152" s="109"/>
    </row>
    <row r="153" spans="1:53" ht="13.2" customHeight="1" x14ac:dyDescent="0.4">
      <c r="A153" s="1370" t="s">
        <v>27</v>
      </c>
      <c r="B153" s="1397"/>
      <c r="C153" s="1350"/>
      <c r="D153" s="1364" t="s">
        <v>108</v>
      </c>
      <c r="E153" s="147" t="s">
        <v>516</v>
      </c>
      <c r="F153" s="1140"/>
      <c r="G153" s="329"/>
      <c r="H153" s="1142">
        <v>220</v>
      </c>
      <c r="I153" s="1230">
        <f>AV153</f>
        <v>220</v>
      </c>
      <c r="J153" s="1232">
        <f>SUM(N154:AU154)</f>
        <v>0</v>
      </c>
      <c r="K153" s="1239">
        <f>H153-J153</f>
        <v>220</v>
      </c>
      <c r="L153" s="1209">
        <f>J153/H153</f>
        <v>0</v>
      </c>
      <c r="M153" s="30" t="s">
        <v>30</v>
      </c>
      <c r="N153" s="90"/>
      <c r="O153" s="90"/>
      <c r="P153" s="90"/>
      <c r="Q153" s="90"/>
      <c r="R153" s="90"/>
      <c r="S153" s="129"/>
      <c r="T153" s="90"/>
      <c r="U153" s="90"/>
      <c r="V153" s="90"/>
      <c r="W153" s="90"/>
      <c r="X153" s="90"/>
      <c r="Y153" s="129"/>
      <c r="Z153" s="90"/>
      <c r="AA153" s="90"/>
      <c r="AB153" s="90"/>
      <c r="AC153" s="90"/>
      <c r="AD153" s="90"/>
      <c r="AE153" s="129"/>
      <c r="AF153" s="90">
        <v>110</v>
      </c>
      <c r="AG153" s="90">
        <v>110</v>
      </c>
      <c r="AH153" s="90"/>
      <c r="AI153" s="90"/>
      <c r="AJ153" s="90"/>
      <c r="AK153" s="129"/>
      <c r="AL153" s="129"/>
      <c r="AM153" s="129"/>
      <c r="AN153" s="129"/>
      <c r="AO153" s="131"/>
      <c r="AP153" s="137"/>
      <c r="AQ153" s="137"/>
      <c r="AR153" s="90"/>
      <c r="AS153" s="90"/>
      <c r="AT153" s="90"/>
      <c r="AU153" s="90"/>
      <c r="AV153" s="103">
        <f t="shared" si="11"/>
        <v>220</v>
      </c>
      <c r="AX153" s="1697"/>
      <c r="AY153" s="1697"/>
      <c r="AZ153" s="108"/>
      <c r="BA153" s="109"/>
    </row>
    <row r="154" spans="1:53" ht="13.2" customHeight="1" thickBot="1" x14ac:dyDescent="0.45">
      <c r="A154" s="1371"/>
      <c r="B154" s="1397"/>
      <c r="C154" s="1351"/>
      <c r="D154" s="1365"/>
      <c r="E154" s="143" t="s">
        <v>488</v>
      </c>
      <c r="F154" s="1141"/>
      <c r="G154" s="330"/>
      <c r="H154" s="1137"/>
      <c r="I154" s="1235"/>
      <c r="J154" s="1236"/>
      <c r="K154" s="1240"/>
      <c r="L154" s="1222"/>
      <c r="M154" s="37" t="s">
        <v>31</v>
      </c>
      <c r="N154" s="91"/>
      <c r="O154" s="91"/>
      <c r="P154" s="91"/>
      <c r="Q154" s="91"/>
      <c r="R154" s="91"/>
      <c r="S154" s="134"/>
      <c r="T154" s="91"/>
      <c r="U154" s="91"/>
      <c r="V154" s="91"/>
      <c r="W154" s="91"/>
      <c r="X154" s="91"/>
      <c r="Y154" s="134"/>
      <c r="Z154" s="91"/>
      <c r="AA154" s="91"/>
      <c r="AB154" s="91"/>
      <c r="AC154" s="91"/>
      <c r="AD154" s="91"/>
      <c r="AE154" s="134"/>
      <c r="AF154" s="91"/>
      <c r="AG154" s="91"/>
      <c r="AH154" s="91"/>
      <c r="AI154" s="91"/>
      <c r="AJ154" s="91"/>
      <c r="AK154" s="134"/>
      <c r="AL154" s="134"/>
      <c r="AM154" s="134"/>
      <c r="AN154" s="134"/>
      <c r="AO154" s="91"/>
      <c r="AP154" s="135"/>
      <c r="AQ154" s="91"/>
      <c r="AR154" s="92"/>
      <c r="AS154" s="92"/>
      <c r="AT154" s="92"/>
      <c r="AU154" s="92"/>
      <c r="AV154" s="94">
        <f t="shared" si="11"/>
        <v>0</v>
      </c>
      <c r="AX154" s="1697"/>
      <c r="AY154" s="1697"/>
      <c r="AZ154" s="108"/>
      <c r="BA154" s="109"/>
    </row>
    <row r="155" spans="1:53" ht="13.2" customHeight="1" x14ac:dyDescent="0.4">
      <c r="A155" s="1370" t="s">
        <v>27</v>
      </c>
      <c r="B155" s="1397"/>
      <c r="C155" s="1350"/>
      <c r="D155" s="1389" t="s">
        <v>108</v>
      </c>
      <c r="E155" s="147" t="s">
        <v>517</v>
      </c>
      <c r="F155" s="1140"/>
      <c r="G155" s="329"/>
      <c r="H155" s="1142">
        <v>220</v>
      </c>
      <c r="I155" s="1230">
        <f>AV155</f>
        <v>220</v>
      </c>
      <c r="J155" s="1232">
        <f>SUM(N156:AU156)</f>
        <v>0</v>
      </c>
      <c r="K155" s="1239">
        <f>H155-J155</f>
        <v>220</v>
      </c>
      <c r="L155" s="1209">
        <f>J155/H155</f>
        <v>0</v>
      </c>
      <c r="M155" s="30" t="s">
        <v>30</v>
      </c>
      <c r="N155" s="131"/>
      <c r="O155" s="131"/>
      <c r="P155" s="131"/>
      <c r="Q155" s="131"/>
      <c r="R155" s="131"/>
      <c r="S155" s="140"/>
      <c r="T155" s="131"/>
      <c r="U155" s="131"/>
      <c r="V155" s="131"/>
      <c r="W155" s="131"/>
      <c r="X155" s="90"/>
      <c r="Y155" s="140"/>
      <c r="Z155" s="131"/>
      <c r="AA155" s="131"/>
      <c r="AB155" s="90"/>
      <c r="AC155" s="131"/>
      <c r="AD155" s="90"/>
      <c r="AE155" s="140"/>
      <c r="AF155" s="131">
        <v>110</v>
      </c>
      <c r="AG155" s="131">
        <v>110</v>
      </c>
      <c r="AH155" s="90"/>
      <c r="AI155" s="131"/>
      <c r="AJ155" s="131"/>
      <c r="AK155" s="140"/>
      <c r="AL155" s="140"/>
      <c r="AM155" s="140"/>
      <c r="AN155" s="140"/>
      <c r="AO155" s="131"/>
      <c r="AP155" s="137"/>
      <c r="AQ155" s="137"/>
      <c r="AR155" s="90"/>
      <c r="AS155" s="90"/>
      <c r="AT155" s="90"/>
      <c r="AU155" s="90"/>
      <c r="AV155" s="103">
        <f t="shared" si="11"/>
        <v>220</v>
      </c>
      <c r="AX155" s="1697"/>
      <c r="AY155" s="1697"/>
      <c r="AZ155" s="108"/>
      <c r="BA155" s="109"/>
    </row>
    <row r="156" spans="1:53" ht="13.2" customHeight="1" thickBot="1" x14ac:dyDescent="0.45">
      <c r="A156" s="1371"/>
      <c r="B156" s="1397"/>
      <c r="C156" s="1351"/>
      <c r="D156" s="1365"/>
      <c r="E156" s="143" t="s">
        <v>489</v>
      </c>
      <c r="F156" s="1141"/>
      <c r="G156" s="330"/>
      <c r="H156" s="1137"/>
      <c r="I156" s="1235"/>
      <c r="J156" s="1236"/>
      <c r="K156" s="1240"/>
      <c r="L156" s="1222"/>
      <c r="M156" s="37" t="s">
        <v>31</v>
      </c>
      <c r="N156" s="91"/>
      <c r="O156" s="91"/>
      <c r="P156" s="91"/>
      <c r="Q156" s="91"/>
      <c r="R156" s="91"/>
      <c r="S156" s="134"/>
      <c r="T156" s="91"/>
      <c r="U156" s="91"/>
      <c r="V156" s="91"/>
      <c r="W156" s="91"/>
      <c r="X156" s="91"/>
      <c r="Y156" s="134"/>
      <c r="Z156" s="91"/>
      <c r="AA156" s="91"/>
      <c r="AB156" s="91"/>
      <c r="AC156" s="91"/>
      <c r="AD156" s="91"/>
      <c r="AE156" s="134"/>
      <c r="AF156" s="91"/>
      <c r="AG156" s="91"/>
      <c r="AH156" s="91"/>
      <c r="AI156" s="91"/>
      <c r="AJ156" s="91"/>
      <c r="AK156" s="134"/>
      <c r="AL156" s="134"/>
      <c r="AM156" s="134"/>
      <c r="AN156" s="134"/>
      <c r="AO156" s="91"/>
      <c r="AP156" s="135"/>
      <c r="AQ156" s="91"/>
      <c r="AR156" s="92"/>
      <c r="AS156" s="92"/>
      <c r="AT156" s="92"/>
      <c r="AU156" s="92"/>
      <c r="AV156" s="94">
        <f t="shared" si="11"/>
        <v>0</v>
      </c>
      <c r="AX156" s="1697"/>
      <c r="AY156" s="1697"/>
      <c r="AZ156" s="108"/>
      <c r="BA156" s="109"/>
    </row>
    <row r="157" spans="1:53" ht="13.2" hidden="1" customHeight="1" x14ac:dyDescent="0.4">
      <c r="A157" s="1370" t="s">
        <v>27</v>
      </c>
      <c r="B157" s="1397"/>
      <c r="C157" s="1350"/>
      <c r="D157" s="1373" t="s">
        <v>111</v>
      </c>
      <c r="E157" s="82" t="s">
        <v>424</v>
      </c>
      <c r="F157" s="1140"/>
      <c r="G157" s="329"/>
      <c r="H157" s="1142"/>
      <c r="I157" s="1230">
        <f>AV157</f>
        <v>0</v>
      </c>
      <c r="J157" s="1232">
        <f>SUM(N158:AU158)</f>
        <v>0</v>
      </c>
      <c r="K157" s="1239">
        <f t="shared" ref="K157:K165" si="12">H157-J157</f>
        <v>0</v>
      </c>
      <c r="L157" s="1209" t="e">
        <f>J157/H157</f>
        <v>#DIV/0!</v>
      </c>
      <c r="M157" s="30" t="s">
        <v>30</v>
      </c>
      <c r="N157" s="131"/>
      <c r="O157" s="131"/>
      <c r="P157" s="131"/>
      <c r="Q157" s="131"/>
      <c r="R157" s="131"/>
      <c r="S157" s="140"/>
      <c r="T157" s="131"/>
      <c r="U157" s="131"/>
      <c r="V157" s="131"/>
      <c r="W157" s="131"/>
      <c r="X157" s="131"/>
      <c r="Y157" s="140"/>
      <c r="Z157" s="131"/>
      <c r="AA157" s="131"/>
      <c r="AB157" s="90"/>
      <c r="AC157" s="131"/>
      <c r="AD157" s="90"/>
      <c r="AE157" s="140"/>
      <c r="AF157" s="131"/>
      <c r="AG157" s="131"/>
      <c r="AH157" s="90"/>
      <c r="AI157" s="131"/>
      <c r="AJ157" s="131"/>
      <c r="AK157" s="140"/>
      <c r="AL157" s="140"/>
      <c r="AM157" s="140"/>
      <c r="AN157" s="140"/>
      <c r="AO157" s="131"/>
      <c r="AP157" s="137"/>
      <c r="AQ157" s="141"/>
      <c r="AR157" s="90"/>
      <c r="AS157" s="90"/>
      <c r="AT157" s="90"/>
      <c r="AU157" s="90"/>
      <c r="AV157" s="103">
        <f t="shared" si="11"/>
        <v>0</v>
      </c>
      <c r="AX157" s="1697"/>
      <c r="AY157" s="1697"/>
      <c r="AZ157" s="108"/>
      <c r="BA157" s="109"/>
    </row>
    <row r="158" spans="1:53" ht="13.2" hidden="1" customHeight="1" thickBot="1" x14ac:dyDescent="0.45">
      <c r="A158" s="1371"/>
      <c r="B158" s="1397"/>
      <c r="C158" s="1351"/>
      <c r="D158" s="1336"/>
      <c r="E158" s="84" t="s">
        <v>112</v>
      </c>
      <c r="F158" s="1141"/>
      <c r="G158" s="330"/>
      <c r="H158" s="1137"/>
      <c r="I158" s="1235"/>
      <c r="J158" s="1236"/>
      <c r="K158" s="1240"/>
      <c r="L158" s="1222"/>
      <c r="M158" s="37" t="s">
        <v>31</v>
      </c>
      <c r="N158" s="91"/>
      <c r="O158" s="91"/>
      <c r="P158" s="91"/>
      <c r="Q158" s="91"/>
      <c r="R158" s="91"/>
      <c r="S158" s="134"/>
      <c r="T158" s="91"/>
      <c r="U158" s="91"/>
      <c r="V158" s="91"/>
      <c r="W158" s="91"/>
      <c r="X158" s="91"/>
      <c r="Y158" s="134"/>
      <c r="Z158" s="91"/>
      <c r="AA158" s="91"/>
      <c r="AB158" s="91"/>
      <c r="AC158" s="91"/>
      <c r="AD158" s="91"/>
      <c r="AE158" s="134"/>
      <c r="AF158" s="91"/>
      <c r="AG158" s="91"/>
      <c r="AH158" s="91"/>
      <c r="AI158" s="91"/>
      <c r="AJ158" s="91"/>
      <c r="AK158" s="134"/>
      <c r="AL158" s="134"/>
      <c r="AM158" s="134"/>
      <c r="AN158" s="134"/>
      <c r="AO158" s="91"/>
      <c r="AP158" s="135"/>
      <c r="AQ158" s="91"/>
      <c r="AR158" s="91"/>
      <c r="AS158" s="91"/>
      <c r="AT158" s="92"/>
      <c r="AU158" s="92"/>
      <c r="AV158" s="94">
        <f t="shared" si="11"/>
        <v>0</v>
      </c>
      <c r="AX158" s="1697"/>
      <c r="AY158" s="1697"/>
      <c r="AZ158" s="108"/>
      <c r="BA158" s="109"/>
    </row>
    <row r="159" spans="1:53" ht="13.2" hidden="1" customHeight="1" x14ac:dyDescent="0.4">
      <c r="A159" s="1370" t="s">
        <v>27</v>
      </c>
      <c r="B159" s="1397"/>
      <c r="C159" s="1425"/>
      <c r="D159" s="1373" t="s">
        <v>111</v>
      </c>
      <c r="E159" s="82" t="s">
        <v>409</v>
      </c>
      <c r="F159" s="1140"/>
      <c r="G159" s="144"/>
      <c r="H159" s="1142"/>
      <c r="I159" s="1230">
        <f>AV159</f>
        <v>0</v>
      </c>
      <c r="J159" s="1232">
        <f>SUM(N160:AU160)</f>
        <v>0</v>
      </c>
      <c r="K159" s="1239">
        <f t="shared" si="12"/>
        <v>0</v>
      </c>
      <c r="L159" s="1209" t="e">
        <f>J159/H159</f>
        <v>#DIV/0!</v>
      </c>
      <c r="M159" s="30" t="s">
        <v>30</v>
      </c>
      <c r="N159" s="131"/>
      <c r="O159" s="131"/>
      <c r="P159" s="131"/>
      <c r="Q159" s="131"/>
      <c r="R159" s="131"/>
      <c r="S159" s="140"/>
      <c r="T159" s="131"/>
      <c r="U159" s="131"/>
      <c r="V159" s="131"/>
      <c r="W159" s="131"/>
      <c r="X159" s="131"/>
      <c r="Y159" s="140"/>
      <c r="Z159" s="131"/>
      <c r="AA159" s="131"/>
      <c r="AB159" s="90"/>
      <c r="AC159" s="131"/>
      <c r="AD159" s="90"/>
      <c r="AE159" s="140"/>
      <c r="AF159" s="131"/>
      <c r="AG159" s="131"/>
      <c r="AH159" s="90"/>
      <c r="AI159" s="131"/>
      <c r="AJ159" s="131"/>
      <c r="AK159" s="140"/>
      <c r="AL159" s="140"/>
      <c r="AM159" s="140"/>
      <c r="AN159" s="140"/>
      <c r="AO159" s="131"/>
      <c r="AP159" s="137"/>
      <c r="AQ159" s="141"/>
      <c r="AR159" s="90"/>
      <c r="AS159" s="90"/>
      <c r="AT159" s="90"/>
      <c r="AU159" s="90"/>
      <c r="AV159" s="103">
        <f t="shared" si="11"/>
        <v>0</v>
      </c>
      <c r="AX159" s="1697"/>
      <c r="AY159" s="1697"/>
      <c r="AZ159" s="108"/>
      <c r="BA159" s="109"/>
    </row>
    <row r="160" spans="1:53" ht="13.2" hidden="1" customHeight="1" thickBot="1" x14ac:dyDescent="0.45">
      <c r="A160" s="1371"/>
      <c r="B160" s="1397"/>
      <c r="C160" s="1426"/>
      <c r="D160" s="1336"/>
      <c r="E160" s="84" t="s">
        <v>113</v>
      </c>
      <c r="F160" s="1141"/>
      <c r="G160" s="84"/>
      <c r="H160" s="1137"/>
      <c r="I160" s="1235"/>
      <c r="J160" s="1236"/>
      <c r="K160" s="1240"/>
      <c r="L160" s="1222"/>
      <c r="M160" s="37" t="s">
        <v>31</v>
      </c>
      <c r="N160" s="91"/>
      <c r="O160" s="91"/>
      <c r="P160" s="91"/>
      <c r="Q160" s="91"/>
      <c r="R160" s="91"/>
      <c r="S160" s="134"/>
      <c r="T160" s="91"/>
      <c r="U160" s="91"/>
      <c r="V160" s="91"/>
      <c r="W160" s="91"/>
      <c r="X160" s="91"/>
      <c r="Y160" s="134"/>
      <c r="Z160" s="91"/>
      <c r="AA160" s="91"/>
      <c r="AB160" s="91"/>
      <c r="AC160" s="91"/>
      <c r="AD160" s="91"/>
      <c r="AE160" s="134"/>
      <c r="AF160" s="91"/>
      <c r="AG160" s="91"/>
      <c r="AH160" s="91"/>
      <c r="AI160" s="91"/>
      <c r="AJ160" s="91"/>
      <c r="AK160" s="134"/>
      <c r="AL160" s="134"/>
      <c r="AM160" s="134"/>
      <c r="AN160" s="134"/>
      <c r="AO160" s="91"/>
      <c r="AP160" s="135"/>
      <c r="AQ160" s="91"/>
      <c r="AR160" s="91"/>
      <c r="AS160" s="91"/>
      <c r="AT160" s="92"/>
      <c r="AU160" s="92"/>
      <c r="AV160" s="94">
        <f t="shared" si="11"/>
        <v>0</v>
      </c>
      <c r="AX160" s="1697"/>
      <c r="AY160" s="1697"/>
      <c r="AZ160" s="108"/>
      <c r="BA160" s="109"/>
    </row>
    <row r="161" spans="1:53" ht="13.2" hidden="1" customHeight="1" x14ac:dyDescent="0.4">
      <c r="A161" s="1370" t="s">
        <v>27</v>
      </c>
      <c r="B161" s="1397"/>
      <c r="C161" s="1425"/>
      <c r="D161" s="1364" t="s">
        <v>114</v>
      </c>
      <c r="E161" s="147" t="s">
        <v>115</v>
      </c>
      <c r="F161" s="144"/>
      <c r="G161" s="1698"/>
      <c r="H161" s="1142"/>
      <c r="I161" s="1230">
        <f>AV161</f>
        <v>0</v>
      </c>
      <c r="J161" s="1232">
        <f>SUM(N162:AU162)</f>
        <v>0</v>
      </c>
      <c r="K161" s="1239">
        <f t="shared" si="12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31"/>
      <c r="R161" s="131"/>
      <c r="S161" s="140"/>
      <c r="T161" s="131"/>
      <c r="U161" s="131"/>
      <c r="V161" s="131"/>
      <c r="W161" s="131"/>
      <c r="X161" s="131"/>
      <c r="Y161" s="140"/>
      <c r="Z161" s="131"/>
      <c r="AA161" s="131"/>
      <c r="AB161" s="131"/>
      <c r="AC161" s="131"/>
      <c r="AD161" s="131"/>
      <c r="AE161" s="140"/>
      <c r="AF161" s="131"/>
      <c r="AG161" s="131"/>
      <c r="AH161" s="131"/>
      <c r="AI161" s="131"/>
      <c r="AJ161" s="131"/>
      <c r="AK161" s="140"/>
      <c r="AL161" s="140"/>
      <c r="AM161" s="140"/>
      <c r="AN161" s="140"/>
      <c r="AO161" s="131"/>
      <c r="AP161" s="137"/>
      <c r="AQ161" s="131"/>
      <c r="AR161" s="131"/>
      <c r="AS161" s="131"/>
      <c r="AT161" s="131"/>
      <c r="AU161" s="90"/>
      <c r="AV161" s="103">
        <f t="shared" si="11"/>
        <v>0</v>
      </c>
      <c r="AX161" s="349"/>
      <c r="AY161" s="349"/>
      <c r="AZ161" s="108"/>
      <c r="BA161" s="109"/>
    </row>
    <row r="162" spans="1:53" ht="13.2" hidden="1" customHeight="1" thickBot="1" x14ac:dyDescent="0.45">
      <c r="A162" s="1371"/>
      <c r="B162" s="1397"/>
      <c r="C162" s="1426"/>
      <c r="D162" s="1365"/>
      <c r="E162" s="84" t="s">
        <v>116</v>
      </c>
      <c r="F162" s="84"/>
      <c r="G162" s="1699"/>
      <c r="H162" s="1137"/>
      <c r="I162" s="1235"/>
      <c r="J162" s="1236"/>
      <c r="K162" s="1240"/>
      <c r="L162" s="1222"/>
      <c r="M162" s="37" t="s">
        <v>31</v>
      </c>
      <c r="N162" s="91"/>
      <c r="O162" s="91"/>
      <c r="P162" s="91"/>
      <c r="Q162" s="91"/>
      <c r="R162" s="91"/>
      <c r="S162" s="134"/>
      <c r="T162" s="91"/>
      <c r="U162" s="91"/>
      <c r="V162" s="91"/>
      <c r="W162" s="91"/>
      <c r="X162" s="91"/>
      <c r="Y162" s="134"/>
      <c r="Z162" s="91"/>
      <c r="AA162" s="91"/>
      <c r="AB162" s="91"/>
      <c r="AC162" s="91"/>
      <c r="AD162" s="91"/>
      <c r="AE162" s="134"/>
      <c r="AF162" s="91"/>
      <c r="AG162" s="91"/>
      <c r="AH162" s="91"/>
      <c r="AI162" s="91"/>
      <c r="AJ162" s="91"/>
      <c r="AK162" s="134"/>
      <c r="AL162" s="134"/>
      <c r="AM162" s="134"/>
      <c r="AN162" s="134"/>
      <c r="AO162" s="91"/>
      <c r="AP162" s="135"/>
      <c r="AQ162" s="91"/>
      <c r="AR162" s="92"/>
      <c r="AS162" s="91"/>
      <c r="AT162" s="92"/>
      <c r="AU162" s="92"/>
      <c r="AV162" s="94">
        <f t="shared" si="11"/>
        <v>0</v>
      </c>
      <c r="AX162" s="349"/>
      <c r="AY162" s="349"/>
      <c r="AZ162" s="108"/>
      <c r="BA162" s="109"/>
    </row>
    <row r="163" spans="1:53" ht="13.2" hidden="1" customHeight="1" x14ac:dyDescent="0.4">
      <c r="A163" s="1370" t="s">
        <v>27</v>
      </c>
      <c r="B163" s="1397"/>
      <c r="C163" s="1425"/>
      <c r="D163" s="1364" t="s">
        <v>114</v>
      </c>
      <c r="E163" s="147" t="s">
        <v>117</v>
      </c>
      <c r="F163" s="144"/>
      <c r="G163" s="1698"/>
      <c r="H163" s="1142"/>
      <c r="I163" s="1230">
        <f>AV163</f>
        <v>0</v>
      </c>
      <c r="J163" s="1232">
        <f>SUM(N164:AU164)</f>
        <v>0</v>
      </c>
      <c r="K163" s="1239">
        <f t="shared" si="12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31"/>
      <c r="R163" s="131"/>
      <c r="S163" s="140"/>
      <c r="T163" s="131"/>
      <c r="U163" s="131"/>
      <c r="V163" s="131"/>
      <c r="W163" s="131"/>
      <c r="X163" s="131"/>
      <c r="Y163" s="140"/>
      <c r="Z163" s="131"/>
      <c r="AA163" s="131"/>
      <c r="AB163" s="131"/>
      <c r="AC163" s="131"/>
      <c r="AD163" s="131"/>
      <c r="AE163" s="140"/>
      <c r="AF163" s="131"/>
      <c r="AG163" s="131"/>
      <c r="AH163" s="131"/>
      <c r="AI163" s="131"/>
      <c r="AJ163" s="131"/>
      <c r="AK163" s="140"/>
      <c r="AL163" s="140"/>
      <c r="AM163" s="140"/>
      <c r="AN163" s="140"/>
      <c r="AO163" s="131"/>
      <c r="AP163" s="137"/>
      <c r="AQ163" s="131"/>
      <c r="AR163" s="131"/>
      <c r="AS163" s="131"/>
      <c r="AT163" s="90"/>
      <c r="AU163" s="90"/>
      <c r="AV163" s="103">
        <f t="shared" si="11"/>
        <v>0</v>
      </c>
      <c r="AX163" s="349"/>
      <c r="AY163" s="349"/>
      <c r="AZ163" s="108"/>
      <c r="BA163" s="109"/>
    </row>
    <row r="164" spans="1:53" ht="13.2" hidden="1" customHeight="1" thickBot="1" x14ac:dyDescent="0.45">
      <c r="A164" s="1371"/>
      <c r="B164" s="1397"/>
      <c r="C164" s="1426"/>
      <c r="D164" s="1365"/>
      <c r="E164" s="84" t="s">
        <v>118</v>
      </c>
      <c r="F164" s="84"/>
      <c r="G164" s="1699"/>
      <c r="H164" s="1137"/>
      <c r="I164" s="1235"/>
      <c r="J164" s="1236"/>
      <c r="K164" s="1240"/>
      <c r="L164" s="1222"/>
      <c r="M164" s="37" t="s">
        <v>31</v>
      </c>
      <c r="N164" s="91"/>
      <c r="O164" s="91"/>
      <c r="P164" s="91"/>
      <c r="Q164" s="91"/>
      <c r="R164" s="91"/>
      <c r="S164" s="134"/>
      <c r="T164" s="91"/>
      <c r="U164" s="91"/>
      <c r="V164" s="91"/>
      <c r="W164" s="91"/>
      <c r="X164" s="91"/>
      <c r="Y164" s="134"/>
      <c r="Z164" s="91"/>
      <c r="AA164" s="91"/>
      <c r="AB164" s="91"/>
      <c r="AC164" s="91"/>
      <c r="AD164" s="91"/>
      <c r="AE164" s="134"/>
      <c r="AF164" s="91"/>
      <c r="AG164" s="91"/>
      <c r="AH164" s="91"/>
      <c r="AI164" s="91"/>
      <c r="AJ164" s="91"/>
      <c r="AK164" s="134"/>
      <c r="AL164" s="134"/>
      <c r="AM164" s="134"/>
      <c r="AN164" s="134"/>
      <c r="AO164" s="91"/>
      <c r="AP164" s="135"/>
      <c r="AQ164" s="91"/>
      <c r="AR164" s="92"/>
      <c r="AS164" s="92"/>
      <c r="AT164" s="92"/>
      <c r="AU164" s="92"/>
      <c r="AV164" s="94">
        <f t="shared" si="11"/>
        <v>0</v>
      </c>
      <c r="AX164" s="349"/>
      <c r="AY164" s="349"/>
      <c r="AZ164" s="108"/>
      <c r="BA164" s="109"/>
    </row>
    <row r="165" spans="1:53" ht="13.2" hidden="1" customHeight="1" x14ac:dyDescent="0.4">
      <c r="A165" s="1370" t="s">
        <v>27</v>
      </c>
      <c r="B165" s="1397"/>
      <c r="C165" s="1350"/>
      <c r="D165" s="1335" t="s">
        <v>119</v>
      </c>
      <c r="E165" s="148" t="s">
        <v>532</v>
      </c>
      <c r="F165" s="1393"/>
      <c r="G165" s="1630"/>
      <c r="H165" s="1142"/>
      <c r="I165" s="1230">
        <f>AV165</f>
        <v>0</v>
      </c>
      <c r="J165" s="1232">
        <f>SUM(N166:AU166)</f>
        <v>0</v>
      </c>
      <c r="K165" s="1239">
        <f t="shared" si="12"/>
        <v>0</v>
      </c>
      <c r="L165" s="1209" t="e">
        <f>J165/H165</f>
        <v>#DIV/0!</v>
      </c>
      <c r="M165" s="30" t="s">
        <v>30</v>
      </c>
      <c r="N165" s="90"/>
      <c r="O165" s="90"/>
      <c r="P165" s="90"/>
      <c r="Q165" s="90"/>
      <c r="R165" s="90"/>
      <c r="S165" s="129"/>
      <c r="T165" s="90"/>
      <c r="U165" s="90"/>
      <c r="V165" s="90"/>
      <c r="W165" s="90"/>
      <c r="X165" s="90"/>
      <c r="Y165" s="129"/>
      <c r="Z165" s="90"/>
      <c r="AA165" s="90"/>
      <c r="AB165" s="90"/>
      <c r="AC165" s="90"/>
      <c r="AD165" s="90"/>
      <c r="AE165" s="129"/>
      <c r="AF165" s="90"/>
      <c r="AG165" s="90"/>
      <c r="AH165" s="90"/>
      <c r="AI165" s="90"/>
      <c r="AJ165" s="90"/>
      <c r="AK165" s="129"/>
      <c r="AL165" s="129"/>
      <c r="AM165" s="129"/>
      <c r="AN165" s="129"/>
      <c r="AO165" s="90"/>
      <c r="AP165" s="136"/>
      <c r="AQ165" s="131"/>
      <c r="AR165" s="90"/>
      <c r="AS165" s="90"/>
      <c r="AT165" s="90"/>
      <c r="AU165" s="90"/>
      <c r="AV165" s="103">
        <f t="shared" si="11"/>
        <v>0</v>
      </c>
      <c r="AX165" s="1697"/>
      <c r="AY165" s="1697"/>
      <c r="AZ165" s="108"/>
      <c r="BA165" s="109"/>
    </row>
    <row r="166" spans="1:53" ht="13.2" hidden="1" customHeight="1" thickBot="1" x14ac:dyDescent="0.45">
      <c r="A166" s="1371"/>
      <c r="B166" s="1397"/>
      <c r="C166" s="1351"/>
      <c r="D166" s="1336"/>
      <c r="E166" s="106" t="s">
        <v>120</v>
      </c>
      <c r="F166" s="1394"/>
      <c r="G166" s="1631"/>
      <c r="H166" s="1137"/>
      <c r="I166" s="1235"/>
      <c r="J166" s="1236"/>
      <c r="K166" s="1240"/>
      <c r="L166" s="1222"/>
      <c r="M166" s="37" t="s">
        <v>31</v>
      </c>
      <c r="N166" s="91"/>
      <c r="O166" s="91"/>
      <c r="P166" s="91"/>
      <c r="Q166" s="91"/>
      <c r="R166" s="91"/>
      <c r="S166" s="134"/>
      <c r="T166" s="91"/>
      <c r="U166" s="91"/>
      <c r="V166" s="91"/>
      <c r="W166" s="91"/>
      <c r="X166" s="91"/>
      <c r="Y166" s="134"/>
      <c r="Z166" s="91"/>
      <c r="AA166" s="91"/>
      <c r="AB166" s="91"/>
      <c r="AC166" s="91"/>
      <c r="AD166" s="91"/>
      <c r="AE166" s="134"/>
      <c r="AF166" s="91"/>
      <c r="AG166" s="91"/>
      <c r="AH166" s="91"/>
      <c r="AI166" s="91"/>
      <c r="AJ166" s="91"/>
      <c r="AK166" s="134"/>
      <c r="AL166" s="134"/>
      <c r="AM166" s="134"/>
      <c r="AN166" s="134"/>
      <c r="AO166" s="91"/>
      <c r="AP166" s="135"/>
      <c r="AQ166" s="91"/>
      <c r="AR166" s="92"/>
      <c r="AS166" s="92"/>
      <c r="AT166" s="92"/>
      <c r="AU166" s="92"/>
      <c r="AV166" s="94">
        <f t="shared" si="11"/>
        <v>0</v>
      </c>
      <c r="AX166" s="1697"/>
      <c r="AY166" s="1697"/>
      <c r="AZ166" s="108"/>
      <c r="BA166" s="109"/>
    </row>
    <row r="167" spans="1:53" s="13" customFormat="1" ht="13.2" hidden="1" customHeight="1" thickBot="1" x14ac:dyDescent="0.45">
      <c r="A167" s="1370" t="s">
        <v>27</v>
      </c>
      <c r="B167" s="1397"/>
      <c r="C167" s="1372"/>
      <c r="D167" s="1335" t="s">
        <v>119</v>
      </c>
      <c r="E167" s="82" t="s">
        <v>596</v>
      </c>
      <c r="F167" s="144"/>
      <c r="G167" s="144"/>
      <c r="H167" s="1142"/>
      <c r="I167" s="1230">
        <f>AV167</f>
        <v>0</v>
      </c>
      <c r="J167" s="1232">
        <f>SUM(N168:AU168)</f>
        <v>0</v>
      </c>
      <c r="K167" s="1239">
        <f>H167-J167</f>
        <v>0</v>
      </c>
      <c r="L167" s="1209" t="e">
        <f>J167/H167</f>
        <v>#DIV/0!</v>
      </c>
      <c r="M167" s="30" t="s">
        <v>30</v>
      </c>
      <c r="N167" s="131"/>
      <c r="O167" s="131"/>
      <c r="P167" s="131"/>
      <c r="Q167" s="131"/>
      <c r="R167" s="131"/>
      <c r="S167" s="140"/>
      <c r="T167" s="131"/>
      <c r="U167" s="131"/>
      <c r="V167" s="131"/>
      <c r="W167" s="131"/>
      <c r="X167" s="131"/>
      <c r="Y167" s="140"/>
      <c r="Z167" s="131"/>
      <c r="AA167" s="131"/>
      <c r="AB167" s="131"/>
      <c r="AC167" s="131"/>
      <c r="AD167" s="131"/>
      <c r="AE167" s="140"/>
      <c r="AF167" s="131"/>
      <c r="AG167" s="131"/>
      <c r="AH167" s="131"/>
      <c r="AI167" s="131"/>
      <c r="AJ167" s="131"/>
      <c r="AK167" s="140"/>
      <c r="AL167" s="140"/>
      <c r="AM167" s="140"/>
      <c r="AN167" s="129"/>
      <c r="AO167" s="141"/>
      <c r="AP167" s="130"/>
      <c r="AQ167" s="141"/>
      <c r="AR167" s="90"/>
      <c r="AS167" s="90"/>
      <c r="AT167" s="90"/>
      <c r="AU167" s="90"/>
      <c r="AV167" s="103">
        <f t="shared" si="11"/>
        <v>0</v>
      </c>
      <c r="AX167" s="1697"/>
      <c r="AY167" s="1697"/>
      <c r="AZ167" s="149"/>
      <c r="BA167" s="150"/>
    </row>
    <row r="168" spans="1:53" s="13" customFormat="1" ht="13.2" hidden="1" customHeight="1" thickBot="1" x14ac:dyDescent="0.45">
      <c r="A168" s="1371"/>
      <c r="B168" s="1397"/>
      <c r="C168" s="1372"/>
      <c r="D168" s="1336"/>
      <c r="E168" s="104" t="s">
        <v>456</v>
      </c>
      <c r="F168" s="84"/>
      <c r="G168" s="84"/>
      <c r="H168" s="1137"/>
      <c r="I168" s="1235"/>
      <c r="J168" s="1236"/>
      <c r="K168" s="1240"/>
      <c r="L168" s="1222"/>
      <c r="M168" s="37" t="s">
        <v>31</v>
      </c>
      <c r="N168" s="91"/>
      <c r="O168" s="91"/>
      <c r="P168" s="91"/>
      <c r="Q168" s="91"/>
      <c r="R168" s="91"/>
      <c r="S168" s="134"/>
      <c r="T168" s="91"/>
      <c r="U168" s="91"/>
      <c r="V168" s="91"/>
      <c r="W168" s="91"/>
      <c r="X168" s="91"/>
      <c r="Y168" s="134"/>
      <c r="Z168" s="91"/>
      <c r="AA168" s="91"/>
      <c r="AB168" s="91"/>
      <c r="AC168" s="91"/>
      <c r="AD168" s="91"/>
      <c r="AE168" s="134"/>
      <c r="AF168" s="91"/>
      <c r="AG168" s="91"/>
      <c r="AH168" s="91"/>
      <c r="AI168" s="91"/>
      <c r="AJ168" s="91"/>
      <c r="AK168" s="134"/>
      <c r="AL168" s="134"/>
      <c r="AM168" s="134"/>
      <c r="AN168" s="134"/>
      <c r="AO168" s="91"/>
      <c r="AP168" s="135"/>
      <c r="AQ168" s="91"/>
      <c r="AR168" s="92"/>
      <c r="AS168" s="92"/>
      <c r="AT168" s="92"/>
      <c r="AU168" s="92"/>
      <c r="AV168" s="94">
        <f t="shared" si="11"/>
        <v>0</v>
      </c>
      <c r="AX168" s="1697"/>
      <c r="AY168" s="1697"/>
      <c r="AZ168" s="149"/>
      <c r="BA168" s="150"/>
    </row>
    <row r="169" spans="1:53" ht="13.2" customHeight="1" x14ac:dyDescent="0.4">
      <c r="A169" s="1370" t="s">
        <v>27</v>
      </c>
      <c r="B169" s="1397"/>
      <c r="C169" s="1425"/>
      <c r="D169" s="1335" t="s">
        <v>119</v>
      </c>
      <c r="E169" s="82" t="s">
        <v>476</v>
      </c>
      <c r="F169" s="144"/>
      <c r="G169" s="144"/>
      <c r="H169" s="1142">
        <v>300</v>
      </c>
      <c r="I169" s="1230">
        <f>AV169</f>
        <v>300</v>
      </c>
      <c r="J169" s="1232">
        <f>SUM(N170:AU170)</f>
        <v>0</v>
      </c>
      <c r="K169" s="1239">
        <f>H169-J169</f>
        <v>300</v>
      </c>
      <c r="L169" s="1209">
        <f>J169/H169</f>
        <v>0</v>
      </c>
      <c r="M169" s="30" t="s">
        <v>30</v>
      </c>
      <c r="N169" s="131"/>
      <c r="O169" s="131"/>
      <c r="P169" s="131">
        <v>150</v>
      </c>
      <c r="Q169" s="131">
        <v>150</v>
      </c>
      <c r="R169" s="131"/>
      <c r="S169" s="140"/>
      <c r="T169" s="131"/>
      <c r="U169" s="131"/>
      <c r="V169" s="131"/>
      <c r="W169" s="131"/>
      <c r="X169" s="320"/>
      <c r="Y169" s="140"/>
      <c r="Z169" s="131"/>
      <c r="AA169" s="131"/>
      <c r="AB169" s="131"/>
      <c r="AC169" s="131"/>
      <c r="AD169" s="131"/>
      <c r="AE169" s="140"/>
      <c r="AF169" s="131"/>
      <c r="AG169" s="131"/>
      <c r="AH169" s="131"/>
      <c r="AI169" s="131"/>
      <c r="AJ169" s="131"/>
      <c r="AK169" s="140"/>
      <c r="AL169" s="140"/>
      <c r="AM169" s="140"/>
      <c r="AN169" s="176"/>
      <c r="AO169" s="90"/>
      <c r="AP169" s="136"/>
      <c r="AQ169" s="90"/>
      <c r="AR169" s="90"/>
      <c r="AS169" s="90"/>
      <c r="AT169" s="90"/>
      <c r="AU169" s="90"/>
      <c r="AV169" s="103">
        <f t="shared" si="11"/>
        <v>300</v>
      </c>
      <c r="AX169" s="349"/>
      <c r="AY169" s="349"/>
      <c r="AZ169" s="108"/>
      <c r="BA169" s="109"/>
    </row>
    <row r="170" spans="1:53" ht="13.2" customHeight="1" thickBot="1" x14ac:dyDescent="0.45">
      <c r="A170" s="1371"/>
      <c r="B170" s="1397"/>
      <c r="C170" s="1426"/>
      <c r="D170" s="1336"/>
      <c r="E170" s="104" t="s">
        <v>122</v>
      </c>
      <c r="F170" s="84"/>
      <c r="G170" s="84"/>
      <c r="H170" s="1137"/>
      <c r="I170" s="1235"/>
      <c r="J170" s="1236"/>
      <c r="K170" s="1240"/>
      <c r="L170" s="1222"/>
      <c r="M170" s="37" t="s">
        <v>31</v>
      </c>
      <c r="N170" s="91"/>
      <c r="O170" s="91"/>
      <c r="P170" s="91"/>
      <c r="Q170" s="91"/>
      <c r="R170" s="91"/>
      <c r="S170" s="134"/>
      <c r="T170" s="91"/>
      <c r="U170" s="91"/>
      <c r="V170" s="91"/>
      <c r="W170" s="91"/>
      <c r="X170" s="91"/>
      <c r="Y170" s="134"/>
      <c r="Z170" s="91"/>
      <c r="AA170" s="91"/>
      <c r="AB170" s="91"/>
      <c r="AC170" s="91"/>
      <c r="AD170" s="91"/>
      <c r="AE170" s="134"/>
      <c r="AF170" s="91"/>
      <c r="AG170" s="91"/>
      <c r="AH170" s="91"/>
      <c r="AI170" s="91"/>
      <c r="AJ170" s="91"/>
      <c r="AK170" s="134"/>
      <c r="AL170" s="134"/>
      <c r="AM170" s="134"/>
      <c r="AN170" s="134"/>
      <c r="AO170" s="91"/>
      <c r="AP170" s="135"/>
      <c r="AQ170" s="91"/>
      <c r="AR170" s="92"/>
      <c r="AS170" s="91"/>
      <c r="AT170" s="92"/>
      <c r="AU170" s="92"/>
      <c r="AV170" s="94">
        <f t="shared" si="11"/>
        <v>0</v>
      </c>
      <c r="AX170" s="349"/>
      <c r="AY170" s="349"/>
      <c r="AZ170" s="108"/>
      <c r="BA170" s="109"/>
    </row>
    <row r="171" spans="1:53" ht="13.2" customHeight="1" x14ac:dyDescent="0.4">
      <c r="A171" s="1370" t="s">
        <v>27</v>
      </c>
      <c r="B171" s="1397"/>
      <c r="C171" s="1425"/>
      <c r="D171" s="1335" t="s">
        <v>119</v>
      </c>
      <c r="E171" s="56" t="s">
        <v>491</v>
      </c>
      <c r="F171" s="144"/>
      <c r="G171" s="144"/>
      <c r="H171" s="1142">
        <v>400</v>
      </c>
      <c r="I171" s="1230">
        <f>AV171</f>
        <v>400</v>
      </c>
      <c r="J171" s="1232">
        <f>SUM(N172:AU172)</f>
        <v>0</v>
      </c>
      <c r="K171" s="1239">
        <f>H171-J171</f>
        <v>400</v>
      </c>
      <c r="L171" s="1209">
        <f>J171/H171</f>
        <v>0</v>
      </c>
      <c r="M171" s="30" t="s">
        <v>30</v>
      </c>
      <c r="N171" s="131"/>
      <c r="O171" s="131"/>
      <c r="P171" s="131"/>
      <c r="Q171" s="131"/>
      <c r="R171" s="131">
        <v>150</v>
      </c>
      <c r="S171" s="140"/>
      <c r="T171" s="131">
        <v>150</v>
      </c>
      <c r="U171" s="131">
        <v>100</v>
      </c>
      <c r="V171" s="131"/>
      <c r="W171" s="131"/>
      <c r="X171" s="320"/>
      <c r="Y171" s="140"/>
      <c r="Z171" s="131"/>
      <c r="AA171" s="131"/>
      <c r="AB171" s="131"/>
      <c r="AC171" s="131"/>
      <c r="AD171" s="131"/>
      <c r="AE171" s="140"/>
      <c r="AF171" s="131"/>
      <c r="AG171" s="131"/>
      <c r="AH171" s="131"/>
      <c r="AI171" s="131"/>
      <c r="AJ171" s="131"/>
      <c r="AK171" s="140"/>
      <c r="AL171" s="140"/>
      <c r="AM171" s="140"/>
      <c r="AN171" s="140"/>
      <c r="AO171" s="90"/>
      <c r="AP171" s="136"/>
      <c r="AQ171" s="90"/>
      <c r="AR171" s="90"/>
      <c r="AS171" s="90"/>
      <c r="AT171" s="90"/>
      <c r="AU171" s="90"/>
      <c r="AV171" s="103">
        <f t="shared" si="11"/>
        <v>400</v>
      </c>
      <c r="AX171" s="349"/>
      <c r="AY171" s="349"/>
      <c r="AZ171" s="108"/>
      <c r="BA171" s="109"/>
    </row>
    <row r="172" spans="1:53" ht="13.2" customHeight="1" thickBot="1" x14ac:dyDescent="0.45">
      <c r="A172" s="1371"/>
      <c r="B172" s="1397"/>
      <c r="C172" s="1426"/>
      <c r="D172" s="1336"/>
      <c r="E172" s="106" t="s">
        <v>123</v>
      </c>
      <c r="F172" s="84"/>
      <c r="G172" s="84"/>
      <c r="H172" s="1137"/>
      <c r="I172" s="1235"/>
      <c r="J172" s="1236"/>
      <c r="K172" s="1240"/>
      <c r="L172" s="1222"/>
      <c r="M172" s="37" t="s">
        <v>31</v>
      </c>
      <c r="N172" s="91"/>
      <c r="O172" s="91"/>
      <c r="P172" s="91"/>
      <c r="Q172" s="91"/>
      <c r="R172" s="91"/>
      <c r="S172" s="134"/>
      <c r="T172" s="91"/>
      <c r="U172" s="91"/>
      <c r="V172" s="91"/>
      <c r="W172" s="91"/>
      <c r="X172" s="91"/>
      <c r="Y172" s="134"/>
      <c r="Z172" s="91"/>
      <c r="AA172" s="91"/>
      <c r="AB172" s="91"/>
      <c r="AC172" s="91"/>
      <c r="AD172" s="91"/>
      <c r="AE172" s="134"/>
      <c r="AF172" s="91"/>
      <c r="AG172" s="91"/>
      <c r="AH172" s="91"/>
      <c r="AI172" s="91"/>
      <c r="AJ172" s="91"/>
      <c r="AK172" s="134"/>
      <c r="AL172" s="134"/>
      <c r="AM172" s="134"/>
      <c r="AN172" s="134"/>
      <c r="AO172" s="91"/>
      <c r="AP172" s="135"/>
      <c r="AQ172" s="91"/>
      <c r="AR172" s="92"/>
      <c r="AS172" s="92"/>
      <c r="AT172" s="92"/>
      <c r="AU172" s="92"/>
      <c r="AV172" s="94">
        <f t="shared" si="11"/>
        <v>0</v>
      </c>
      <c r="AX172" s="349"/>
      <c r="AY172" s="349"/>
      <c r="AZ172" s="108"/>
      <c r="BA172" s="109"/>
    </row>
    <row r="173" spans="1:53" ht="13.2" hidden="1" customHeight="1" x14ac:dyDescent="0.4">
      <c r="A173" s="1370" t="s">
        <v>27</v>
      </c>
      <c r="B173" s="1397"/>
      <c r="C173" s="1350"/>
      <c r="D173" s="1335" t="s">
        <v>132</v>
      </c>
      <c r="E173" s="56" t="s">
        <v>133</v>
      </c>
      <c r="F173" s="1393"/>
      <c r="G173" s="281"/>
      <c r="H173" s="1142"/>
      <c r="I173" s="1230">
        <f>AV173</f>
        <v>0</v>
      </c>
      <c r="J173" s="1232">
        <f>SUM(N174:AU174)</f>
        <v>0</v>
      </c>
      <c r="K173" s="1239">
        <f>H173-J173</f>
        <v>0</v>
      </c>
      <c r="L173" s="1209"/>
      <c r="M173" s="30" t="s">
        <v>30</v>
      </c>
      <c r="N173" s="90"/>
      <c r="O173" s="90"/>
      <c r="P173" s="90"/>
      <c r="Q173" s="90"/>
      <c r="R173" s="90"/>
      <c r="S173" s="129"/>
      <c r="T173" s="90"/>
      <c r="U173" s="90"/>
      <c r="V173" s="90"/>
      <c r="W173" s="90"/>
      <c r="X173" s="90"/>
      <c r="Y173" s="129"/>
      <c r="Z173" s="90"/>
      <c r="AA173" s="90"/>
      <c r="AB173" s="90"/>
      <c r="AC173" s="90"/>
      <c r="AD173" s="90"/>
      <c r="AE173" s="129"/>
      <c r="AF173" s="90"/>
      <c r="AG173" s="90"/>
      <c r="AH173" s="90"/>
      <c r="AI173" s="90"/>
      <c r="AJ173" s="90"/>
      <c r="AK173" s="129"/>
      <c r="AL173" s="129"/>
      <c r="AM173" s="129"/>
      <c r="AN173" s="129"/>
      <c r="AO173" s="90"/>
      <c r="AP173" s="90"/>
      <c r="AQ173" s="131"/>
      <c r="AR173" s="90"/>
      <c r="AS173" s="90"/>
      <c r="AT173" s="90"/>
      <c r="AU173" s="90"/>
      <c r="AV173" s="103">
        <f t="shared" si="11"/>
        <v>0</v>
      </c>
      <c r="AX173" s="1697"/>
      <c r="AY173" s="1697"/>
      <c r="AZ173" s="108"/>
      <c r="BA173" s="109"/>
    </row>
    <row r="174" spans="1:53" ht="13.2" hidden="1" customHeight="1" thickBot="1" x14ac:dyDescent="0.45">
      <c r="A174" s="1371"/>
      <c r="B174" s="1397"/>
      <c r="C174" s="1351"/>
      <c r="D174" s="1336"/>
      <c r="E174" s="106" t="s">
        <v>134</v>
      </c>
      <c r="F174" s="1394"/>
      <c r="G174" s="282"/>
      <c r="H174" s="1137"/>
      <c r="I174" s="1235"/>
      <c r="J174" s="1236"/>
      <c r="K174" s="1240"/>
      <c r="L174" s="1222"/>
      <c r="M174" s="37" t="s">
        <v>31</v>
      </c>
      <c r="N174" s="91"/>
      <c r="O174" s="91"/>
      <c r="P174" s="91"/>
      <c r="Q174" s="91"/>
      <c r="R174" s="91"/>
      <c r="S174" s="134"/>
      <c r="T174" s="91"/>
      <c r="U174" s="91"/>
      <c r="V174" s="91"/>
      <c r="W174" s="91"/>
      <c r="X174" s="91"/>
      <c r="Y174" s="134"/>
      <c r="Z174" s="91"/>
      <c r="AA174" s="91"/>
      <c r="AB174" s="91"/>
      <c r="AC174" s="91"/>
      <c r="AD174" s="91"/>
      <c r="AE174" s="134"/>
      <c r="AF174" s="91"/>
      <c r="AG174" s="91"/>
      <c r="AH174" s="91"/>
      <c r="AI174" s="91"/>
      <c r="AJ174" s="91"/>
      <c r="AK174" s="134"/>
      <c r="AL174" s="134"/>
      <c r="AM174" s="134"/>
      <c r="AN174" s="134"/>
      <c r="AO174" s="91"/>
      <c r="AP174" s="135"/>
      <c r="AQ174" s="91"/>
      <c r="AR174" s="92"/>
      <c r="AS174" s="92"/>
      <c r="AT174" s="92"/>
      <c r="AU174" s="92"/>
      <c r="AV174" s="94">
        <f t="shared" si="11"/>
        <v>0</v>
      </c>
      <c r="AX174" s="1697"/>
      <c r="AY174" s="1697"/>
      <c r="AZ174" s="108"/>
      <c r="BA174" s="109"/>
    </row>
    <row r="175" spans="1:53" s="13" customFormat="1" ht="13.2" hidden="1" customHeight="1" thickBot="1" x14ac:dyDescent="0.45">
      <c r="A175" s="1370" t="s">
        <v>27</v>
      </c>
      <c r="B175" s="1397"/>
      <c r="C175" s="1372"/>
      <c r="D175" s="1335"/>
      <c r="E175" s="148"/>
      <c r="F175" s="1350"/>
      <c r="G175" s="334"/>
      <c r="H175" s="1142"/>
      <c r="I175" s="1230">
        <f>AV175</f>
        <v>0</v>
      </c>
      <c r="J175" s="1232">
        <f>SUM(N176:AU176)</f>
        <v>0</v>
      </c>
      <c r="K175" s="1239">
        <f>H175-J175</f>
        <v>0</v>
      </c>
      <c r="L175" s="1209"/>
      <c r="M175" s="30" t="s">
        <v>30</v>
      </c>
      <c r="N175" s="90"/>
      <c r="O175" s="90"/>
      <c r="P175" s="90"/>
      <c r="Q175" s="90"/>
      <c r="R175" s="90"/>
      <c r="S175" s="129"/>
      <c r="T175" s="90"/>
      <c r="U175" s="90"/>
      <c r="V175" s="90"/>
      <c r="W175" s="90"/>
      <c r="X175" s="90"/>
      <c r="Y175" s="129"/>
      <c r="Z175" s="90"/>
      <c r="AA175" s="90"/>
      <c r="AB175" s="90"/>
      <c r="AC175" s="90"/>
      <c r="AD175" s="90"/>
      <c r="AE175" s="129"/>
      <c r="AF175" s="90"/>
      <c r="AG175" s="90"/>
      <c r="AH175" s="90"/>
      <c r="AI175" s="90"/>
      <c r="AJ175" s="90"/>
      <c r="AK175" s="129"/>
      <c r="AL175" s="129"/>
      <c r="AM175" s="129"/>
      <c r="AN175" s="129"/>
      <c r="AO175" s="131"/>
      <c r="AP175" s="131"/>
      <c r="AQ175" s="141"/>
      <c r="AR175" s="90"/>
      <c r="AS175" s="90"/>
      <c r="AT175" s="90"/>
      <c r="AU175" s="90"/>
      <c r="AV175" s="103">
        <f t="shared" si="11"/>
        <v>0</v>
      </c>
      <c r="AX175" s="1697"/>
      <c r="AY175" s="1697"/>
      <c r="AZ175" s="149"/>
      <c r="BA175" s="150"/>
    </row>
    <row r="176" spans="1:53" s="13" customFormat="1" ht="13.2" hidden="1" customHeight="1" thickBot="1" x14ac:dyDescent="0.45">
      <c r="A176" s="1371"/>
      <c r="B176" s="1397"/>
      <c r="C176" s="1372"/>
      <c r="D176" s="1336"/>
      <c r="E176" s="106"/>
      <c r="F176" s="1351"/>
      <c r="G176" s="333"/>
      <c r="H176" s="1137"/>
      <c r="I176" s="1235"/>
      <c r="J176" s="1236"/>
      <c r="K176" s="1240"/>
      <c r="L176" s="1222"/>
      <c r="M176" s="37" t="s">
        <v>31</v>
      </c>
      <c r="N176" s="91"/>
      <c r="O176" s="91"/>
      <c r="P176" s="91"/>
      <c r="Q176" s="91"/>
      <c r="R176" s="91"/>
      <c r="S176" s="134"/>
      <c r="T176" s="91"/>
      <c r="U176" s="91"/>
      <c r="V176" s="91"/>
      <c r="W176" s="91"/>
      <c r="X176" s="91"/>
      <c r="Y176" s="134"/>
      <c r="Z176" s="91"/>
      <c r="AA176" s="91"/>
      <c r="AB176" s="91"/>
      <c r="AC176" s="91"/>
      <c r="AD176" s="91"/>
      <c r="AE176" s="134"/>
      <c r="AF176" s="91"/>
      <c r="AG176" s="91"/>
      <c r="AH176" s="91"/>
      <c r="AI176" s="91"/>
      <c r="AJ176" s="91"/>
      <c r="AK176" s="134"/>
      <c r="AL176" s="134"/>
      <c r="AM176" s="134"/>
      <c r="AN176" s="134"/>
      <c r="AO176" s="91"/>
      <c r="AP176" s="135"/>
      <c r="AQ176" s="91"/>
      <c r="AR176" s="92"/>
      <c r="AS176" s="92"/>
      <c r="AT176" s="92"/>
      <c r="AU176" s="92"/>
      <c r="AV176" s="94">
        <f t="shared" si="11"/>
        <v>0</v>
      </c>
      <c r="AX176" s="1697"/>
      <c r="AY176" s="1697"/>
      <c r="AZ176" s="149"/>
      <c r="BA176" s="150"/>
    </row>
    <row r="177" spans="1:53" ht="13.2" hidden="1" customHeight="1" x14ac:dyDescent="0.4">
      <c r="A177" s="1370" t="s">
        <v>27</v>
      </c>
      <c r="B177" s="1397"/>
      <c r="C177" s="1425"/>
      <c r="D177" s="1335" t="s">
        <v>119</v>
      </c>
      <c r="E177" s="148" t="s">
        <v>354</v>
      </c>
      <c r="F177" s="151"/>
      <c r="G177" s="152"/>
      <c r="H177" s="1239"/>
      <c r="I177" s="1230">
        <f>AV177</f>
        <v>0</v>
      </c>
      <c r="J177" s="1232">
        <f>SUM(N178:AU178)</f>
        <v>0</v>
      </c>
      <c r="K177" s="1239">
        <f>H177-J177</f>
        <v>0</v>
      </c>
      <c r="L177" s="1209"/>
      <c r="M177" s="30"/>
      <c r="N177" s="44"/>
      <c r="O177" s="44"/>
      <c r="P177" s="44"/>
      <c r="Q177" s="44"/>
      <c r="R177" s="44"/>
      <c r="S177" s="43"/>
      <c r="T177" s="44"/>
      <c r="U177" s="44"/>
      <c r="V177" s="44"/>
      <c r="W177" s="44"/>
      <c r="X177" s="44"/>
      <c r="Y177" s="43"/>
      <c r="Z177" s="44"/>
      <c r="AA177" s="44"/>
      <c r="AB177" s="44"/>
      <c r="AC177" s="44"/>
      <c r="AD177" s="44"/>
      <c r="AE177" s="43"/>
      <c r="AF177" s="44"/>
      <c r="AG177" s="44"/>
      <c r="AH177" s="44"/>
      <c r="AI177" s="44"/>
      <c r="AJ177" s="44"/>
      <c r="AK177" s="43"/>
      <c r="AL177" s="43"/>
      <c r="AM177" s="43"/>
      <c r="AN177" s="43"/>
      <c r="AO177" s="44"/>
      <c r="AP177" s="45"/>
      <c r="AQ177" s="44"/>
      <c r="AR177" s="44"/>
      <c r="AS177" s="44"/>
      <c r="AT177" s="44"/>
      <c r="AU177" s="153"/>
      <c r="AV177" s="34">
        <f t="shared" si="11"/>
        <v>0</v>
      </c>
      <c r="AX177" s="349"/>
      <c r="AY177" s="349"/>
      <c r="AZ177" s="108"/>
      <c r="BA177" s="109"/>
    </row>
    <row r="178" spans="1:53" ht="13.2" hidden="1" customHeight="1" thickBot="1" x14ac:dyDescent="0.45">
      <c r="A178" s="1371"/>
      <c r="B178" s="1397"/>
      <c r="C178" s="1426"/>
      <c r="D178" s="1336"/>
      <c r="E178" s="106" t="s">
        <v>339</v>
      </c>
      <c r="F178" s="154"/>
      <c r="G178" s="155"/>
      <c r="H178" s="1240"/>
      <c r="I178" s="1235"/>
      <c r="J178" s="1236"/>
      <c r="K178" s="1240"/>
      <c r="L178" s="1222"/>
      <c r="M178" s="37"/>
      <c r="N178" s="50"/>
      <c r="O178" s="50"/>
      <c r="P178" s="50"/>
      <c r="Q178" s="50"/>
      <c r="R178" s="50"/>
      <c r="S178" s="54"/>
      <c r="T178" s="50"/>
      <c r="U178" s="50"/>
      <c r="V178" s="50"/>
      <c r="W178" s="50"/>
      <c r="X178" s="50"/>
      <c r="Y178" s="54"/>
      <c r="Z178" s="50"/>
      <c r="AA178" s="50"/>
      <c r="AB178" s="50"/>
      <c r="AC178" s="50"/>
      <c r="AD178" s="50"/>
      <c r="AE178" s="54"/>
      <c r="AF178" s="50"/>
      <c r="AG178" s="50"/>
      <c r="AH178" s="50"/>
      <c r="AI178" s="50"/>
      <c r="AJ178" s="50"/>
      <c r="AK178" s="54"/>
      <c r="AL178" s="54"/>
      <c r="AM178" s="54"/>
      <c r="AN178" s="54"/>
      <c r="AO178" s="50"/>
      <c r="AP178" s="87"/>
      <c r="AQ178" s="50"/>
      <c r="AR178" s="49"/>
      <c r="AS178" s="49"/>
      <c r="AT178" s="49"/>
      <c r="AU178" s="156"/>
      <c r="AV178" s="42">
        <f t="shared" si="11"/>
        <v>0</v>
      </c>
      <c r="AX178" s="349"/>
      <c r="AY178" s="349"/>
      <c r="AZ178" s="108"/>
      <c r="BA178" s="109"/>
    </row>
    <row r="179" spans="1:53" ht="13.2" hidden="1" customHeight="1" x14ac:dyDescent="0.4">
      <c r="A179" s="1370" t="s">
        <v>27</v>
      </c>
      <c r="B179" s="1397"/>
      <c r="C179" s="1425"/>
      <c r="D179" s="1335" t="s">
        <v>119</v>
      </c>
      <c r="E179" s="148" t="s">
        <v>355</v>
      </c>
      <c r="F179" s="1140"/>
      <c r="G179" s="152"/>
      <c r="H179" s="1239"/>
      <c r="I179" s="1239">
        <f>AV179</f>
        <v>0</v>
      </c>
      <c r="J179" s="1232">
        <f>SUM(N180:AU180)</f>
        <v>0</v>
      </c>
      <c r="K179" s="1239">
        <f>H179-J179</f>
        <v>0</v>
      </c>
      <c r="L179" s="1209"/>
      <c r="M179" s="30" t="s">
        <v>30</v>
      </c>
      <c r="N179" s="46"/>
      <c r="O179" s="46"/>
      <c r="P179" s="46"/>
      <c r="Q179" s="46"/>
      <c r="R179" s="46"/>
      <c r="S179" s="158"/>
      <c r="T179" s="46"/>
      <c r="U179" s="46"/>
      <c r="V179" s="46"/>
      <c r="W179" s="46"/>
      <c r="X179" s="46"/>
      <c r="Y179" s="158"/>
      <c r="Z179" s="46"/>
      <c r="AA179" s="46"/>
      <c r="AB179" s="46"/>
      <c r="AC179" s="46"/>
      <c r="AD179" s="46"/>
      <c r="AE179" s="158"/>
      <c r="AF179" s="46"/>
      <c r="AG179" s="46"/>
      <c r="AH179" s="46"/>
      <c r="AI179" s="46"/>
      <c r="AJ179" s="46"/>
      <c r="AK179" s="158"/>
      <c r="AL179" s="158"/>
      <c r="AM179" s="158"/>
      <c r="AN179" s="158"/>
      <c r="AO179" s="46"/>
      <c r="AP179" s="153"/>
      <c r="AQ179" s="159"/>
      <c r="AR179" s="90"/>
      <c r="AS179" s="90"/>
      <c r="AT179" s="90"/>
      <c r="AU179" s="153"/>
      <c r="AV179" s="34">
        <f t="shared" si="11"/>
        <v>0</v>
      </c>
      <c r="AX179" s="349"/>
      <c r="AY179" s="349"/>
      <c r="AZ179" s="108"/>
      <c r="BA179" s="109"/>
    </row>
    <row r="180" spans="1:53" ht="13.2" hidden="1" customHeight="1" thickBot="1" x14ac:dyDescent="0.45">
      <c r="A180" s="1371"/>
      <c r="B180" s="1397"/>
      <c r="C180" s="1426"/>
      <c r="D180" s="1336"/>
      <c r="E180" s="106" t="s">
        <v>352</v>
      </c>
      <c r="F180" s="1141"/>
      <c r="G180" s="161"/>
      <c r="H180" s="1240"/>
      <c r="I180" s="1240"/>
      <c r="J180" s="1236"/>
      <c r="K180" s="1240"/>
      <c r="L180" s="1222"/>
      <c r="M180" s="37" t="s">
        <v>31</v>
      </c>
      <c r="N180" s="50"/>
      <c r="O180" s="50"/>
      <c r="P180" s="50"/>
      <c r="Q180" s="50"/>
      <c r="R180" s="50"/>
      <c r="S180" s="54"/>
      <c r="T180" s="50"/>
      <c r="U180" s="50"/>
      <c r="V180" s="50"/>
      <c r="W180" s="50"/>
      <c r="X180" s="50"/>
      <c r="Y180" s="54"/>
      <c r="Z180" s="50"/>
      <c r="AA180" s="50"/>
      <c r="AB180" s="50"/>
      <c r="AC180" s="50"/>
      <c r="AD180" s="50"/>
      <c r="AE180" s="54"/>
      <c r="AF180" s="50"/>
      <c r="AG180" s="50"/>
      <c r="AH180" s="50"/>
      <c r="AI180" s="50"/>
      <c r="AJ180" s="50"/>
      <c r="AK180" s="54"/>
      <c r="AL180" s="54"/>
      <c r="AM180" s="54"/>
      <c r="AN180" s="54"/>
      <c r="AO180" s="50"/>
      <c r="AP180" s="162"/>
      <c r="AQ180" s="163"/>
      <c r="AR180" s="92"/>
      <c r="AS180" s="92"/>
      <c r="AT180" s="92"/>
      <c r="AU180" s="156"/>
      <c r="AV180" s="42">
        <f t="shared" si="11"/>
        <v>0</v>
      </c>
      <c r="AX180" s="349"/>
      <c r="AY180" s="349"/>
      <c r="AZ180" s="108"/>
      <c r="BA180" s="109"/>
    </row>
    <row r="181" spans="1:53" ht="13.2" hidden="1" customHeight="1" x14ac:dyDescent="0.4">
      <c r="A181" s="1370" t="s">
        <v>27</v>
      </c>
      <c r="B181" s="1397"/>
      <c r="C181" s="1350"/>
      <c r="D181" s="1335" t="s">
        <v>129</v>
      </c>
      <c r="E181" s="164" t="s">
        <v>130</v>
      </c>
      <c r="F181" s="1700"/>
      <c r="G181" s="281"/>
      <c r="H181" s="1142"/>
      <c r="I181" s="1230">
        <f>AV181</f>
        <v>0</v>
      </c>
      <c r="J181" s="1232">
        <f>SUM(N182:AU182)</f>
        <v>0</v>
      </c>
      <c r="K181" s="1239">
        <f>H181-J181</f>
        <v>0</v>
      </c>
      <c r="L181" s="1209"/>
      <c r="M181" s="30" t="s">
        <v>30</v>
      </c>
      <c r="N181" s="90"/>
      <c r="O181" s="90"/>
      <c r="P181" s="90"/>
      <c r="Q181" s="90"/>
      <c r="R181" s="90"/>
      <c r="S181" s="129"/>
      <c r="T181" s="90"/>
      <c r="U181" s="90"/>
      <c r="V181" s="90"/>
      <c r="W181" s="90"/>
      <c r="X181" s="90"/>
      <c r="Y181" s="129"/>
      <c r="Z181" s="90"/>
      <c r="AA181" s="90"/>
      <c r="AB181" s="90"/>
      <c r="AC181" s="90"/>
      <c r="AD181" s="90"/>
      <c r="AE181" s="129"/>
      <c r="AF181" s="90"/>
      <c r="AG181" s="90"/>
      <c r="AH181" s="90"/>
      <c r="AI181" s="90"/>
      <c r="AJ181" s="90"/>
      <c r="AK181" s="129"/>
      <c r="AL181" s="129"/>
      <c r="AM181" s="129"/>
      <c r="AN181" s="129"/>
      <c r="AO181" s="90"/>
      <c r="AP181" s="136"/>
      <c r="AQ181" s="131"/>
      <c r="AR181" s="90"/>
      <c r="AS181" s="90"/>
      <c r="AT181" s="90"/>
      <c r="AU181" s="90"/>
      <c r="AV181" s="103">
        <f t="shared" si="11"/>
        <v>0</v>
      </c>
      <c r="AX181" s="1697"/>
      <c r="AY181" s="1697"/>
      <c r="AZ181" s="108"/>
      <c r="BA181" s="109"/>
    </row>
    <row r="182" spans="1:53" ht="13.2" hidden="1" customHeight="1" thickBot="1" x14ac:dyDescent="0.45">
      <c r="A182" s="1371"/>
      <c r="B182" s="1397"/>
      <c r="C182" s="1351"/>
      <c r="D182" s="1336"/>
      <c r="E182" s="165" t="s">
        <v>131</v>
      </c>
      <c r="F182" s="1701"/>
      <c r="G182" s="282"/>
      <c r="H182" s="1137"/>
      <c r="I182" s="1235"/>
      <c r="J182" s="1236"/>
      <c r="K182" s="1240"/>
      <c r="L182" s="1222"/>
      <c r="M182" s="37" t="s">
        <v>31</v>
      </c>
      <c r="N182" s="91"/>
      <c r="O182" s="91"/>
      <c r="P182" s="91"/>
      <c r="Q182" s="91"/>
      <c r="R182" s="91"/>
      <c r="S182" s="134"/>
      <c r="T182" s="91"/>
      <c r="U182" s="91"/>
      <c r="V182" s="91"/>
      <c r="W182" s="91"/>
      <c r="X182" s="91"/>
      <c r="Y182" s="134"/>
      <c r="Z182" s="91"/>
      <c r="AA182" s="91"/>
      <c r="AB182" s="91"/>
      <c r="AC182" s="91"/>
      <c r="AD182" s="91"/>
      <c r="AE182" s="134"/>
      <c r="AF182" s="91"/>
      <c r="AG182" s="91"/>
      <c r="AH182" s="91"/>
      <c r="AI182" s="91"/>
      <c r="AJ182" s="91"/>
      <c r="AK182" s="134"/>
      <c r="AL182" s="134"/>
      <c r="AM182" s="134"/>
      <c r="AN182" s="134"/>
      <c r="AO182" s="91"/>
      <c r="AP182" s="135"/>
      <c r="AQ182" s="91"/>
      <c r="AR182" s="92"/>
      <c r="AS182" s="92"/>
      <c r="AT182" s="92"/>
      <c r="AU182" s="92"/>
      <c r="AV182" s="94">
        <f t="shared" si="11"/>
        <v>0</v>
      </c>
      <c r="AX182" s="1697"/>
      <c r="AY182" s="1697"/>
      <c r="AZ182" s="108"/>
      <c r="BA182" s="109"/>
    </row>
    <row r="183" spans="1:53" s="13" customFormat="1" ht="13.2" hidden="1" customHeight="1" thickBot="1" x14ac:dyDescent="0.45">
      <c r="A183" s="1370" t="s">
        <v>27</v>
      </c>
      <c r="B183" s="1397"/>
      <c r="C183" s="1372"/>
      <c r="D183" s="1335" t="s">
        <v>132</v>
      </c>
      <c r="E183" s="56" t="s">
        <v>133</v>
      </c>
      <c r="F183" s="1350"/>
      <c r="G183" s="334"/>
      <c r="H183" s="1142"/>
      <c r="I183" s="1230">
        <f>AV183</f>
        <v>0</v>
      </c>
      <c r="J183" s="1232">
        <f>SUM(N184:AU184)</f>
        <v>0</v>
      </c>
      <c r="K183" s="1239">
        <f>H183-J183</f>
        <v>0</v>
      </c>
      <c r="L183" s="1209"/>
      <c r="M183" s="30" t="s">
        <v>30</v>
      </c>
      <c r="N183" s="90"/>
      <c r="O183" s="90"/>
      <c r="P183" s="90"/>
      <c r="Q183" s="90"/>
      <c r="R183" s="90"/>
      <c r="S183" s="129"/>
      <c r="T183" s="90"/>
      <c r="U183" s="90"/>
      <c r="V183" s="90"/>
      <c r="W183" s="90"/>
      <c r="X183" s="90"/>
      <c r="Y183" s="129"/>
      <c r="Z183" s="90"/>
      <c r="AA183" s="90"/>
      <c r="AB183" s="90"/>
      <c r="AC183" s="90"/>
      <c r="AD183" s="90"/>
      <c r="AE183" s="129"/>
      <c r="AF183" s="90"/>
      <c r="AG183" s="90"/>
      <c r="AH183" s="90"/>
      <c r="AI183" s="90"/>
      <c r="AJ183" s="90"/>
      <c r="AK183" s="129"/>
      <c r="AL183" s="129"/>
      <c r="AM183" s="129"/>
      <c r="AN183" s="129"/>
      <c r="AO183" s="141"/>
      <c r="AP183" s="130"/>
      <c r="AQ183" s="141"/>
      <c r="AR183" s="90"/>
      <c r="AS183" s="90"/>
      <c r="AT183" s="90"/>
      <c r="AU183" s="90"/>
      <c r="AV183" s="103">
        <f t="shared" si="11"/>
        <v>0</v>
      </c>
      <c r="AX183" s="1697"/>
      <c r="AY183" s="1697"/>
      <c r="AZ183" s="149"/>
      <c r="BA183" s="150"/>
    </row>
    <row r="184" spans="1:53" s="13" customFormat="1" ht="13.2" hidden="1" customHeight="1" thickBot="1" x14ac:dyDescent="0.45">
      <c r="A184" s="1371"/>
      <c r="B184" s="1332"/>
      <c r="C184" s="1372"/>
      <c r="D184" s="1336"/>
      <c r="E184" s="106" t="s">
        <v>134</v>
      </c>
      <c r="F184" s="1351"/>
      <c r="G184" s="333"/>
      <c r="H184" s="1137"/>
      <c r="I184" s="1235"/>
      <c r="J184" s="1236"/>
      <c r="K184" s="1240"/>
      <c r="L184" s="1222"/>
      <c r="M184" s="37" t="s">
        <v>31</v>
      </c>
      <c r="N184" s="91"/>
      <c r="O184" s="91"/>
      <c r="P184" s="91"/>
      <c r="Q184" s="91"/>
      <c r="R184" s="91"/>
      <c r="S184" s="134"/>
      <c r="T184" s="91"/>
      <c r="U184" s="91"/>
      <c r="V184" s="91"/>
      <c r="W184" s="91"/>
      <c r="X184" s="91"/>
      <c r="Y184" s="134"/>
      <c r="Z184" s="91"/>
      <c r="AA184" s="91"/>
      <c r="AB184" s="91"/>
      <c r="AC184" s="91"/>
      <c r="AD184" s="91"/>
      <c r="AE184" s="134"/>
      <c r="AF184" s="91"/>
      <c r="AG184" s="91"/>
      <c r="AH184" s="91"/>
      <c r="AI184" s="91"/>
      <c r="AJ184" s="91"/>
      <c r="AK184" s="134"/>
      <c r="AL184" s="134"/>
      <c r="AM184" s="134"/>
      <c r="AN184" s="134"/>
      <c r="AO184" s="91"/>
      <c r="AP184" s="135"/>
      <c r="AQ184" s="91"/>
      <c r="AR184" s="92"/>
      <c r="AS184" s="92"/>
      <c r="AT184" s="92"/>
      <c r="AU184" s="92"/>
      <c r="AV184" s="94">
        <f t="shared" si="11"/>
        <v>0</v>
      </c>
      <c r="AX184" s="1697"/>
      <c r="AY184" s="1697"/>
      <c r="AZ184" s="149"/>
      <c r="BA184" s="150"/>
    </row>
    <row r="185" spans="1:53" s="13" customFormat="1" ht="13.2" customHeight="1" x14ac:dyDescent="0.4">
      <c r="A185" s="1607" t="s">
        <v>135</v>
      </c>
      <c r="B185" s="1608"/>
      <c r="C185" s="1608"/>
      <c r="D185" s="1608"/>
      <c r="E185" s="1609"/>
      <c r="F185" s="1702">
        <f>SUM(F95:F168)</f>
        <v>0</v>
      </c>
      <c r="G185" s="601"/>
      <c r="H185" s="1624">
        <f>SUM(H137:H184)</f>
        <v>1140</v>
      </c>
      <c r="I185" s="1624">
        <f>SUM(I137:I184)</f>
        <v>1140</v>
      </c>
      <c r="J185" s="1704">
        <f>SUM(J137:J180)</f>
        <v>0</v>
      </c>
      <c r="K185" s="1624">
        <f>SUM(K137:K184)</f>
        <v>1140</v>
      </c>
      <c r="L185" s="1652">
        <f>J185/H185</f>
        <v>0</v>
      </c>
      <c r="M185" s="482" t="s">
        <v>39</v>
      </c>
      <c r="N185" s="491">
        <f t="shared" ref="N185:AL186" si="13">N137+N139+N141+N143+N145+N147+N149+N151+N153+N155+N157+N159+N161+N163+N165+N167+N169+N171+N173+N175+N177+N179+N181+N183</f>
        <v>0</v>
      </c>
      <c r="O185" s="491">
        <f t="shared" si="13"/>
        <v>0</v>
      </c>
      <c r="P185" s="491">
        <f t="shared" si="13"/>
        <v>150</v>
      </c>
      <c r="Q185" s="491">
        <f t="shared" si="13"/>
        <v>150</v>
      </c>
      <c r="R185" s="491">
        <f t="shared" si="13"/>
        <v>150</v>
      </c>
      <c r="S185" s="167">
        <f t="shared" si="13"/>
        <v>0</v>
      </c>
      <c r="T185" s="491">
        <f t="shared" si="13"/>
        <v>150</v>
      </c>
      <c r="U185" s="491">
        <f t="shared" si="13"/>
        <v>100</v>
      </c>
      <c r="V185" s="491">
        <f t="shared" si="13"/>
        <v>0</v>
      </c>
      <c r="W185" s="491">
        <f t="shared" si="13"/>
        <v>0</v>
      </c>
      <c r="X185" s="491">
        <f t="shared" si="13"/>
        <v>0</v>
      </c>
      <c r="Y185" s="167">
        <f>Y137+Y139+Y141+Y143+Y145+Y147+Y149+Y151+Y153+Y155+Y157+Y159+Y161+Y163+Y165+Y167+Y169+Y171+Y173+Y175+Y177+Y179+Y181+Y183</f>
        <v>0</v>
      </c>
      <c r="Z185" s="491">
        <f t="shared" si="13"/>
        <v>0</v>
      </c>
      <c r="AA185" s="491">
        <f t="shared" si="13"/>
        <v>0</v>
      </c>
      <c r="AB185" s="491">
        <f t="shared" si="13"/>
        <v>0</v>
      </c>
      <c r="AC185" s="491">
        <f t="shared" si="13"/>
        <v>0</v>
      </c>
      <c r="AD185" s="491">
        <f t="shared" ref="AD185:AF186" si="14">AD137+AD139+AD141+AD143+AD145+AD147+AD149+AD151+AD153+AD155+AD157+AD159+AD161+AD163+AD165+AD167+AD169+AD171+AD173+AD175+AD177+AD179+AD181+AD183</f>
        <v>0</v>
      </c>
      <c r="AE185" s="167">
        <f t="shared" si="14"/>
        <v>0</v>
      </c>
      <c r="AF185" s="491">
        <f t="shared" si="14"/>
        <v>220</v>
      </c>
      <c r="AG185" s="491">
        <f t="shared" si="13"/>
        <v>220</v>
      </c>
      <c r="AH185" s="491">
        <f t="shared" si="13"/>
        <v>0</v>
      </c>
      <c r="AI185" s="491">
        <f t="shared" si="13"/>
        <v>0</v>
      </c>
      <c r="AJ185" s="491">
        <f t="shared" si="13"/>
        <v>0</v>
      </c>
      <c r="AK185" s="167">
        <f t="shared" si="13"/>
        <v>0</v>
      </c>
      <c r="AL185" s="167">
        <f t="shared" si="13"/>
        <v>0</v>
      </c>
      <c r="AM185" s="167"/>
      <c r="AN185" s="167"/>
      <c r="AO185" s="652"/>
      <c r="AP185" s="653"/>
      <c r="AQ185" s="653"/>
      <c r="AR185" s="653"/>
      <c r="AS185" s="653"/>
      <c r="AT185" s="654"/>
      <c r="AU185" s="655"/>
      <c r="AV185" s="494">
        <f t="shared" si="11"/>
        <v>1140</v>
      </c>
      <c r="AX185" s="108"/>
      <c r="AY185" s="108"/>
      <c r="AZ185" s="108"/>
      <c r="BA185" s="109"/>
    </row>
    <row r="186" spans="1:53" s="13" customFormat="1" ht="13.2" customHeight="1" thickBot="1" x14ac:dyDescent="0.45">
      <c r="A186" s="1610"/>
      <c r="B186" s="1611"/>
      <c r="C186" s="1611"/>
      <c r="D186" s="1611"/>
      <c r="E186" s="1612"/>
      <c r="F186" s="1703"/>
      <c r="G186" s="602"/>
      <c r="H186" s="1625"/>
      <c r="I186" s="1625"/>
      <c r="J186" s="1705"/>
      <c r="K186" s="1625"/>
      <c r="L186" s="1653"/>
      <c r="M186" s="475" t="s">
        <v>40</v>
      </c>
      <c r="N186" s="492">
        <f t="shared" si="13"/>
        <v>0</v>
      </c>
      <c r="O186" s="492">
        <f t="shared" si="13"/>
        <v>0</v>
      </c>
      <c r="P186" s="492">
        <f t="shared" si="13"/>
        <v>0</v>
      </c>
      <c r="Q186" s="492">
        <f t="shared" si="13"/>
        <v>0</v>
      </c>
      <c r="R186" s="492">
        <f t="shared" si="13"/>
        <v>0</v>
      </c>
      <c r="S186" s="169">
        <f t="shared" si="13"/>
        <v>0</v>
      </c>
      <c r="T186" s="492">
        <f t="shared" si="13"/>
        <v>0</v>
      </c>
      <c r="U186" s="492">
        <f t="shared" si="13"/>
        <v>0</v>
      </c>
      <c r="V186" s="492">
        <f t="shared" si="13"/>
        <v>0</v>
      </c>
      <c r="W186" s="492">
        <f t="shared" si="13"/>
        <v>0</v>
      </c>
      <c r="X186" s="492">
        <f t="shared" si="13"/>
        <v>0</v>
      </c>
      <c r="Y186" s="169">
        <f>Y138+Y140+Y142+Y144+Y146+Y148+Y150+Y152+Y154+Y156+Y158+Y160+Y162+Y164+Y166+Y168+Y170+Y172+Y174+Y176+Y178+Y180+Y182+Y184</f>
        <v>0</v>
      </c>
      <c r="Z186" s="492">
        <f t="shared" si="13"/>
        <v>0</v>
      </c>
      <c r="AA186" s="492">
        <f t="shared" si="13"/>
        <v>0</v>
      </c>
      <c r="AB186" s="492">
        <f t="shared" si="13"/>
        <v>0</v>
      </c>
      <c r="AC186" s="492">
        <f t="shared" si="13"/>
        <v>0</v>
      </c>
      <c r="AD186" s="492">
        <f t="shared" si="14"/>
        <v>0</v>
      </c>
      <c r="AE186" s="169">
        <f t="shared" si="14"/>
        <v>0</v>
      </c>
      <c r="AF186" s="492">
        <f t="shared" si="14"/>
        <v>0</v>
      </c>
      <c r="AG186" s="492">
        <f t="shared" si="13"/>
        <v>0</v>
      </c>
      <c r="AH186" s="492">
        <f t="shared" si="13"/>
        <v>0</v>
      </c>
      <c r="AI186" s="492">
        <f t="shared" si="13"/>
        <v>0</v>
      </c>
      <c r="AJ186" s="492">
        <f t="shared" si="13"/>
        <v>0</v>
      </c>
      <c r="AK186" s="169">
        <f t="shared" si="13"/>
        <v>0</v>
      </c>
      <c r="AL186" s="169">
        <f t="shared" si="13"/>
        <v>0</v>
      </c>
      <c r="AM186" s="169"/>
      <c r="AN186" s="169"/>
      <c r="AO186" s="656"/>
      <c r="AP186" s="657"/>
      <c r="AQ186" s="657"/>
      <c r="AR186" s="653"/>
      <c r="AS186" s="653"/>
      <c r="AT186" s="658"/>
      <c r="AU186" s="659"/>
      <c r="AV186" s="493">
        <f>AV146+AV150+AV154+AV156+AV158+AV162+AV168</f>
        <v>0</v>
      </c>
      <c r="AX186" s="108"/>
      <c r="AY186" s="108"/>
      <c r="AZ186" s="108"/>
      <c r="BA186" s="109"/>
    </row>
    <row r="187" spans="1:53" ht="13.2" customHeight="1" thickBot="1" x14ac:dyDescent="0.45">
      <c r="A187" s="1682" t="s">
        <v>7</v>
      </c>
      <c r="B187" s="1691" t="s">
        <v>8</v>
      </c>
      <c r="C187" s="1689" t="s">
        <v>9</v>
      </c>
      <c r="D187" s="1689" t="s">
        <v>10</v>
      </c>
      <c r="E187" s="1689" t="s">
        <v>11</v>
      </c>
      <c r="F187" s="1707" t="s">
        <v>12</v>
      </c>
      <c r="G187" s="1175" t="s">
        <v>484</v>
      </c>
      <c r="H187" s="1676" t="s">
        <v>14</v>
      </c>
      <c r="I187" s="1676" t="s">
        <v>15</v>
      </c>
      <c r="J187" s="1676" t="s">
        <v>16</v>
      </c>
      <c r="K187" s="1676" t="s">
        <v>17</v>
      </c>
      <c r="L187" s="1679" t="s">
        <v>18</v>
      </c>
      <c r="M187" s="1590" t="s">
        <v>91</v>
      </c>
      <c r="N187" s="542"/>
      <c r="O187" s="542"/>
      <c r="P187" s="542"/>
      <c r="Q187" s="542"/>
      <c r="R187" s="542"/>
      <c r="S187" s="121"/>
      <c r="T187" s="542"/>
      <c r="U187" s="542"/>
      <c r="V187" s="542"/>
      <c r="W187" s="542"/>
      <c r="X187" s="542"/>
      <c r="Y187" s="121"/>
      <c r="Z187" s="542"/>
      <c r="AA187" s="542"/>
      <c r="AB187" s="542"/>
      <c r="AC187" s="542"/>
      <c r="AD187" s="542"/>
      <c r="AE187" s="121"/>
      <c r="AF187" s="542"/>
      <c r="AG187" s="542"/>
      <c r="AH187" s="542"/>
      <c r="AI187" s="542"/>
      <c r="AJ187" s="542"/>
      <c r="AK187" s="121"/>
      <c r="AL187" s="121"/>
      <c r="AM187" s="121"/>
      <c r="AN187" s="121"/>
      <c r="AO187" s="542"/>
      <c r="AP187" s="646"/>
      <c r="AQ187" s="646"/>
      <c r="AR187" s="646"/>
      <c r="AS187" s="646"/>
      <c r="AT187" s="646"/>
      <c r="AU187" s="646"/>
      <c r="AV187" s="543"/>
      <c r="AX187" s="172"/>
      <c r="AY187" s="109"/>
      <c r="AZ187" s="109"/>
      <c r="BA187" s="109"/>
    </row>
    <row r="188" spans="1:53" ht="13.2" customHeight="1" thickBot="1" x14ac:dyDescent="0.45">
      <c r="A188" s="1683"/>
      <c r="B188" s="1690"/>
      <c r="C188" s="1690"/>
      <c r="D188" s="1690"/>
      <c r="E188" s="1690"/>
      <c r="F188" s="1708"/>
      <c r="G188" s="1176"/>
      <c r="H188" s="1677"/>
      <c r="I188" s="1677"/>
      <c r="J188" s="1677"/>
      <c r="K188" s="1677"/>
      <c r="L188" s="1680"/>
      <c r="M188" s="1591"/>
      <c r="N188" s="20">
        <v>1</v>
      </c>
      <c r="O188" s="20">
        <v>2</v>
      </c>
      <c r="P188" s="20">
        <v>3</v>
      </c>
      <c r="Q188" s="20">
        <v>4</v>
      </c>
      <c r="R188" s="20">
        <v>5</v>
      </c>
      <c r="S188" s="19">
        <v>6</v>
      </c>
      <c r="T188" s="20">
        <v>8</v>
      </c>
      <c r="U188" s="20">
        <v>9</v>
      </c>
      <c r="V188" s="20">
        <v>10</v>
      </c>
      <c r="W188" s="20">
        <v>11</v>
      </c>
      <c r="X188" s="20">
        <v>12</v>
      </c>
      <c r="Y188" s="19">
        <v>13</v>
      </c>
      <c r="Z188" s="20">
        <v>15</v>
      </c>
      <c r="AA188" s="20">
        <v>16</v>
      </c>
      <c r="AB188" s="20">
        <v>17</v>
      </c>
      <c r="AC188" s="20">
        <v>18</v>
      </c>
      <c r="AD188" s="20">
        <v>19</v>
      </c>
      <c r="AE188" s="19">
        <v>20</v>
      </c>
      <c r="AF188" s="20">
        <v>22</v>
      </c>
      <c r="AG188" s="20">
        <v>23</v>
      </c>
      <c r="AH188" s="20">
        <v>24</v>
      </c>
      <c r="AI188" s="20">
        <v>25</v>
      </c>
      <c r="AJ188" s="20">
        <v>26</v>
      </c>
      <c r="AK188" s="19">
        <v>27</v>
      </c>
      <c r="AL188" s="19">
        <v>29</v>
      </c>
      <c r="AM188" s="19">
        <v>30</v>
      </c>
      <c r="AN188" s="664">
        <v>31</v>
      </c>
      <c r="AO188" s="544"/>
      <c r="AP188" s="544"/>
      <c r="AQ188" s="648"/>
      <c r="AR188" s="544"/>
      <c r="AS188" s="649"/>
      <c r="AT188" s="649"/>
      <c r="AU188" s="647"/>
      <c r="AV188" s="548"/>
      <c r="AX188" s="173"/>
      <c r="AY188" s="109"/>
      <c r="AZ188" s="109"/>
      <c r="BA188" s="109"/>
    </row>
    <row r="189" spans="1:53" ht="13.2" customHeight="1" thickBot="1" x14ac:dyDescent="0.45">
      <c r="A189" s="1684"/>
      <c r="B189" s="1687"/>
      <c r="C189" s="1687"/>
      <c r="D189" s="1687"/>
      <c r="E189" s="1687"/>
      <c r="F189" s="1709"/>
      <c r="G189" s="1177"/>
      <c r="H189" s="1678"/>
      <c r="I189" s="1678"/>
      <c r="J189" s="1678"/>
      <c r="K189" s="1678"/>
      <c r="L189" s="1706"/>
      <c r="M189" s="1592"/>
      <c r="N189" s="25" t="s">
        <v>20</v>
      </c>
      <c r="O189" s="25" t="s">
        <v>21</v>
      </c>
      <c r="P189" s="25" t="s">
        <v>22</v>
      </c>
      <c r="Q189" s="25" t="s">
        <v>23</v>
      </c>
      <c r="R189" s="25" t="s">
        <v>24</v>
      </c>
      <c r="S189" s="24" t="s">
        <v>25</v>
      </c>
      <c r="T189" s="25" t="s">
        <v>20</v>
      </c>
      <c r="U189" s="25" t="s">
        <v>21</v>
      </c>
      <c r="V189" s="25" t="s">
        <v>22</v>
      </c>
      <c r="W189" s="25" t="s">
        <v>23</v>
      </c>
      <c r="X189" s="25" t="s">
        <v>24</v>
      </c>
      <c r="Y189" s="24" t="s">
        <v>25</v>
      </c>
      <c r="Z189" s="25" t="s">
        <v>20</v>
      </c>
      <c r="AA189" s="25" t="s">
        <v>21</v>
      </c>
      <c r="AB189" s="25" t="s">
        <v>22</v>
      </c>
      <c r="AC189" s="25" t="s">
        <v>23</v>
      </c>
      <c r="AD189" s="25" t="s">
        <v>24</v>
      </c>
      <c r="AE189" s="24" t="s">
        <v>25</v>
      </c>
      <c r="AF189" s="25" t="s">
        <v>20</v>
      </c>
      <c r="AG189" s="25" t="s">
        <v>21</v>
      </c>
      <c r="AH189" s="25" t="s">
        <v>22</v>
      </c>
      <c r="AI189" s="25" t="s">
        <v>23</v>
      </c>
      <c r="AJ189" s="25" t="s">
        <v>24</v>
      </c>
      <c r="AK189" s="24" t="s">
        <v>25</v>
      </c>
      <c r="AL189" s="24" t="s">
        <v>20</v>
      </c>
      <c r="AM189" s="24" t="s">
        <v>21</v>
      </c>
      <c r="AN189" s="24" t="s">
        <v>22</v>
      </c>
      <c r="AO189" s="546"/>
      <c r="AP189" s="546"/>
      <c r="AQ189" s="650"/>
      <c r="AR189" s="650"/>
      <c r="AS189" s="651"/>
      <c r="AT189" s="651"/>
      <c r="AU189" s="650"/>
      <c r="AV189" s="549" t="s">
        <v>26</v>
      </c>
      <c r="AW189" s="29"/>
      <c r="AX189" s="112"/>
      <c r="AY189" s="112"/>
      <c r="AZ189" s="109"/>
      <c r="BA189" s="109"/>
    </row>
    <row r="190" spans="1:53" s="13" customFormat="1" ht="13.2" hidden="1" customHeight="1" x14ac:dyDescent="0.4">
      <c r="A190" s="1370" t="s">
        <v>27</v>
      </c>
      <c r="B190" s="1331" t="s">
        <v>136</v>
      </c>
      <c r="C190" s="1350"/>
      <c r="D190" s="1373" t="s">
        <v>146</v>
      </c>
      <c r="E190" s="144" t="s">
        <v>425</v>
      </c>
      <c r="F190" s="1140"/>
      <c r="G190" s="329"/>
      <c r="H190" s="1142"/>
      <c r="I190" s="1230">
        <f>AV190</f>
        <v>0</v>
      </c>
      <c r="J190" s="1232">
        <f>SUM(N191:AU191)</f>
        <v>0</v>
      </c>
      <c r="K190" s="1239">
        <f>H190-J190</f>
        <v>0</v>
      </c>
      <c r="L190" s="1209"/>
      <c r="M190" s="30" t="s">
        <v>30</v>
      </c>
      <c r="N190" s="131"/>
      <c r="O190" s="131"/>
      <c r="P190" s="131"/>
      <c r="Q190" s="131"/>
      <c r="R190" s="131"/>
      <c r="S190" s="140"/>
      <c r="T190" s="131"/>
      <c r="U190" s="131"/>
      <c r="V190" s="131"/>
      <c r="W190" s="131"/>
      <c r="X190" s="131"/>
      <c r="Y190" s="140"/>
      <c r="Z190" s="131"/>
      <c r="AA190" s="131"/>
      <c r="AB190" s="131"/>
      <c r="AC190" s="131"/>
      <c r="AD190" s="131"/>
      <c r="AE190" s="140"/>
      <c r="AF190" s="131"/>
      <c r="AG190" s="131"/>
      <c r="AH190" s="131"/>
      <c r="AI190" s="131"/>
      <c r="AJ190" s="131"/>
      <c r="AK190" s="140"/>
      <c r="AL190" s="140"/>
      <c r="AM190" s="140"/>
      <c r="AN190" s="140"/>
      <c r="AO190" s="90"/>
      <c r="AP190" s="136"/>
      <c r="AQ190" s="90"/>
      <c r="AR190" s="90"/>
      <c r="AS190" s="90"/>
      <c r="AT190" s="90"/>
      <c r="AU190" s="90"/>
      <c r="AV190" s="103">
        <f t="shared" ref="AV190:AV253" si="15">SUM(N190:AU190)</f>
        <v>0</v>
      </c>
      <c r="AX190" s="1697"/>
      <c r="AY190" s="1697"/>
      <c r="AZ190" s="149"/>
      <c r="BA190" s="150"/>
    </row>
    <row r="191" spans="1:53" s="13" customFormat="1" ht="13.2" hidden="1" customHeight="1" thickBot="1" x14ac:dyDescent="0.45">
      <c r="A191" s="1371"/>
      <c r="B191" s="1397"/>
      <c r="C191" s="1351"/>
      <c r="D191" s="1336"/>
      <c r="E191" s="84" t="s">
        <v>147</v>
      </c>
      <c r="F191" s="1141"/>
      <c r="G191" s="330"/>
      <c r="H191" s="1137"/>
      <c r="I191" s="1235"/>
      <c r="J191" s="1236"/>
      <c r="K191" s="1240"/>
      <c r="L191" s="1222"/>
      <c r="M191" s="37" t="s">
        <v>31</v>
      </c>
      <c r="N191" s="240"/>
      <c r="O191" s="240"/>
      <c r="P191" s="240"/>
      <c r="Q191" s="240"/>
      <c r="R191" s="240"/>
      <c r="S191" s="174"/>
      <c r="T191" s="240"/>
      <c r="U191" s="240"/>
      <c r="V191" s="240"/>
      <c r="W191" s="240"/>
      <c r="X191" s="240"/>
      <c r="Y191" s="174"/>
      <c r="Z191" s="240"/>
      <c r="AA191" s="240"/>
      <c r="AB191" s="240"/>
      <c r="AC191" s="240"/>
      <c r="AD191" s="240"/>
      <c r="AE191" s="174"/>
      <c r="AF191" s="240"/>
      <c r="AG191" s="240"/>
      <c r="AH191" s="240"/>
      <c r="AI191" s="240"/>
      <c r="AJ191" s="240"/>
      <c r="AK191" s="174"/>
      <c r="AL191" s="174"/>
      <c r="AM191" s="174"/>
      <c r="AN191" s="174"/>
      <c r="AO191" s="91"/>
      <c r="AP191" s="135"/>
      <c r="AQ191" s="91"/>
      <c r="AR191" s="92"/>
      <c r="AS191" s="92"/>
      <c r="AT191" s="92"/>
      <c r="AU191" s="92"/>
      <c r="AV191" s="94">
        <f t="shared" si="15"/>
        <v>0</v>
      </c>
      <c r="AX191" s="1697"/>
      <c r="AY191" s="1697"/>
      <c r="AZ191" s="149"/>
      <c r="BA191" s="150"/>
    </row>
    <row r="192" spans="1:53" s="13" customFormat="1" ht="13.2" hidden="1" customHeight="1" x14ac:dyDescent="0.4">
      <c r="A192" s="1370" t="s">
        <v>27</v>
      </c>
      <c r="B192" s="1397"/>
      <c r="C192" s="1350"/>
      <c r="D192" s="1226" t="s">
        <v>169</v>
      </c>
      <c r="E192" s="82" t="s">
        <v>448</v>
      </c>
      <c r="F192" s="144"/>
      <c r="G192" s="144"/>
      <c r="H192" s="1142"/>
      <c r="I192" s="1230">
        <f>AV192</f>
        <v>0</v>
      </c>
      <c r="J192" s="1232">
        <f>SUM(N193:AU193)</f>
        <v>0</v>
      </c>
      <c r="K192" s="1239">
        <f>H192-J192</f>
        <v>0</v>
      </c>
      <c r="L192" s="1209"/>
      <c r="M192" s="30" t="s">
        <v>30</v>
      </c>
      <c r="N192" s="131"/>
      <c r="O192" s="131"/>
      <c r="P192" s="131"/>
      <c r="Q192" s="131"/>
      <c r="R192" s="131"/>
      <c r="S192" s="140"/>
      <c r="T192" s="131"/>
      <c r="U192" s="131"/>
      <c r="V192" s="131"/>
      <c r="W192" s="131"/>
      <c r="X192" s="131"/>
      <c r="Y192" s="140"/>
      <c r="Z192" s="131"/>
      <c r="AA192" s="131"/>
      <c r="AB192" s="131"/>
      <c r="AC192" s="131"/>
      <c r="AD192" s="131"/>
      <c r="AE192" s="140"/>
      <c r="AF192" s="131"/>
      <c r="AG192" s="131"/>
      <c r="AH192" s="131"/>
      <c r="AI192" s="131"/>
      <c r="AJ192" s="131"/>
      <c r="AK192" s="140"/>
      <c r="AL192" s="140"/>
      <c r="AM192" s="140"/>
      <c r="AN192" s="140"/>
      <c r="AO192" s="90"/>
      <c r="AP192" s="136"/>
      <c r="AQ192" s="90"/>
      <c r="AR192" s="90"/>
      <c r="AS192" s="90"/>
      <c r="AT192" s="90"/>
      <c r="AU192" s="90"/>
      <c r="AV192" s="103">
        <f t="shared" si="15"/>
        <v>0</v>
      </c>
      <c r="AX192" s="1697"/>
      <c r="AY192" s="1697"/>
      <c r="AZ192" s="149"/>
      <c r="BA192" s="150"/>
    </row>
    <row r="193" spans="1:53" s="13" customFormat="1" ht="13.2" hidden="1" customHeight="1" thickBot="1" x14ac:dyDescent="0.45">
      <c r="A193" s="1371"/>
      <c r="B193" s="1397"/>
      <c r="C193" s="1351"/>
      <c r="D193" s="1282"/>
      <c r="E193" s="105" t="s">
        <v>449</v>
      </c>
      <c r="F193" s="105"/>
      <c r="G193" s="105"/>
      <c r="H193" s="1137"/>
      <c r="I193" s="1235"/>
      <c r="J193" s="1236"/>
      <c r="K193" s="1240"/>
      <c r="L193" s="1222"/>
      <c r="M193" s="37" t="s">
        <v>31</v>
      </c>
      <c r="N193" s="240"/>
      <c r="O193" s="240"/>
      <c r="P193" s="240"/>
      <c r="Q193" s="240"/>
      <c r="R193" s="240"/>
      <c r="S193" s="174"/>
      <c r="T193" s="240"/>
      <c r="U193" s="240"/>
      <c r="V193" s="240"/>
      <c r="W193" s="240"/>
      <c r="X193" s="240"/>
      <c r="Y193" s="174"/>
      <c r="Z193" s="240"/>
      <c r="AA193" s="240"/>
      <c r="AB193" s="240"/>
      <c r="AC193" s="240"/>
      <c r="AD193" s="240"/>
      <c r="AE193" s="174"/>
      <c r="AF193" s="240"/>
      <c r="AG193" s="240"/>
      <c r="AH193" s="240"/>
      <c r="AI193" s="240"/>
      <c r="AJ193" s="240"/>
      <c r="AK193" s="174"/>
      <c r="AL193" s="174"/>
      <c r="AM193" s="174"/>
      <c r="AN193" s="174"/>
      <c r="AO193" s="91"/>
      <c r="AP193" s="175"/>
      <c r="AQ193" s="91"/>
      <c r="AR193" s="91"/>
      <c r="AS193" s="91"/>
      <c r="AT193" s="92"/>
      <c r="AU193" s="92"/>
      <c r="AV193" s="94">
        <f t="shared" si="15"/>
        <v>0</v>
      </c>
      <c r="AX193" s="1697"/>
      <c r="AY193" s="1697"/>
      <c r="AZ193" s="149"/>
      <c r="BA193" s="150"/>
    </row>
    <row r="194" spans="1:53" s="13" customFormat="1" ht="13.2" hidden="1" customHeight="1" thickBot="1" x14ac:dyDescent="0.45">
      <c r="A194" s="1370" t="s">
        <v>27</v>
      </c>
      <c r="B194" s="1397"/>
      <c r="C194" s="1372"/>
      <c r="D194" s="1226" t="s">
        <v>169</v>
      </c>
      <c r="E194" s="82" t="s">
        <v>417</v>
      </c>
      <c r="F194" s="1393"/>
      <c r="G194" s="281"/>
      <c r="H194" s="1142"/>
      <c r="I194" s="1230">
        <f>AV194</f>
        <v>0</v>
      </c>
      <c r="J194" s="1232">
        <f>SUM(N195:AU195)</f>
        <v>0</v>
      </c>
      <c r="K194" s="1239">
        <f>H194-J194</f>
        <v>0</v>
      </c>
      <c r="L194" s="1209"/>
      <c r="M194" s="30" t="s">
        <v>30</v>
      </c>
      <c r="N194" s="90"/>
      <c r="O194" s="90"/>
      <c r="P194" s="90"/>
      <c r="Q194" s="90"/>
      <c r="R194" s="90"/>
      <c r="S194" s="129"/>
      <c r="T194" s="90"/>
      <c r="U194" s="90"/>
      <c r="V194" s="90"/>
      <c r="W194" s="90"/>
      <c r="X194" s="90"/>
      <c r="Y194" s="129"/>
      <c r="Z194" s="90"/>
      <c r="AA194" s="90"/>
      <c r="AB194" s="90"/>
      <c r="AC194" s="90"/>
      <c r="AD194" s="90"/>
      <c r="AE194" s="129"/>
      <c r="AF194" s="90"/>
      <c r="AG194" s="90"/>
      <c r="AH194" s="90"/>
      <c r="AI194" s="90"/>
      <c r="AJ194" s="90"/>
      <c r="AK194" s="129"/>
      <c r="AL194" s="129"/>
      <c r="AM194" s="129"/>
      <c r="AN194" s="129"/>
      <c r="AO194" s="90"/>
      <c r="AP194" s="136"/>
      <c r="AQ194" s="131"/>
      <c r="AR194" s="90"/>
      <c r="AS194" s="90"/>
      <c r="AT194" s="90"/>
      <c r="AU194" s="90"/>
      <c r="AV194" s="103">
        <f t="shared" si="15"/>
        <v>0</v>
      </c>
      <c r="AX194" s="108"/>
      <c r="AY194" s="108"/>
      <c r="AZ194" s="149"/>
      <c r="BA194" s="150"/>
    </row>
    <row r="195" spans="1:53" s="13" customFormat="1" ht="13.2" hidden="1" customHeight="1" thickBot="1" x14ac:dyDescent="0.45">
      <c r="A195" s="1371"/>
      <c r="B195" s="1397"/>
      <c r="C195" s="1372"/>
      <c r="D195" s="1282"/>
      <c r="E195" s="105" t="s">
        <v>418</v>
      </c>
      <c r="F195" s="1394"/>
      <c r="G195" s="282"/>
      <c r="H195" s="1137"/>
      <c r="I195" s="1235"/>
      <c r="J195" s="1236"/>
      <c r="K195" s="1240"/>
      <c r="L195" s="1222"/>
      <c r="M195" s="37" t="s">
        <v>31</v>
      </c>
      <c r="N195" s="91"/>
      <c r="O195" s="91"/>
      <c r="P195" s="91"/>
      <c r="Q195" s="91"/>
      <c r="R195" s="91"/>
      <c r="S195" s="134"/>
      <c r="T195" s="91"/>
      <c r="U195" s="91"/>
      <c r="V195" s="91"/>
      <c r="W195" s="91"/>
      <c r="X195" s="91"/>
      <c r="Y195" s="134"/>
      <c r="Z195" s="91"/>
      <c r="AA195" s="91"/>
      <c r="AB195" s="91"/>
      <c r="AC195" s="91"/>
      <c r="AD195" s="91"/>
      <c r="AE195" s="134"/>
      <c r="AF195" s="91"/>
      <c r="AG195" s="91"/>
      <c r="AH195" s="91"/>
      <c r="AI195" s="91"/>
      <c r="AJ195" s="91"/>
      <c r="AK195" s="134"/>
      <c r="AL195" s="134"/>
      <c r="AM195" s="134"/>
      <c r="AN195" s="134"/>
      <c r="AO195" s="91"/>
      <c r="AP195" s="135"/>
      <c r="AQ195" s="91"/>
      <c r="AR195" s="92"/>
      <c r="AS195" s="92"/>
      <c r="AT195" s="92"/>
      <c r="AU195" s="92"/>
      <c r="AV195" s="94">
        <f t="shared" si="15"/>
        <v>0</v>
      </c>
      <c r="AX195" s="108"/>
      <c r="AY195" s="108"/>
      <c r="AZ195" s="149"/>
      <c r="BA195" s="150"/>
    </row>
    <row r="196" spans="1:53" s="13" customFormat="1" ht="13.2" hidden="1" customHeight="1" thickBot="1" x14ac:dyDescent="0.45">
      <c r="A196" s="1370" t="s">
        <v>27</v>
      </c>
      <c r="B196" s="1397"/>
      <c r="C196" s="1372"/>
      <c r="D196" s="1373" t="s">
        <v>410</v>
      </c>
      <c r="E196" s="147" t="s">
        <v>419</v>
      </c>
      <c r="F196" s="1350"/>
      <c r="G196" s="334"/>
      <c r="H196" s="1142"/>
      <c r="I196" s="1230">
        <f>AV196</f>
        <v>0</v>
      </c>
      <c r="J196" s="1232">
        <f>SUM(N197:AU197)</f>
        <v>0</v>
      </c>
      <c r="K196" s="1239">
        <f>H196-J196</f>
        <v>0</v>
      </c>
      <c r="L196" s="1209"/>
      <c r="M196" s="30" t="s">
        <v>30</v>
      </c>
      <c r="N196" s="131"/>
      <c r="O196" s="131"/>
      <c r="P196" s="131"/>
      <c r="Q196" s="131"/>
      <c r="R196" s="131"/>
      <c r="S196" s="140"/>
      <c r="T196" s="131"/>
      <c r="U196" s="131"/>
      <c r="V196" s="131"/>
      <c r="W196" s="131"/>
      <c r="X196" s="131"/>
      <c r="Y196" s="140"/>
      <c r="Z196" s="131"/>
      <c r="AA196" s="131"/>
      <c r="AB196" s="131"/>
      <c r="AC196" s="131"/>
      <c r="AD196" s="131"/>
      <c r="AE196" s="140"/>
      <c r="AF196" s="131"/>
      <c r="AG196" s="131"/>
      <c r="AH196" s="131"/>
      <c r="AI196" s="131"/>
      <c r="AJ196" s="131"/>
      <c r="AK196" s="140"/>
      <c r="AL196" s="140"/>
      <c r="AM196" s="140"/>
      <c r="AN196" s="140"/>
      <c r="AO196" s="131"/>
      <c r="AP196" s="137"/>
      <c r="AQ196" s="131"/>
      <c r="AR196" s="131"/>
      <c r="AS196" s="131"/>
      <c r="AT196" s="131"/>
      <c r="AU196" s="131"/>
      <c r="AV196" s="103">
        <f t="shared" si="15"/>
        <v>0</v>
      </c>
      <c r="AX196" s="108"/>
      <c r="AY196" s="108"/>
      <c r="AZ196" s="149"/>
      <c r="BA196" s="150"/>
    </row>
    <row r="197" spans="1:53" s="13" customFormat="1" ht="13.2" hidden="1" customHeight="1" thickBot="1" x14ac:dyDescent="0.45">
      <c r="A197" s="1371"/>
      <c r="B197" s="1397"/>
      <c r="C197" s="1372"/>
      <c r="D197" s="1336"/>
      <c r="E197" s="143" t="s">
        <v>420</v>
      </c>
      <c r="F197" s="1351"/>
      <c r="G197" s="333"/>
      <c r="H197" s="1137"/>
      <c r="I197" s="1235"/>
      <c r="J197" s="1236"/>
      <c r="K197" s="1240"/>
      <c r="L197" s="1222"/>
      <c r="M197" s="37" t="s">
        <v>31</v>
      </c>
      <c r="N197" s="91"/>
      <c r="O197" s="91"/>
      <c r="P197" s="91"/>
      <c r="Q197" s="91"/>
      <c r="R197" s="91"/>
      <c r="S197" s="134"/>
      <c r="T197" s="91"/>
      <c r="U197" s="91"/>
      <c r="V197" s="91"/>
      <c r="W197" s="91"/>
      <c r="X197" s="91"/>
      <c r="Y197" s="134"/>
      <c r="Z197" s="91"/>
      <c r="AA197" s="91"/>
      <c r="AB197" s="91"/>
      <c r="AC197" s="91"/>
      <c r="AD197" s="91"/>
      <c r="AE197" s="134"/>
      <c r="AF197" s="91"/>
      <c r="AG197" s="91"/>
      <c r="AH197" s="91"/>
      <c r="AI197" s="91"/>
      <c r="AJ197" s="91"/>
      <c r="AK197" s="134"/>
      <c r="AL197" s="134"/>
      <c r="AM197" s="134"/>
      <c r="AN197" s="134"/>
      <c r="AO197" s="91"/>
      <c r="AP197" s="135"/>
      <c r="AQ197" s="91"/>
      <c r="AR197" s="92"/>
      <c r="AS197" s="92"/>
      <c r="AT197" s="92"/>
      <c r="AU197" s="92"/>
      <c r="AV197" s="94">
        <f t="shared" si="15"/>
        <v>0</v>
      </c>
      <c r="AX197" s="108"/>
      <c r="AY197" s="108"/>
      <c r="AZ197" s="149"/>
      <c r="BA197" s="150"/>
    </row>
    <row r="198" spans="1:53" s="13" customFormat="1" ht="13.2" hidden="1" customHeight="1" thickBot="1" x14ac:dyDescent="0.45">
      <c r="A198" s="1370" t="s">
        <v>27</v>
      </c>
      <c r="B198" s="1397"/>
      <c r="C198" s="1372"/>
      <c r="D198" s="1373" t="s">
        <v>141</v>
      </c>
      <c r="E198" s="274" t="s">
        <v>142</v>
      </c>
      <c r="F198" s="1393"/>
      <c r="G198" s="337"/>
      <c r="H198" s="1142"/>
      <c r="I198" s="1230">
        <f>AV198</f>
        <v>0</v>
      </c>
      <c r="J198" s="1232">
        <f>SUM(N199:AU199)</f>
        <v>0</v>
      </c>
      <c r="K198" s="1239">
        <f>H198-J198</f>
        <v>0</v>
      </c>
      <c r="L198" s="1209"/>
      <c r="M198" s="30" t="s">
        <v>30</v>
      </c>
      <c r="N198" s="131"/>
      <c r="O198" s="131"/>
      <c r="P198" s="131"/>
      <c r="Q198" s="131"/>
      <c r="R198" s="131"/>
      <c r="S198" s="140"/>
      <c r="T198" s="131"/>
      <c r="U198" s="131"/>
      <c r="V198" s="131"/>
      <c r="W198" s="131"/>
      <c r="X198" s="131"/>
      <c r="Y198" s="140"/>
      <c r="Z198" s="131"/>
      <c r="AA198" s="131"/>
      <c r="AB198" s="131"/>
      <c r="AC198" s="131"/>
      <c r="AD198" s="131"/>
      <c r="AE198" s="140"/>
      <c r="AF198" s="131"/>
      <c r="AG198" s="131"/>
      <c r="AH198" s="131"/>
      <c r="AI198" s="131"/>
      <c r="AJ198" s="131"/>
      <c r="AK198" s="140"/>
      <c r="AL198" s="140"/>
      <c r="AM198" s="140"/>
      <c r="AN198" s="140"/>
      <c r="AO198" s="141"/>
      <c r="AP198" s="137"/>
      <c r="AQ198" s="141"/>
      <c r="AR198" s="90"/>
      <c r="AS198" s="90"/>
      <c r="AT198" s="90"/>
      <c r="AU198" s="90"/>
      <c r="AV198" s="103">
        <f t="shared" si="15"/>
        <v>0</v>
      </c>
      <c r="AX198" s="108"/>
      <c r="AY198" s="108"/>
      <c r="AZ198" s="149"/>
      <c r="BA198" s="150"/>
    </row>
    <row r="199" spans="1:53" s="13" customFormat="1" ht="13.2" hidden="1" customHeight="1" thickBot="1" x14ac:dyDescent="0.45">
      <c r="A199" s="1371"/>
      <c r="B199" s="1397"/>
      <c r="C199" s="1372"/>
      <c r="D199" s="1336"/>
      <c r="E199" s="105" t="s">
        <v>143</v>
      </c>
      <c r="F199" s="1394"/>
      <c r="G199" s="338"/>
      <c r="H199" s="1137"/>
      <c r="I199" s="1235"/>
      <c r="J199" s="1236"/>
      <c r="K199" s="1240"/>
      <c r="L199" s="1222"/>
      <c r="M199" s="37" t="s">
        <v>31</v>
      </c>
      <c r="N199" s="91"/>
      <c r="O199" s="91"/>
      <c r="P199" s="91"/>
      <c r="Q199" s="91"/>
      <c r="R199" s="91"/>
      <c r="S199" s="134"/>
      <c r="T199" s="91"/>
      <c r="U199" s="91"/>
      <c r="V199" s="91"/>
      <c r="W199" s="91"/>
      <c r="X199" s="91"/>
      <c r="Y199" s="134"/>
      <c r="Z199" s="91"/>
      <c r="AA199" s="91"/>
      <c r="AB199" s="91"/>
      <c r="AC199" s="91"/>
      <c r="AD199" s="91"/>
      <c r="AE199" s="134"/>
      <c r="AF199" s="91"/>
      <c r="AG199" s="91"/>
      <c r="AH199" s="91"/>
      <c r="AI199" s="91"/>
      <c r="AJ199" s="91"/>
      <c r="AK199" s="134"/>
      <c r="AL199" s="134"/>
      <c r="AM199" s="134"/>
      <c r="AN199" s="134"/>
      <c r="AO199" s="91"/>
      <c r="AP199" s="135"/>
      <c r="AQ199" s="91"/>
      <c r="AR199" s="92"/>
      <c r="AS199" s="92"/>
      <c r="AT199" s="92"/>
      <c r="AU199" s="92"/>
      <c r="AV199" s="94">
        <f t="shared" si="15"/>
        <v>0</v>
      </c>
      <c r="AX199" s="108"/>
      <c r="AY199" s="108"/>
      <c r="AZ199" s="149"/>
      <c r="BA199" s="150"/>
    </row>
    <row r="200" spans="1:53" s="13" customFormat="1" ht="13.2" hidden="1" customHeight="1" thickBot="1" x14ac:dyDescent="0.45">
      <c r="A200" s="1370" t="s">
        <v>27</v>
      </c>
      <c r="B200" s="1397"/>
      <c r="C200" s="1372"/>
      <c r="D200" s="1364" t="s">
        <v>450</v>
      </c>
      <c r="E200" s="56" t="s">
        <v>529</v>
      </c>
      <c r="F200" s="1350"/>
      <c r="G200" s="334"/>
      <c r="H200" s="1142"/>
      <c r="I200" s="1230">
        <f>AV200</f>
        <v>0</v>
      </c>
      <c r="J200" s="1232">
        <f>SUM(N201:AU201)</f>
        <v>0</v>
      </c>
      <c r="K200" s="1239">
        <f>H200-J200</f>
        <v>0</v>
      </c>
      <c r="L200" s="1209" t="e">
        <f>J200/H200</f>
        <v>#DIV/0!</v>
      </c>
      <c r="M200" s="30" t="s">
        <v>30</v>
      </c>
      <c r="N200" s="131"/>
      <c r="O200" s="131"/>
      <c r="P200" s="131"/>
      <c r="Q200" s="131"/>
      <c r="R200" s="131"/>
      <c r="S200" s="140"/>
      <c r="T200" s="131"/>
      <c r="U200" s="131"/>
      <c r="V200" s="131"/>
      <c r="W200" s="131"/>
      <c r="X200" s="131"/>
      <c r="Y200" s="140"/>
      <c r="Z200" s="131"/>
      <c r="AA200" s="131"/>
      <c r="AB200" s="131"/>
      <c r="AC200" s="131"/>
      <c r="AD200" s="131"/>
      <c r="AE200" s="140"/>
      <c r="AF200" s="131"/>
      <c r="AG200" s="131"/>
      <c r="AH200" s="131"/>
      <c r="AI200" s="131"/>
      <c r="AJ200" s="131"/>
      <c r="AK200" s="140"/>
      <c r="AL200" s="140"/>
      <c r="AM200" s="140"/>
      <c r="AN200" s="140"/>
      <c r="AO200" s="141"/>
      <c r="AP200" s="130"/>
      <c r="AQ200" s="131"/>
      <c r="AR200" s="90"/>
      <c r="AS200" s="90"/>
      <c r="AT200" s="90"/>
      <c r="AU200" s="90"/>
      <c r="AV200" s="103">
        <f t="shared" si="15"/>
        <v>0</v>
      </c>
      <c r="AX200" s="108"/>
      <c r="AY200" s="108"/>
      <c r="AZ200" s="149"/>
      <c r="BA200" s="150"/>
    </row>
    <row r="201" spans="1:53" s="13" customFormat="1" ht="13.2" hidden="1" customHeight="1" thickBot="1" x14ac:dyDescent="0.45">
      <c r="A201" s="1371"/>
      <c r="B201" s="1397"/>
      <c r="C201" s="1372"/>
      <c r="D201" s="1365"/>
      <c r="E201" s="104" t="s">
        <v>530</v>
      </c>
      <c r="F201" s="1351"/>
      <c r="G201" s="333"/>
      <c r="H201" s="1137"/>
      <c r="I201" s="1235"/>
      <c r="J201" s="1236"/>
      <c r="K201" s="1240"/>
      <c r="L201" s="1222"/>
      <c r="M201" s="37" t="s">
        <v>31</v>
      </c>
      <c r="N201" s="91"/>
      <c r="O201" s="91"/>
      <c r="P201" s="91"/>
      <c r="Q201" s="91"/>
      <c r="R201" s="91"/>
      <c r="S201" s="134"/>
      <c r="T201" s="91"/>
      <c r="U201" s="91"/>
      <c r="V201" s="91"/>
      <c r="W201" s="91"/>
      <c r="X201" s="91"/>
      <c r="Y201" s="134"/>
      <c r="Z201" s="91"/>
      <c r="AA201" s="91"/>
      <c r="AB201" s="91"/>
      <c r="AC201" s="91"/>
      <c r="AD201" s="91"/>
      <c r="AE201" s="134"/>
      <c r="AF201" s="91"/>
      <c r="AG201" s="91"/>
      <c r="AH201" s="91"/>
      <c r="AI201" s="91"/>
      <c r="AJ201" s="91"/>
      <c r="AK201" s="134"/>
      <c r="AL201" s="134"/>
      <c r="AM201" s="134"/>
      <c r="AN201" s="134"/>
      <c r="AO201" s="91"/>
      <c r="AP201" s="135"/>
      <c r="AQ201" s="91"/>
      <c r="AR201" s="92"/>
      <c r="AS201" s="92"/>
      <c r="AT201" s="92"/>
      <c r="AU201" s="92"/>
      <c r="AV201" s="94">
        <f t="shared" si="15"/>
        <v>0</v>
      </c>
      <c r="AX201" s="108"/>
      <c r="AY201" s="108"/>
      <c r="AZ201" s="149"/>
      <c r="BA201" s="150"/>
    </row>
    <row r="202" spans="1:53" s="13" customFormat="1" ht="13.2" hidden="1" customHeight="1" thickBot="1" x14ac:dyDescent="0.45">
      <c r="A202" s="1370" t="s">
        <v>27</v>
      </c>
      <c r="B202" s="1397"/>
      <c r="C202" s="1372"/>
      <c r="D202" s="1335" t="s">
        <v>64</v>
      </c>
      <c r="E202" s="283" t="s">
        <v>152</v>
      </c>
      <c r="F202" s="144"/>
      <c r="G202" s="144"/>
      <c r="H202" s="1142"/>
      <c r="I202" s="1230">
        <f>AV202</f>
        <v>0</v>
      </c>
      <c r="J202" s="1232">
        <f>SUM(N203:AU203)</f>
        <v>0</v>
      </c>
      <c r="K202" s="1239">
        <f>H202-J202</f>
        <v>0</v>
      </c>
      <c r="L202" s="1209" t="e">
        <f>J202/H202</f>
        <v>#DIV/0!</v>
      </c>
      <c r="M202" s="30" t="s">
        <v>30</v>
      </c>
      <c r="N202" s="131"/>
      <c r="O202" s="131"/>
      <c r="P202" s="131"/>
      <c r="Q202" s="131"/>
      <c r="R202" s="131"/>
      <c r="S202" s="140"/>
      <c r="T202" s="131"/>
      <c r="U202" s="131"/>
      <c r="V202" s="131"/>
      <c r="W202" s="131"/>
      <c r="X202" s="131"/>
      <c r="Y202" s="140"/>
      <c r="Z202" s="131"/>
      <c r="AA202" s="131"/>
      <c r="AB202" s="131"/>
      <c r="AC202" s="131"/>
      <c r="AD202" s="131"/>
      <c r="AE202" s="140"/>
      <c r="AF202" s="131"/>
      <c r="AG202" s="131"/>
      <c r="AH202" s="131"/>
      <c r="AI202" s="131"/>
      <c r="AJ202" s="131"/>
      <c r="AK202" s="140"/>
      <c r="AL202" s="140"/>
      <c r="AM202" s="140"/>
      <c r="AN202" s="140"/>
      <c r="AO202" s="131"/>
      <c r="AP202" s="130"/>
      <c r="AQ202" s="141"/>
      <c r="AR202" s="90"/>
      <c r="AS202" s="90"/>
      <c r="AT202" s="90"/>
      <c r="AU202" s="90"/>
      <c r="AV202" s="103">
        <f t="shared" si="15"/>
        <v>0</v>
      </c>
      <c r="AX202" s="108"/>
      <c r="AY202" s="108"/>
      <c r="AZ202" s="149"/>
      <c r="BA202" s="150"/>
    </row>
    <row r="203" spans="1:53" s="13" customFormat="1" ht="13.2" hidden="1" customHeight="1" thickBot="1" x14ac:dyDescent="0.45">
      <c r="A203" s="1371"/>
      <c r="B203" s="1397"/>
      <c r="C203" s="1372"/>
      <c r="D203" s="1388"/>
      <c r="E203" s="284" t="s">
        <v>153</v>
      </c>
      <c r="F203" s="84"/>
      <c r="G203" s="84"/>
      <c r="H203" s="1137"/>
      <c r="I203" s="1235"/>
      <c r="J203" s="1236"/>
      <c r="K203" s="1240"/>
      <c r="L203" s="1222"/>
      <c r="M203" s="37" t="s">
        <v>31</v>
      </c>
      <c r="N203" s="91"/>
      <c r="O203" s="91"/>
      <c r="P203" s="91"/>
      <c r="Q203" s="91"/>
      <c r="R203" s="91"/>
      <c r="S203" s="134"/>
      <c r="T203" s="91"/>
      <c r="U203" s="91"/>
      <c r="V203" s="91"/>
      <c r="W203" s="91"/>
      <c r="X203" s="91"/>
      <c r="Y203" s="134"/>
      <c r="Z203" s="91"/>
      <c r="AA203" s="91"/>
      <c r="AB203" s="91"/>
      <c r="AC203" s="91"/>
      <c r="AD203" s="91"/>
      <c r="AE203" s="134"/>
      <c r="AF203" s="91"/>
      <c r="AG203" s="91"/>
      <c r="AH203" s="91"/>
      <c r="AI203" s="91"/>
      <c r="AJ203" s="91"/>
      <c r="AK203" s="134"/>
      <c r="AL203" s="134"/>
      <c r="AM203" s="134"/>
      <c r="AN203" s="134"/>
      <c r="AO203" s="91"/>
      <c r="AP203" s="135"/>
      <c r="AQ203" s="91"/>
      <c r="AR203" s="92"/>
      <c r="AS203" s="92"/>
      <c r="AT203" s="92"/>
      <c r="AU203" s="92"/>
      <c r="AV203" s="94">
        <f t="shared" si="15"/>
        <v>0</v>
      </c>
      <c r="AX203" s="108"/>
      <c r="AY203" s="108"/>
      <c r="AZ203" s="149"/>
      <c r="BA203" s="150"/>
    </row>
    <row r="204" spans="1:53" s="13" customFormat="1" ht="13.2" hidden="1" customHeight="1" x14ac:dyDescent="0.4">
      <c r="A204" s="1370" t="s">
        <v>27</v>
      </c>
      <c r="B204" s="1397"/>
      <c r="C204" s="1350"/>
      <c r="D204" s="1373" t="s">
        <v>140</v>
      </c>
      <c r="E204" s="56" t="s">
        <v>540</v>
      </c>
      <c r="F204" s="1140"/>
      <c r="G204" s="331"/>
      <c r="H204" s="1142"/>
      <c r="I204" s="1230">
        <f>AV204</f>
        <v>0</v>
      </c>
      <c r="J204" s="1232">
        <f>SUM(N205:AU205)</f>
        <v>0</v>
      </c>
      <c r="K204" s="1239">
        <f>H204-J204</f>
        <v>0</v>
      </c>
      <c r="L204" s="1209" t="e">
        <f>J204/H204</f>
        <v>#DIV/0!</v>
      </c>
      <c r="M204" s="30" t="s">
        <v>30</v>
      </c>
      <c r="N204" s="141"/>
      <c r="O204" s="141"/>
      <c r="P204" s="141"/>
      <c r="Q204" s="141"/>
      <c r="R204" s="141"/>
      <c r="S204" s="176"/>
      <c r="T204" s="141"/>
      <c r="U204" s="141"/>
      <c r="V204" s="141"/>
      <c r="W204" s="141"/>
      <c r="X204" s="141"/>
      <c r="Y204" s="176"/>
      <c r="Z204" s="141"/>
      <c r="AA204" s="141"/>
      <c r="AB204" s="141"/>
      <c r="AC204" s="141"/>
      <c r="AD204" s="141"/>
      <c r="AE204" s="176"/>
      <c r="AF204" s="141"/>
      <c r="AG204" s="141"/>
      <c r="AH204" s="141"/>
      <c r="AI204" s="141"/>
      <c r="AJ204" s="141"/>
      <c r="AK204" s="176"/>
      <c r="AL204" s="176"/>
      <c r="AM204" s="176"/>
      <c r="AN204" s="176"/>
      <c r="AO204" s="90"/>
      <c r="AP204" s="137"/>
      <c r="AQ204" s="141"/>
      <c r="AR204" s="90"/>
      <c r="AS204" s="90"/>
      <c r="AT204" s="90"/>
      <c r="AU204" s="90"/>
      <c r="AV204" s="103">
        <f t="shared" si="15"/>
        <v>0</v>
      </c>
      <c r="AX204" s="108"/>
      <c r="AY204" s="108"/>
      <c r="AZ204" s="149"/>
      <c r="BA204" s="150"/>
    </row>
    <row r="205" spans="1:53" s="13" customFormat="1" ht="13.95" hidden="1" customHeight="1" thickBot="1" x14ac:dyDescent="0.45">
      <c r="A205" s="1371"/>
      <c r="B205" s="1397"/>
      <c r="C205" s="1351"/>
      <c r="D205" s="1336"/>
      <c r="E205" s="104" t="s">
        <v>539</v>
      </c>
      <c r="F205" s="1141"/>
      <c r="G205" s="332"/>
      <c r="H205" s="1137"/>
      <c r="I205" s="1235"/>
      <c r="J205" s="1236"/>
      <c r="K205" s="1240"/>
      <c r="L205" s="1222"/>
      <c r="M205" s="37" t="s">
        <v>31</v>
      </c>
      <c r="N205" s="91"/>
      <c r="O205" s="91"/>
      <c r="P205" s="91"/>
      <c r="Q205" s="91"/>
      <c r="R205" s="91"/>
      <c r="S205" s="134"/>
      <c r="T205" s="91"/>
      <c r="U205" s="91"/>
      <c r="V205" s="91"/>
      <c r="W205" s="91"/>
      <c r="X205" s="91"/>
      <c r="Y205" s="134"/>
      <c r="Z205" s="91"/>
      <c r="AA205" s="91"/>
      <c r="AB205" s="91"/>
      <c r="AC205" s="91"/>
      <c r="AD205" s="91"/>
      <c r="AE205" s="134"/>
      <c r="AF205" s="91"/>
      <c r="AG205" s="91"/>
      <c r="AH205" s="91"/>
      <c r="AI205" s="91"/>
      <c r="AJ205" s="91"/>
      <c r="AK205" s="134"/>
      <c r="AL205" s="134"/>
      <c r="AM205" s="134"/>
      <c r="AN205" s="134"/>
      <c r="AO205" s="91"/>
      <c r="AP205" s="135"/>
      <c r="AQ205" s="91"/>
      <c r="AR205" s="92"/>
      <c r="AS205" s="92"/>
      <c r="AT205" s="92"/>
      <c r="AU205" s="92"/>
      <c r="AV205" s="94">
        <f t="shared" si="15"/>
        <v>0</v>
      </c>
      <c r="AX205" s="108"/>
      <c r="AY205" s="108"/>
      <c r="AZ205" s="149"/>
      <c r="BA205" s="150"/>
    </row>
    <row r="206" spans="1:53" s="13" customFormat="1" ht="13.2" customHeight="1" x14ac:dyDescent="0.4">
      <c r="A206" s="1370" t="s">
        <v>27</v>
      </c>
      <c r="B206" s="1397"/>
      <c r="C206" s="1350"/>
      <c r="D206" s="1373" t="s">
        <v>140</v>
      </c>
      <c r="E206" s="56" t="s">
        <v>373</v>
      </c>
      <c r="F206" s="1710"/>
      <c r="G206" s="1632"/>
      <c r="H206" s="1142"/>
      <c r="I206" s="1230">
        <f>AV206</f>
        <v>0</v>
      </c>
      <c r="J206" s="1232">
        <f>SUM(N207:AU207)</f>
        <v>0</v>
      </c>
      <c r="K206" s="1230">
        <f>H206-J206</f>
        <v>0</v>
      </c>
      <c r="L206" s="1209" t="e">
        <f>J206/H206</f>
        <v>#DIV/0!</v>
      </c>
      <c r="M206" s="30" t="s">
        <v>30</v>
      </c>
      <c r="N206" s="131"/>
      <c r="O206" s="131"/>
      <c r="P206" s="131"/>
      <c r="Q206" s="131"/>
      <c r="R206" s="131"/>
      <c r="S206" s="140"/>
      <c r="T206" s="131"/>
      <c r="U206" s="131"/>
      <c r="V206" s="131"/>
      <c r="W206" s="131"/>
      <c r="X206" s="131"/>
      <c r="Y206" s="140"/>
      <c r="Z206" s="131"/>
      <c r="AA206" s="131"/>
      <c r="AB206" s="131"/>
      <c r="AC206" s="131"/>
      <c r="AD206" s="131"/>
      <c r="AE206" s="140"/>
      <c r="AF206" s="131"/>
      <c r="AG206" s="131"/>
      <c r="AH206" s="131"/>
      <c r="AI206" s="131"/>
      <c r="AJ206" s="131"/>
      <c r="AK206" s="140"/>
      <c r="AL206" s="140"/>
      <c r="AM206" s="140"/>
      <c r="AN206" s="140"/>
      <c r="AO206" s="90"/>
      <c r="AP206" s="137"/>
      <c r="AQ206" s="90"/>
      <c r="AR206" s="90"/>
      <c r="AS206" s="90"/>
      <c r="AT206" s="90"/>
      <c r="AU206" s="90"/>
      <c r="AV206" s="103">
        <f>SUM(N206:AM206)</f>
        <v>0</v>
      </c>
      <c r="AX206" s="108"/>
      <c r="AY206" s="108"/>
      <c r="AZ206" s="149"/>
      <c r="BA206" s="150"/>
    </row>
    <row r="207" spans="1:53" s="13" customFormat="1" ht="13.2" customHeight="1" thickBot="1" x14ac:dyDescent="0.45">
      <c r="A207" s="1371"/>
      <c r="B207" s="1397"/>
      <c r="C207" s="1351"/>
      <c r="D207" s="1336"/>
      <c r="E207" s="143" t="s">
        <v>148</v>
      </c>
      <c r="F207" s="1711"/>
      <c r="G207" s="1633"/>
      <c r="H207" s="1137"/>
      <c r="I207" s="1235"/>
      <c r="J207" s="1236"/>
      <c r="K207" s="1235"/>
      <c r="L207" s="1222"/>
      <c r="M207" s="37" t="s">
        <v>31</v>
      </c>
      <c r="N207" s="91"/>
      <c r="O207" s="91"/>
      <c r="P207" s="91"/>
      <c r="Q207" s="91"/>
      <c r="R207" s="91"/>
      <c r="S207" s="134"/>
      <c r="T207" s="91"/>
      <c r="U207" s="91"/>
      <c r="V207" s="91"/>
      <c r="W207" s="91"/>
      <c r="X207" s="91"/>
      <c r="Y207" s="134"/>
      <c r="Z207" s="91"/>
      <c r="AA207" s="91"/>
      <c r="AB207" s="91"/>
      <c r="AC207" s="91"/>
      <c r="AD207" s="91"/>
      <c r="AE207" s="134"/>
      <c r="AF207" s="91"/>
      <c r="AG207" s="91"/>
      <c r="AH207" s="91"/>
      <c r="AI207" s="91"/>
      <c r="AJ207" s="91"/>
      <c r="AK207" s="134"/>
      <c r="AL207" s="134"/>
      <c r="AM207" s="134"/>
      <c r="AN207" s="134"/>
      <c r="AO207" s="91"/>
      <c r="AP207" s="135"/>
      <c r="AQ207" s="91"/>
      <c r="AR207" s="92"/>
      <c r="AS207" s="92"/>
      <c r="AT207" s="92"/>
      <c r="AU207" s="92"/>
      <c r="AV207" s="94">
        <f t="shared" si="15"/>
        <v>0</v>
      </c>
      <c r="AX207" s="177"/>
      <c r="AY207" s="177"/>
      <c r="AZ207" s="177"/>
      <c r="BA207" s="178"/>
    </row>
    <row r="208" spans="1:53" s="13" customFormat="1" ht="13.2" customHeight="1" x14ac:dyDescent="0.4">
      <c r="A208" s="1370" t="s">
        <v>27</v>
      </c>
      <c r="B208" s="1397"/>
      <c r="C208" s="1350"/>
      <c r="D208" s="1373" t="s">
        <v>140</v>
      </c>
      <c r="E208" s="56" t="s">
        <v>331</v>
      </c>
      <c r="F208" s="1140"/>
      <c r="G208" s="144"/>
      <c r="H208" s="1142"/>
      <c r="I208" s="1230">
        <f>AV208</f>
        <v>0</v>
      </c>
      <c r="J208" s="1232">
        <f>SUM(N209:AU209)</f>
        <v>0</v>
      </c>
      <c r="K208" s="1230">
        <f>H208-J208</f>
        <v>0</v>
      </c>
      <c r="L208" s="1209" t="e">
        <f>J208/H208</f>
        <v>#DIV/0!</v>
      </c>
      <c r="M208" s="30" t="s">
        <v>30</v>
      </c>
      <c r="N208" s="131"/>
      <c r="O208" s="131"/>
      <c r="P208" s="131"/>
      <c r="Q208" s="131"/>
      <c r="R208" s="131"/>
      <c r="S208" s="140"/>
      <c r="T208" s="131"/>
      <c r="U208" s="131"/>
      <c r="V208" s="131"/>
      <c r="W208" s="131"/>
      <c r="X208" s="131"/>
      <c r="Y208" s="140"/>
      <c r="Z208" s="131"/>
      <c r="AA208" s="131"/>
      <c r="AB208" s="131"/>
      <c r="AC208" s="131"/>
      <c r="AD208" s="131"/>
      <c r="AE208" s="140"/>
      <c r="AF208" s="131"/>
      <c r="AG208" s="131"/>
      <c r="AH208" s="131"/>
      <c r="AI208" s="131"/>
      <c r="AJ208" s="131"/>
      <c r="AK208" s="140"/>
      <c r="AL208" s="140"/>
      <c r="AM208" s="140"/>
      <c r="AN208" s="140"/>
      <c r="AO208" s="141"/>
      <c r="AP208" s="131"/>
      <c r="AQ208" s="131"/>
      <c r="AR208" s="90"/>
      <c r="AS208" s="90"/>
      <c r="AT208" s="90"/>
      <c r="AU208" s="90"/>
      <c r="AV208" s="103">
        <f t="shared" si="15"/>
        <v>0</v>
      </c>
      <c r="AX208" s="47"/>
      <c r="AY208" s="47"/>
      <c r="AZ208" s="47"/>
    </row>
    <row r="209" spans="1:52" s="13" customFormat="1" ht="13.2" customHeight="1" thickBot="1" x14ac:dyDescent="0.45">
      <c r="A209" s="1371"/>
      <c r="B209" s="1397"/>
      <c r="C209" s="1351"/>
      <c r="D209" s="1336"/>
      <c r="E209" s="104" t="s">
        <v>149</v>
      </c>
      <c r="F209" s="1141"/>
      <c r="G209" s="84"/>
      <c r="H209" s="1137"/>
      <c r="I209" s="1235"/>
      <c r="J209" s="1236"/>
      <c r="K209" s="1235"/>
      <c r="L209" s="1222"/>
      <c r="M209" s="37" t="s">
        <v>31</v>
      </c>
      <c r="N209" s="91"/>
      <c r="O209" s="91"/>
      <c r="P209" s="91"/>
      <c r="Q209" s="91"/>
      <c r="R209" s="91"/>
      <c r="S209" s="134"/>
      <c r="T209" s="91"/>
      <c r="U209" s="91"/>
      <c r="V209" s="91"/>
      <c r="W209" s="91"/>
      <c r="X209" s="91"/>
      <c r="Y209" s="134"/>
      <c r="Z209" s="91"/>
      <c r="AA209" s="91"/>
      <c r="AB209" s="91"/>
      <c r="AC209" s="91"/>
      <c r="AD209" s="91"/>
      <c r="AE209" s="134"/>
      <c r="AF209" s="91"/>
      <c r="AG209" s="91"/>
      <c r="AH209" s="91"/>
      <c r="AI209" s="91"/>
      <c r="AJ209" s="91"/>
      <c r="AK209" s="134"/>
      <c r="AL209" s="134"/>
      <c r="AM209" s="134"/>
      <c r="AN209" s="134"/>
      <c r="AO209" s="91"/>
      <c r="AP209" s="135"/>
      <c r="AQ209" s="91"/>
      <c r="AR209" s="92"/>
      <c r="AS209" s="92"/>
      <c r="AT209" s="92"/>
      <c r="AU209" s="92"/>
      <c r="AV209" s="94">
        <f t="shared" si="15"/>
        <v>0</v>
      </c>
      <c r="AX209" s="47"/>
      <c r="AY209" s="47"/>
      <c r="AZ209" s="47"/>
    </row>
    <row r="210" spans="1:52" s="13" customFormat="1" ht="13.2" hidden="1" customHeight="1" x14ac:dyDescent="0.4">
      <c r="A210" s="1370" t="s">
        <v>27</v>
      </c>
      <c r="B210" s="1397"/>
      <c r="C210" s="1350"/>
      <c r="D210" s="1373" t="s">
        <v>140</v>
      </c>
      <c r="E210" s="82" t="s">
        <v>546</v>
      </c>
      <c r="F210" s="144"/>
      <c r="G210" s="144"/>
      <c r="H210" s="1142"/>
      <c r="I210" s="1230">
        <f>AV210</f>
        <v>0</v>
      </c>
      <c r="J210" s="1232">
        <f>SUM(N211:AU211)</f>
        <v>0</v>
      </c>
      <c r="K210" s="1239">
        <f>H210-J210</f>
        <v>0</v>
      </c>
      <c r="L210" s="1209" t="e">
        <f>J210/H210</f>
        <v>#DIV/0!</v>
      </c>
      <c r="M210" s="30" t="s">
        <v>30</v>
      </c>
      <c r="N210" s="131"/>
      <c r="O210" s="131"/>
      <c r="P210" s="131"/>
      <c r="Q210" s="131"/>
      <c r="R210" s="131"/>
      <c r="S210" s="140"/>
      <c r="T210" s="131"/>
      <c r="U210" s="131"/>
      <c r="V210" s="131"/>
      <c r="W210" s="131"/>
      <c r="X210" s="131"/>
      <c r="Y210" s="140"/>
      <c r="Z210" s="131"/>
      <c r="AA210" s="131"/>
      <c r="AB210" s="131"/>
      <c r="AC210" s="131"/>
      <c r="AD210" s="131"/>
      <c r="AE210" s="140"/>
      <c r="AF210" s="131"/>
      <c r="AG210" s="131"/>
      <c r="AH210" s="131"/>
      <c r="AI210" s="131"/>
      <c r="AJ210" s="131"/>
      <c r="AK210" s="140"/>
      <c r="AL210" s="140"/>
      <c r="AM210" s="140"/>
      <c r="AN210" s="140"/>
      <c r="AO210" s="131"/>
      <c r="AP210" s="137"/>
      <c r="AQ210" s="131"/>
      <c r="AR210" s="90"/>
      <c r="AS210" s="90"/>
      <c r="AT210" s="90"/>
      <c r="AU210" s="90"/>
      <c r="AV210" s="103">
        <f t="shared" si="15"/>
        <v>0</v>
      </c>
      <c r="AX210" s="1712"/>
      <c r="AY210" s="1712"/>
      <c r="AZ210" s="47"/>
    </row>
    <row r="211" spans="1:52" s="13" customFormat="1" ht="13.2" hidden="1" customHeight="1" thickBot="1" x14ac:dyDescent="0.45">
      <c r="A211" s="1371"/>
      <c r="B211" s="1397"/>
      <c r="C211" s="1351"/>
      <c r="D211" s="1336"/>
      <c r="E211" s="104" t="s">
        <v>547</v>
      </c>
      <c r="F211" s="84"/>
      <c r="G211" s="84"/>
      <c r="H211" s="1137"/>
      <c r="I211" s="1235"/>
      <c r="J211" s="1236"/>
      <c r="K211" s="1240"/>
      <c r="L211" s="1222"/>
      <c r="M211" s="37" t="s">
        <v>31</v>
      </c>
      <c r="N211" s="91"/>
      <c r="O211" s="91"/>
      <c r="P211" s="91"/>
      <c r="Q211" s="91"/>
      <c r="R211" s="91"/>
      <c r="S211" s="134"/>
      <c r="T211" s="91"/>
      <c r="U211" s="91"/>
      <c r="V211" s="91"/>
      <c r="W211" s="91"/>
      <c r="X211" s="91"/>
      <c r="Y211" s="134"/>
      <c r="Z211" s="91"/>
      <c r="AA211" s="91"/>
      <c r="AB211" s="91"/>
      <c r="AC211" s="91"/>
      <c r="AD211" s="91"/>
      <c r="AE211" s="134"/>
      <c r="AF211" s="91"/>
      <c r="AG211" s="91"/>
      <c r="AH211" s="91"/>
      <c r="AI211" s="91"/>
      <c r="AJ211" s="91"/>
      <c r="AK211" s="134"/>
      <c r="AL211" s="134"/>
      <c r="AM211" s="134"/>
      <c r="AN211" s="134"/>
      <c r="AO211" s="91"/>
      <c r="AP211" s="135"/>
      <c r="AQ211" s="91"/>
      <c r="AR211" s="92"/>
      <c r="AS211" s="92"/>
      <c r="AT211" s="92"/>
      <c r="AU211" s="92"/>
      <c r="AV211" s="94">
        <f t="shared" si="15"/>
        <v>0</v>
      </c>
      <c r="AX211" s="1712"/>
      <c r="AY211" s="1712"/>
      <c r="AZ211" s="47"/>
    </row>
    <row r="212" spans="1:52" s="13" customFormat="1" ht="13.2" hidden="1" customHeight="1" x14ac:dyDescent="0.4">
      <c r="A212" s="1370" t="s">
        <v>27</v>
      </c>
      <c r="B212" s="1397"/>
      <c r="C212" s="1350"/>
      <c r="D212" s="1360" t="s">
        <v>64</v>
      </c>
      <c r="E212" s="285" t="s">
        <v>356</v>
      </c>
      <c r="F212" s="144"/>
      <c r="G212" s="144"/>
      <c r="H212" s="1142"/>
      <c r="I212" s="1230">
        <f>AV212</f>
        <v>0</v>
      </c>
      <c r="J212" s="1232">
        <f>SUM(N213:AU213)</f>
        <v>0</v>
      </c>
      <c r="K212" s="1239">
        <f>H212-J212</f>
        <v>0</v>
      </c>
      <c r="L212" s="1209" t="e">
        <f>J212/H212</f>
        <v>#DIV/0!</v>
      </c>
      <c r="M212" s="30" t="s">
        <v>30</v>
      </c>
      <c r="N212" s="131"/>
      <c r="O212" s="131"/>
      <c r="P212" s="131"/>
      <c r="Q212" s="131"/>
      <c r="R212" s="131"/>
      <c r="S212" s="140"/>
      <c r="T212" s="131"/>
      <c r="U212" s="131"/>
      <c r="V212" s="131"/>
      <c r="W212" s="131"/>
      <c r="X212" s="131"/>
      <c r="Y212" s="140"/>
      <c r="Z212" s="131"/>
      <c r="AA212" s="131"/>
      <c r="AB212" s="131"/>
      <c r="AC212" s="131"/>
      <c r="AD212" s="131"/>
      <c r="AE212" s="140"/>
      <c r="AF212" s="131"/>
      <c r="AG212" s="131"/>
      <c r="AH212" s="131"/>
      <c r="AI212" s="131"/>
      <c r="AJ212" s="131"/>
      <c r="AK212" s="140"/>
      <c r="AL212" s="140"/>
      <c r="AM212" s="140"/>
      <c r="AN212" s="140"/>
      <c r="AO212" s="90"/>
      <c r="AP212" s="136"/>
      <c r="AQ212" s="90"/>
      <c r="AR212" s="90"/>
      <c r="AS212" s="90"/>
      <c r="AT212" s="90"/>
      <c r="AU212" s="90"/>
      <c r="AV212" s="103">
        <f t="shared" si="15"/>
        <v>0</v>
      </c>
      <c r="AX212" s="1712"/>
      <c r="AY212" s="1712"/>
      <c r="AZ212" s="47"/>
    </row>
    <row r="213" spans="1:52" s="13" customFormat="1" ht="13.2" hidden="1" customHeight="1" thickBot="1" x14ac:dyDescent="0.45">
      <c r="A213" s="1371"/>
      <c r="B213" s="1397"/>
      <c r="C213" s="1351"/>
      <c r="D213" s="1361"/>
      <c r="E213" s="284" t="s">
        <v>151</v>
      </c>
      <c r="F213" s="84"/>
      <c r="G213" s="84"/>
      <c r="H213" s="1137"/>
      <c r="I213" s="1235"/>
      <c r="J213" s="1236"/>
      <c r="K213" s="1240"/>
      <c r="L213" s="1222"/>
      <c r="M213" s="37" t="s">
        <v>31</v>
      </c>
      <c r="N213" s="91"/>
      <c r="O213" s="91"/>
      <c r="P213" s="91"/>
      <c r="Q213" s="91"/>
      <c r="R213" s="91"/>
      <c r="S213" s="134"/>
      <c r="T213" s="91"/>
      <c r="U213" s="91"/>
      <c r="V213" s="91"/>
      <c r="W213" s="91"/>
      <c r="X213" s="91"/>
      <c r="Y213" s="134"/>
      <c r="Z213" s="91"/>
      <c r="AA213" s="91"/>
      <c r="AB213" s="91"/>
      <c r="AC213" s="91"/>
      <c r="AD213" s="91"/>
      <c r="AE213" s="134"/>
      <c r="AF213" s="91"/>
      <c r="AG213" s="91"/>
      <c r="AH213" s="91"/>
      <c r="AI213" s="91"/>
      <c r="AJ213" s="91"/>
      <c r="AK213" s="134"/>
      <c r="AL213" s="134"/>
      <c r="AM213" s="134"/>
      <c r="AN213" s="134"/>
      <c r="AO213" s="91"/>
      <c r="AP213" s="135"/>
      <c r="AQ213" s="92"/>
      <c r="AR213" s="92"/>
      <c r="AS213" s="92"/>
      <c r="AT213" s="92"/>
      <c r="AU213" s="92"/>
      <c r="AV213" s="94">
        <f t="shared" si="15"/>
        <v>0</v>
      </c>
      <c r="AX213" s="1712"/>
      <c r="AY213" s="1712"/>
      <c r="AZ213" s="47"/>
    </row>
    <row r="214" spans="1:52" s="13" customFormat="1" ht="13.2" customHeight="1" x14ac:dyDescent="0.4">
      <c r="A214" s="1370" t="s">
        <v>27</v>
      </c>
      <c r="B214" s="1397"/>
      <c r="C214" s="1350"/>
      <c r="D214" s="1389" t="s">
        <v>150</v>
      </c>
      <c r="E214" s="82" t="s">
        <v>340</v>
      </c>
      <c r="F214" s="286"/>
      <c r="G214" s="286"/>
      <c r="H214" s="1142">
        <v>250</v>
      </c>
      <c r="I214" s="1230">
        <f>AV214</f>
        <v>250</v>
      </c>
      <c r="J214" s="1232">
        <f>SUM(N215:AU215)</f>
        <v>0</v>
      </c>
      <c r="K214" s="1239">
        <f>H214-J214</f>
        <v>250</v>
      </c>
      <c r="L214" s="1209">
        <f>J214/H214</f>
        <v>0</v>
      </c>
      <c r="M214" s="30" t="s">
        <v>30</v>
      </c>
      <c r="N214" s="131"/>
      <c r="O214" s="131"/>
      <c r="P214" s="131">
        <v>250</v>
      </c>
      <c r="Q214" s="320"/>
      <c r="R214" s="131"/>
      <c r="S214" s="140"/>
      <c r="T214" s="131"/>
      <c r="U214" s="131"/>
      <c r="V214" s="131"/>
      <c r="W214" s="131"/>
      <c r="X214" s="131"/>
      <c r="Y214" s="140"/>
      <c r="Z214" s="131"/>
      <c r="AA214" s="131"/>
      <c r="AB214" s="131"/>
      <c r="AC214" s="131"/>
      <c r="AD214" s="131"/>
      <c r="AE214" s="140"/>
      <c r="AF214" s="131"/>
      <c r="AG214" s="131"/>
      <c r="AH214" s="131"/>
      <c r="AI214" s="131"/>
      <c r="AJ214" s="131"/>
      <c r="AK214" s="140"/>
      <c r="AL214" s="140"/>
      <c r="AM214" s="140"/>
      <c r="AN214" s="140"/>
      <c r="AO214" s="90"/>
      <c r="AP214" s="136"/>
      <c r="AQ214" s="90"/>
      <c r="AR214" s="90"/>
      <c r="AS214" s="90"/>
      <c r="AT214" s="90"/>
      <c r="AU214" s="90"/>
      <c r="AV214" s="103">
        <f t="shared" si="15"/>
        <v>250</v>
      </c>
      <c r="AX214" s="1712"/>
      <c r="AY214" s="1712"/>
      <c r="AZ214" s="47"/>
    </row>
    <row r="215" spans="1:52" s="13" customFormat="1" ht="13.2" customHeight="1" thickBot="1" x14ac:dyDescent="0.45">
      <c r="A215" s="1371"/>
      <c r="B215" s="1397"/>
      <c r="C215" s="1351"/>
      <c r="D215" s="1390"/>
      <c r="E215" s="104" t="s">
        <v>341</v>
      </c>
      <c r="F215" s="287"/>
      <c r="G215" s="287"/>
      <c r="H215" s="1137"/>
      <c r="I215" s="1235"/>
      <c r="J215" s="1236"/>
      <c r="K215" s="1240"/>
      <c r="L215" s="1222"/>
      <c r="M215" s="37" t="s">
        <v>31</v>
      </c>
      <c r="N215" s="240"/>
      <c r="O215" s="240"/>
      <c r="P215" s="240"/>
      <c r="Q215" s="240"/>
      <c r="R215" s="240"/>
      <c r="S215" s="134"/>
      <c r="T215" s="240"/>
      <c r="U215" s="240"/>
      <c r="V215" s="91"/>
      <c r="W215" s="240"/>
      <c r="X215" s="240"/>
      <c r="Y215" s="134"/>
      <c r="Z215" s="240"/>
      <c r="AA215" s="240"/>
      <c r="AB215" s="240"/>
      <c r="AC215" s="240"/>
      <c r="AD215" s="91"/>
      <c r="AE215" s="134"/>
      <c r="AF215" s="240"/>
      <c r="AG215" s="240"/>
      <c r="AH215" s="240"/>
      <c r="AI215" s="240"/>
      <c r="AJ215" s="91"/>
      <c r="AK215" s="134"/>
      <c r="AL215" s="174"/>
      <c r="AM215" s="174"/>
      <c r="AN215" s="174"/>
      <c r="AO215" s="91"/>
      <c r="AP215" s="135"/>
      <c r="AQ215" s="92"/>
      <c r="AR215" s="92"/>
      <c r="AS215" s="92"/>
      <c r="AT215" s="92"/>
      <c r="AU215" s="92"/>
      <c r="AV215" s="94">
        <f t="shared" si="15"/>
        <v>0</v>
      </c>
      <c r="AX215" s="1712"/>
      <c r="AY215" s="1712"/>
      <c r="AZ215" s="47"/>
    </row>
    <row r="216" spans="1:52" s="13" customFormat="1" ht="13.2" hidden="1" customHeight="1" x14ac:dyDescent="0.4">
      <c r="A216" s="1370" t="s">
        <v>27</v>
      </c>
      <c r="B216" s="1397"/>
      <c r="C216" s="1350"/>
      <c r="D216" s="1226" t="s">
        <v>157</v>
      </c>
      <c r="E216" s="82" t="s">
        <v>312</v>
      </c>
      <c r="F216" s="139"/>
      <c r="G216" s="139"/>
      <c r="H216" s="1142"/>
      <c r="I216" s="1230">
        <f>AV216</f>
        <v>0</v>
      </c>
      <c r="J216" s="1232">
        <f>SUM(N217:AU217)</f>
        <v>0</v>
      </c>
      <c r="K216" s="1239">
        <f>H216-J216</f>
        <v>0</v>
      </c>
      <c r="L216" s="1209" t="e">
        <f>J216/H216</f>
        <v>#DIV/0!</v>
      </c>
      <c r="M216" s="30" t="s">
        <v>30</v>
      </c>
      <c r="N216" s="131"/>
      <c r="O216" s="131"/>
      <c r="P216" s="131"/>
      <c r="Q216" s="131"/>
      <c r="R216" s="131"/>
      <c r="S216" s="140"/>
      <c r="T216" s="131"/>
      <c r="U216" s="131"/>
      <c r="V216" s="131"/>
      <c r="W216" s="131"/>
      <c r="X216" s="131"/>
      <c r="Y216" s="140"/>
      <c r="Z216" s="131"/>
      <c r="AA216" s="131"/>
      <c r="AB216" s="131"/>
      <c r="AC216" s="131"/>
      <c r="AD216" s="131"/>
      <c r="AE216" s="140"/>
      <c r="AF216" s="131"/>
      <c r="AG216" s="131"/>
      <c r="AH216" s="131"/>
      <c r="AI216" s="131"/>
      <c r="AJ216" s="131"/>
      <c r="AK216" s="140"/>
      <c r="AL216" s="140"/>
      <c r="AM216" s="140"/>
      <c r="AN216" s="140"/>
      <c r="AO216" s="90"/>
      <c r="AP216" s="136"/>
      <c r="AQ216" s="90"/>
      <c r="AR216" s="90"/>
      <c r="AS216" s="90"/>
      <c r="AT216" s="90"/>
      <c r="AU216" s="90"/>
      <c r="AV216" s="103">
        <f t="shared" si="15"/>
        <v>0</v>
      </c>
      <c r="AX216" s="1712"/>
      <c r="AY216" s="1712"/>
      <c r="AZ216" s="47"/>
    </row>
    <row r="217" spans="1:52" s="13" customFormat="1" ht="13.2" hidden="1" customHeight="1" thickBot="1" x14ac:dyDescent="0.45">
      <c r="A217" s="1371"/>
      <c r="B217" s="1397"/>
      <c r="C217" s="1351"/>
      <c r="D217" s="1282"/>
      <c r="E217" s="84" t="s">
        <v>158</v>
      </c>
      <c r="F217" s="105"/>
      <c r="G217" s="105"/>
      <c r="H217" s="1137"/>
      <c r="I217" s="1235"/>
      <c r="J217" s="1236"/>
      <c r="K217" s="1240"/>
      <c r="L217" s="1222"/>
      <c r="M217" s="37" t="s">
        <v>31</v>
      </c>
      <c r="N217" s="91"/>
      <c r="O217" s="91"/>
      <c r="P217" s="91"/>
      <c r="Q217" s="91"/>
      <c r="R217" s="91"/>
      <c r="S217" s="134"/>
      <c r="T217" s="91"/>
      <c r="U217" s="91"/>
      <c r="V217" s="91"/>
      <c r="W217" s="91"/>
      <c r="X217" s="91"/>
      <c r="Y217" s="134"/>
      <c r="Z217" s="91"/>
      <c r="AA217" s="91"/>
      <c r="AB217" s="91"/>
      <c r="AC217" s="91"/>
      <c r="AD217" s="91"/>
      <c r="AE217" s="134"/>
      <c r="AF217" s="91"/>
      <c r="AG217" s="91"/>
      <c r="AH217" s="91"/>
      <c r="AI217" s="91"/>
      <c r="AJ217" s="91"/>
      <c r="AK217" s="134"/>
      <c r="AL217" s="134"/>
      <c r="AM217" s="134"/>
      <c r="AN217" s="174"/>
      <c r="AO217" s="91"/>
      <c r="AP217" s="175"/>
      <c r="AQ217" s="92"/>
      <c r="AR217" s="92"/>
      <c r="AS217" s="92"/>
      <c r="AT217" s="92"/>
      <c r="AU217" s="92"/>
      <c r="AV217" s="94">
        <f t="shared" si="15"/>
        <v>0</v>
      </c>
      <c r="AX217" s="1712"/>
      <c r="AY217" s="1712"/>
      <c r="AZ217" s="47"/>
    </row>
    <row r="218" spans="1:52" s="13" customFormat="1" ht="13.2" hidden="1" customHeight="1" x14ac:dyDescent="0.4">
      <c r="A218" s="1370" t="s">
        <v>27</v>
      </c>
      <c r="B218" s="1397"/>
      <c r="C218" s="1350"/>
      <c r="D218" s="1360" t="s">
        <v>159</v>
      </c>
      <c r="E218" s="278" t="s">
        <v>160</v>
      </c>
      <c r="F218" s="1226"/>
      <c r="G218" s="327"/>
      <c r="H218" s="1142"/>
      <c r="I218" s="1230">
        <f>AV218</f>
        <v>0</v>
      </c>
      <c r="J218" s="1232"/>
      <c r="K218" s="1239">
        <f>H218-J218</f>
        <v>0</v>
      </c>
      <c r="L218" s="1209" t="e">
        <f>J218/H218</f>
        <v>#DIV/0!</v>
      </c>
      <c r="M218" s="30" t="s">
        <v>30</v>
      </c>
      <c r="N218" s="131"/>
      <c r="O218" s="131"/>
      <c r="P218" s="131"/>
      <c r="Q218" s="131"/>
      <c r="R218" s="131"/>
      <c r="S218" s="140"/>
      <c r="T218" s="131"/>
      <c r="U218" s="131"/>
      <c r="V218" s="131"/>
      <c r="W218" s="131"/>
      <c r="X218" s="131"/>
      <c r="Y218" s="140"/>
      <c r="Z218" s="131"/>
      <c r="AA218" s="131"/>
      <c r="AB218" s="131"/>
      <c r="AC218" s="131"/>
      <c r="AD218" s="131"/>
      <c r="AE218" s="140"/>
      <c r="AF218" s="131"/>
      <c r="AG218" s="131"/>
      <c r="AH218" s="131"/>
      <c r="AI218" s="131"/>
      <c r="AJ218" s="131"/>
      <c r="AK218" s="140"/>
      <c r="AL218" s="140"/>
      <c r="AM218" s="140"/>
      <c r="AN218" s="140"/>
      <c r="AO218" s="90"/>
      <c r="AP218" s="136"/>
      <c r="AQ218" s="90"/>
      <c r="AR218" s="90"/>
      <c r="AS218" s="90"/>
      <c r="AT218" s="90"/>
      <c r="AU218" s="90"/>
      <c r="AV218" s="103">
        <f t="shared" si="15"/>
        <v>0</v>
      </c>
      <c r="AX218" s="1598"/>
      <c r="AY218" s="1598"/>
      <c r="AZ218" s="47"/>
    </row>
    <row r="219" spans="1:52" s="13" customFormat="1" ht="13.2" hidden="1" customHeight="1" thickBot="1" x14ac:dyDescent="0.45">
      <c r="A219" s="1371"/>
      <c r="B219" s="1397"/>
      <c r="C219" s="1351"/>
      <c r="D219" s="1361"/>
      <c r="E219" s="105" t="s">
        <v>161</v>
      </c>
      <c r="F219" s="1282"/>
      <c r="G219" s="328"/>
      <c r="H219" s="1137"/>
      <c r="I219" s="1235"/>
      <c r="J219" s="1236"/>
      <c r="K219" s="1240"/>
      <c r="L219" s="1222"/>
      <c r="M219" s="37" t="s">
        <v>31</v>
      </c>
      <c r="N219" s="240"/>
      <c r="O219" s="240"/>
      <c r="P219" s="240"/>
      <c r="Q219" s="240"/>
      <c r="R219" s="240"/>
      <c r="S219" s="174"/>
      <c r="T219" s="240"/>
      <c r="U219" s="240"/>
      <c r="V219" s="240"/>
      <c r="W219" s="240"/>
      <c r="X219" s="240"/>
      <c r="Y219" s="174"/>
      <c r="Z219" s="240"/>
      <c r="AA219" s="240"/>
      <c r="AB219" s="240"/>
      <c r="AC219" s="240"/>
      <c r="AD219" s="240"/>
      <c r="AE219" s="174"/>
      <c r="AF219" s="240"/>
      <c r="AG219" s="240"/>
      <c r="AH219" s="240"/>
      <c r="AI219" s="240"/>
      <c r="AJ219" s="240"/>
      <c r="AK219" s="174"/>
      <c r="AL219" s="174"/>
      <c r="AM219" s="174"/>
      <c r="AN219" s="174"/>
      <c r="AO219" s="91"/>
      <c r="AP219" s="175"/>
      <c r="AQ219" s="92"/>
      <c r="AR219" s="92"/>
      <c r="AS219" s="92"/>
      <c r="AT219" s="92"/>
      <c r="AU219" s="92"/>
      <c r="AV219" s="94">
        <f t="shared" si="15"/>
        <v>0</v>
      </c>
      <c r="AX219" s="1598"/>
      <c r="AY219" s="1598"/>
      <c r="AZ219" s="47"/>
    </row>
    <row r="220" spans="1:52" s="13" customFormat="1" ht="13.2" hidden="1" customHeight="1" x14ac:dyDescent="0.4">
      <c r="A220" s="1370" t="s">
        <v>27</v>
      </c>
      <c r="B220" s="1397"/>
      <c r="C220" s="1350"/>
      <c r="D220" s="1226" t="s">
        <v>64</v>
      </c>
      <c r="E220" s="82" t="s">
        <v>615</v>
      </c>
      <c r="F220" s="144"/>
      <c r="G220" s="144"/>
      <c r="H220" s="1142"/>
      <c r="I220" s="1230">
        <f>AV220</f>
        <v>0</v>
      </c>
      <c r="J220" s="1232">
        <f>SUM(N221:AU221)</f>
        <v>0</v>
      </c>
      <c r="K220" s="1239">
        <f>H220-J220</f>
        <v>0</v>
      </c>
      <c r="L220" s="1209" t="e">
        <f>J220/H220</f>
        <v>#DIV/0!</v>
      </c>
      <c r="M220" s="30" t="s">
        <v>30</v>
      </c>
      <c r="N220" s="90"/>
      <c r="O220" s="90"/>
      <c r="P220" s="90"/>
      <c r="Q220" s="90"/>
      <c r="R220" s="90"/>
      <c r="S220" s="129"/>
      <c r="T220" s="90"/>
      <c r="U220" s="90"/>
      <c r="V220" s="90"/>
      <c r="W220" s="90"/>
      <c r="X220" s="90"/>
      <c r="Y220" s="129"/>
      <c r="Z220" s="90"/>
      <c r="AA220" s="90"/>
      <c r="AB220" s="90"/>
      <c r="AC220" s="90"/>
      <c r="AD220" s="90"/>
      <c r="AE220" s="129"/>
      <c r="AF220" s="90"/>
      <c r="AG220" s="90"/>
      <c r="AH220" s="90"/>
      <c r="AI220" s="90"/>
      <c r="AJ220" s="90"/>
      <c r="AK220" s="129"/>
      <c r="AL220" s="129"/>
      <c r="AM220" s="129"/>
      <c r="AN220" s="129"/>
      <c r="AO220" s="90"/>
      <c r="AP220" s="130"/>
      <c r="AQ220" s="131"/>
      <c r="AR220" s="90"/>
      <c r="AS220" s="90"/>
      <c r="AT220" s="90"/>
      <c r="AU220" s="90"/>
      <c r="AV220" s="103">
        <f t="shared" si="15"/>
        <v>0</v>
      </c>
      <c r="AX220" s="1598"/>
      <c r="AY220" s="1598"/>
      <c r="AZ220" s="47"/>
    </row>
    <row r="221" spans="1:52" s="13" customFormat="1" ht="13.2" hidden="1" customHeight="1" thickBot="1" x14ac:dyDescent="0.45">
      <c r="A221" s="1371"/>
      <c r="B221" s="1397"/>
      <c r="C221" s="1351"/>
      <c r="D221" s="1282"/>
      <c r="E221" s="105" t="s">
        <v>614</v>
      </c>
      <c r="F221" s="84"/>
      <c r="G221" s="84"/>
      <c r="H221" s="1137"/>
      <c r="I221" s="1235"/>
      <c r="J221" s="1236"/>
      <c r="K221" s="1240"/>
      <c r="L221" s="1222"/>
      <c r="M221" s="37" t="s">
        <v>31</v>
      </c>
      <c r="N221" s="91"/>
      <c r="O221" s="91"/>
      <c r="P221" s="91"/>
      <c r="Q221" s="91"/>
      <c r="R221" s="91"/>
      <c r="S221" s="134"/>
      <c r="T221" s="91"/>
      <c r="U221" s="91"/>
      <c r="V221" s="91"/>
      <c r="W221" s="91"/>
      <c r="X221" s="91"/>
      <c r="Y221" s="134"/>
      <c r="Z221" s="91"/>
      <c r="AA221" s="91"/>
      <c r="AB221" s="91"/>
      <c r="AC221" s="91"/>
      <c r="AD221" s="91"/>
      <c r="AE221" s="134"/>
      <c r="AF221" s="91"/>
      <c r="AG221" s="91"/>
      <c r="AH221" s="91"/>
      <c r="AI221" s="91"/>
      <c r="AJ221" s="91"/>
      <c r="AK221" s="134"/>
      <c r="AL221" s="134"/>
      <c r="AM221" s="134"/>
      <c r="AN221" s="134"/>
      <c r="AO221" s="91"/>
      <c r="AP221" s="135"/>
      <c r="AQ221" s="91"/>
      <c r="AR221" s="92"/>
      <c r="AS221" s="92"/>
      <c r="AT221" s="92"/>
      <c r="AU221" s="92"/>
      <c r="AV221" s="94">
        <f t="shared" si="15"/>
        <v>0</v>
      </c>
      <c r="AX221" s="1598"/>
      <c r="AY221" s="1598"/>
      <c r="AZ221" s="47"/>
    </row>
    <row r="222" spans="1:52" s="13" customFormat="1" ht="13.2" customHeight="1" x14ac:dyDescent="0.4">
      <c r="A222" s="1370" t="s">
        <v>27</v>
      </c>
      <c r="B222" s="1397"/>
      <c r="C222" s="36"/>
      <c r="D222" s="1360" t="s">
        <v>166</v>
      </c>
      <c r="E222" s="274" t="s">
        <v>541</v>
      </c>
      <c r="F222" s="139"/>
      <c r="G222" s="139"/>
      <c r="H222" s="1142"/>
      <c r="I222" s="1230">
        <f>AV222</f>
        <v>0</v>
      </c>
      <c r="J222" s="1232">
        <f>SUM(N223:AU223)</f>
        <v>0</v>
      </c>
      <c r="K222" s="1239">
        <f>H222-J222</f>
        <v>0</v>
      </c>
      <c r="L222" s="1209" t="e">
        <f>J222/H222</f>
        <v>#DIV/0!</v>
      </c>
      <c r="M222" s="30" t="s">
        <v>30</v>
      </c>
      <c r="N222" s="131"/>
      <c r="O222" s="131"/>
      <c r="P222" s="131"/>
      <c r="Q222" s="131"/>
      <c r="R222" s="131"/>
      <c r="S222" s="140"/>
      <c r="T222" s="131"/>
      <c r="U222" s="131"/>
      <c r="V222" s="131"/>
      <c r="W222" s="131"/>
      <c r="X222" s="131"/>
      <c r="Y222" s="140"/>
      <c r="Z222" s="131"/>
      <c r="AA222" s="131"/>
      <c r="AB222" s="131"/>
      <c r="AC222" s="131"/>
      <c r="AD222" s="131"/>
      <c r="AE222" s="140"/>
      <c r="AF222" s="131"/>
      <c r="AG222" s="131"/>
      <c r="AH222" s="131"/>
      <c r="AI222" s="131"/>
      <c r="AJ222" s="131"/>
      <c r="AK222" s="140"/>
      <c r="AL222" s="140"/>
      <c r="AM222" s="140"/>
      <c r="AN222" s="140"/>
      <c r="AO222" s="90"/>
      <c r="AP222" s="136"/>
      <c r="AQ222" s="90"/>
      <c r="AR222" s="90"/>
      <c r="AS222" s="90"/>
      <c r="AT222" s="44"/>
      <c r="AU222" s="90"/>
      <c r="AV222" s="103">
        <f t="shared" si="15"/>
        <v>0</v>
      </c>
      <c r="AX222" s="326"/>
      <c r="AY222" s="326"/>
      <c r="AZ222" s="47"/>
    </row>
    <row r="223" spans="1:52" s="13" customFormat="1" ht="13.2" customHeight="1" thickBot="1" x14ac:dyDescent="0.45">
      <c r="A223" s="1371"/>
      <c r="B223" s="1397"/>
      <c r="C223" s="36"/>
      <c r="D223" s="1361"/>
      <c r="E223" s="105" t="s">
        <v>168</v>
      </c>
      <c r="F223" s="105"/>
      <c r="G223" s="105"/>
      <c r="H223" s="1137"/>
      <c r="I223" s="1235"/>
      <c r="J223" s="1236"/>
      <c r="K223" s="1240"/>
      <c r="L223" s="1222"/>
      <c r="M223" s="37" t="s">
        <v>31</v>
      </c>
      <c r="N223" s="91"/>
      <c r="O223" s="91"/>
      <c r="P223" s="91"/>
      <c r="Q223" s="91"/>
      <c r="R223" s="91"/>
      <c r="S223" s="134"/>
      <c r="T223" s="91"/>
      <c r="U223" s="91"/>
      <c r="V223" s="91"/>
      <c r="W223" s="91"/>
      <c r="X223" s="91"/>
      <c r="Y223" s="134"/>
      <c r="Z223" s="91"/>
      <c r="AA223" s="91"/>
      <c r="AB223" s="91"/>
      <c r="AC223" s="91"/>
      <c r="AD223" s="91"/>
      <c r="AE223" s="134"/>
      <c r="AF223" s="91"/>
      <c r="AG223" s="91"/>
      <c r="AH223" s="91"/>
      <c r="AI223" s="91"/>
      <c r="AJ223" s="91"/>
      <c r="AK223" s="134"/>
      <c r="AL223" s="134"/>
      <c r="AM223" s="134"/>
      <c r="AN223" s="134"/>
      <c r="AO223" s="91"/>
      <c r="AP223" s="135"/>
      <c r="AQ223" s="91"/>
      <c r="AR223" s="92"/>
      <c r="AS223" s="92"/>
      <c r="AT223" s="92"/>
      <c r="AU223" s="92"/>
      <c r="AV223" s="94">
        <f t="shared" si="15"/>
        <v>0</v>
      </c>
      <c r="AX223" s="326"/>
      <c r="AY223" s="326"/>
      <c r="AZ223" s="47"/>
    </row>
    <row r="224" spans="1:52" s="13" customFormat="1" ht="13.2" customHeight="1" x14ac:dyDescent="0.4">
      <c r="A224" s="1370" t="s">
        <v>27</v>
      </c>
      <c r="B224" s="1397"/>
      <c r="C224" s="36"/>
      <c r="D224" s="1360" t="s">
        <v>162</v>
      </c>
      <c r="E224" s="274" t="s">
        <v>634</v>
      </c>
      <c r="F224" s="1226"/>
      <c r="G224" s="327"/>
      <c r="H224" s="1142">
        <v>15000</v>
      </c>
      <c r="I224" s="1230">
        <f>AV224</f>
        <v>15000</v>
      </c>
      <c r="J224" s="1232">
        <f>SUM(N225:AU225)</f>
        <v>0</v>
      </c>
      <c r="K224" s="1239">
        <f>H224-J224</f>
        <v>15000</v>
      </c>
      <c r="L224" s="1209">
        <f>J224/H224</f>
        <v>0</v>
      </c>
      <c r="M224" s="30" t="s">
        <v>30</v>
      </c>
      <c r="N224" s="131">
        <v>600</v>
      </c>
      <c r="O224" s="131">
        <v>780</v>
      </c>
      <c r="P224" s="131">
        <v>780</v>
      </c>
      <c r="Q224" s="131">
        <v>780</v>
      </c>
      <c r="R224" s="131">
        <v>780</v>
      </c>
      <c r="S224" s="140"/>
      <c r="T224" s="131">
        <v>780</v>
      </c>
      <c r="U224" s="131">
        <v>780</v>
      </c>
      <c r="V224" s="131">
        <v>780</v>
      </c>
      <c r="W224" s="131">
        <v>780</v>
      </c>
      <c r="X224" s="131">
        <v>780</v>
      </c>
      <c r="Y224" s="140"/>
      <c r="Z224" s="131">
        <v>780</v>
      </c>
      <c r="AA224" s="131">
        <v>780</v>
      </c>
      <c r="AB224" s="131">
        <v>780</v>
      </c>
      <c r="AC224" s="131">
        <v>780</v>
      </c>
      <c r="AD224" s="131">
        <v>780</v>
      </c>
      <c r="AE224" s="140"/>
      <c r="AF224" s="131">
        <v>780</v>
      </c>
      <c r="AG224" s="131">
        <v>780</v>
      </c>
      <c r="AH224" s="131">
        <v>780</v>
      </c>
      <c r="AI224" s="131">
        <v>780</v>
      </c>
      <c r="AJ224" s="131">
        <v>360</v>
      </c>
      <c r="AK224" s="140"/>
      <c r="AL224" s="140"/>
      <c r="AM224" s="140"/>
      <c r="AN224" s="140"/>
      <c r="AO224" s="90"/>
      <c r="AP224" s="136"/>
      <c r="AQ224" s="90"/>
      <c r="AR224" s="90"/>
      <c r="AS224" s="90"/>
      <c r="AT224" s="44"/>
      <c r="AU224" s="90"/>
      <c r="AV224" s="103">
        <f>SUM(N224:AU224)</f>
        <v>15000</v>
      </c>
      <c r="AX224" s="326"/>
      <c r="AY224" s="326"/>
      <c r="AZ224" s="47"/>
    </row>
    <row r="225" spans="1:52" s="13" customFormat="1" ht="13.2" customHeight="1" thickBot="1" x14ac:dyDescent="0.45">
      <c r="A225" s="1371"/>
      <c r="B225" s="1397"/>
      <c r="C225" s="36"/>
      <c r="D225" s="1361"/>
      <c r="E225" s="105" t="s">
        <v>163</v>
      </c>
      <c r="F225" s="1282"/>
      <c r="G225" s="328"/>
      <c r="H225" s="1137"/>
      <c r="I225" s="1235"/>
      <c r="J225" s="1236"/>
      <c r="K225" s="1240"/>
      <c r="L225" s="1222"/>
      <c r="M225" s="37" t="s">
        <v>31</v>
      </c>
      <c r="N225" s="91"/>
      <c r="O225" s="91"/>
      <c r="P225" s="91"/>
      <c r="Q225" s="91"/>
      <c r="R225" s="91"/>
      <c r="S225" s="134"/>
      <c r="T225" s="91"/>
      <c r="U225" s="91"/>
      <c r="V225" s="91"/>
      <c r="W225" s="91"/>
      <c r="X225" s="91"/>
      <c r="Y225" s="134"/>
      <c r="Z225" s="91"/>
      <c r="AA225" s="91"/>
      <c r="AB225" s="91"/>
      <c r="AC225" s="91"/>
      <c r="AD225" s="91"/>
      <c r="AE225" s="134"/>
      <c r="AF225" s="91"/>
      <c r="AG225" s="91"/>
      <c r="AH225" s="91"/>
      <c r="AI225" s="91"/>
      <c r="AJ225" s="91"/>
      <c r="AK225" s="134"/>
      <c r="AL225" s="134"/>
      <c r="AM225" s="134"/>
      <c r="AN225" s="134"/>
      <c r="AO225" s="91"/>
      <c r="AP225" s="175"/>
      <c r="AQ225" s="92"/>
      <c r="AR225" s="92"/>
      <c r="AS225" s="92"/>
      <c r="AT225" s="92"/>
      <c r="AU225" s="92"/>
      <c r="AV225" s="94">
        <f t="shared" si="15"/>
        <v>0</v>
      </c>
      <c r="AX225" s="326"/>
      <c r="AY225" s="326"/>
      <c r="AZ225" s="47"/>
    </row>
    <row r="226" spans="1:52" s="13" customFormat="1" ht="13.2" hidden="1" customHeight="1" x14ac:dyDescent="0.4">
      <c r="A226" s="1370" t="s">
        <v>27</v>
      </c>
      <c r="B226" s="1397"/>
      <c r="C226" s="1350"/>
      <c r="D226" s="1713" t="s">
        <v>162</v>
      </c>
      <c r="E226" s="623" t="s">
        <v>612</v>
      </c>
      <c r="F226" s="1140"/>
      <c r="G226" s="329"/>
      <c r="H226" s="1142"/>
      <c r="I226" s="1230">
        <f>AV226</f>
        <v>0</v>
      </c>
      <c r="J226" s="1232">
        <f>SUM(N227:AU227)</f>
        <v>0</v>
      </c>
      <c r="K226" s="1239">
        <f>H226-J226</f>
        <v>0</v>
      </c>
      <c r="L226" s="1209" t="e">
        <f>J226/H226</f>
        <v>#DIV/0!</v>
      </c>
      <c r="M226" s="30" t="s">
        <v>30</v>
      </c>
      <c r="N226" s="131"/>
      <c r="O226" s="131"/>
      <c r="P226" s="131"/>
      <c r="Q226" s="131"/>
      <c r="R226" s="131"/>
      <c r="S226" s="140"/>
      <c r="T226" s="131"/>
      <c r="U226" s="131"/>
      <c r="V226" s="131"/>
      <c r="W226" s="131"/>
      <c r="X226" s="131"/>
      <c r="Y226" s="140"/>
      <c r="Z226" s="131"/>
      <c r="AA226" s="131"/>
      <c r="AB226" s="131"/>
      <c r="AC226" s="131"/>
      <c r="AD226" s="131"/>
      <c r="AE226" s="140"/>
      <c r="AF226" s="131"/>
      <c r="AG226" s="131"/>
      <c r="AH226" s="131"/>
      <c r="AI226" s="131"/>
      <c r="AJ226" s="131"/>
      <c r="AK226" s="140"/>
      <c r="AL226" s="140"/>
      <c r="AM226" s="140"/>
      <c r="AN226" s="140"/>
      <c r="AO226" s="90"/>
      <c r="AP226" s="136"/>
      <c r="AQ226" s="90"/>
      <c r="AR226" s="90"/>
      <c r="AS226" s="90"/>
      <c r="AT226" s="44"/>
      <c r="AU226" s="136"/>
      <c r="AV226" s="103">
        <f t="shared" si="15"/>
        <v>0</v>
      </c>
      <c r="AX226" s="1598"/>
      <c r="AY226" s="1598"/>
      <c r="AZ226" s="47"/>
    </row>
    <row r="227" spans="1:52" s="13" customFormat="1" ht="13.2" hidden="1" customHeight="1" thickBot="1" x14ac:dyDescent="0.45">
      <c r="A227" s="1371"/>
      <c r="B227" s="1397"/>
      <c r="C227" s="1351"/>
      <c r="D227" s="1714"/>
      <c r="E227" s="534" t="s">
        <v>163</v>
      </c>
      <c r="F227" s="1141"/>
      <c r="G227" s="330"/>
      <c r="H227" s="1137"/>
      <c r="I227" s="1235"/>
      <c r="J227" s="1236"/>
      <c r="K227" s="1240"/>
      <c r="L227" s="1222"/>
      <c r="M227" s="37" t="s">
        <v>31</v>
      </c>
      <c r="N227" s="240"/>
      <c r="O227" s="240"/>
      <c r="P227" s="240"/>
      <c r="Q227" s="240"/>
      <c r="R227" s="240"/>
      <c r="S227" s="174"/>
      <c r="T227" s="240"/>
      <c r="U227" s="240"/>
      <c r="V227" s="240"/>
      <c r="W227" s="240"/>
      <c r="X227" s="240"/>
      <c r="Y227" s="174"/>
      <c r="Z227" s="240"/>
      <c r="AA227" s="240"/>
      <c r="AB227" s="240"/>
      <c r="AC227" s="240"/>
      <c r="AD227" s="240"/>
      <c r="AE227" s="174"/>
      <c r="AF227" s="240"/>
      <c r="AG227" s="240"/>
      <c r="AH227" s="240"/>
      <c r="AI227" s="240"/>
      <c r="AJ227" s="240"/>
      <c r="AK227" s="174"/>
      <c r="AL227" s="174"/>
      <c r="AM227" s="174"/>
      <c r="AN227" s="174"/>
      <c r="AO227" s="91"/>
      <c r="AP227" s="175"/>
      <c r="AQ227" s="91"/>
      <c r="AR227" s="92"/>
      <c r="AS227" s="92"/>
      <c r="AT227" s="92"/>
      <c r="AU227" s="175"/>
      <c r="AV227" s="94">
        <f t="shared" si="15"/>
        <v>0</v>
      </c>
      <c r="AX227" s="1598"/>
      <c r="AY227" s="1598"/>
      <c r="AZ227" s="47"/>
    </row>
    <row r="228" spans="1:52" s="13" customFormat="1" ht="13.2" hidden="1" customHeight="1" x14ac:dyDescent="0.4">
      <c r="A228" s="1370" t="s">
        <v>27</v>
      </c>
      <c r="B228" s="1397"/>
      <c r="C228" s="1350"/>
      <c r="D228" s="1360" t="s">
        <v>451</v>
      </c>
      <c r="E228" s="274" t="s">
        <v>452</v>
      </c>
      <c r="F228" s="1140"/>
      <c r="G228" s="329"/>
      <c r="H228" s="1142"/>
      <c r="I228" s="1230">
        <f>AV228</f>
        <v>0</v>
      </c>
      <c r="J228" s="1232">
        <f>SUM(N229:AU229)</f>
        <v>0</v>
      </c>
      <c r="K228" s="1239">
        <f>H228-J228</f>
        <v>0</v>
      </c>
      <c r="L228" s="1209" t="e">
        <f>J228/H228</f>
        <v>#DIV/0!</v>
      </c>
      <c r="M228" s="30" t="s">
        <v>30</v>
      </c>
      <c r="N228" s="131"/>
      <c r="O228" s="131"/>
      <c r="P228" s="131"/>
      <c r="Q228" s="131"/>
      <c r="R228" s="131"/>
      <c r="S228" s="140"/>
      <c r="T228" s="131"/>
      <c r="U228" s="131"/>
      <c r="V228" s="131"/>
      <c r="W228" s="131"/>
      <c r="X228" s="131"/>
      <c r="Y228" s="140"/>
      <c r="Z228" s="131"/>
      <c r="AA228" s="131"/>
      <c r="AB228" s="131"/>
      <c r="AC228" s="131"/>
      <c r="AD228" s="131"/>
      <c r="AE228" s="140"/>
      <c r="AF228" s="131"/>
      <c r="AG228" s="131"/>
      <c r="AH228" s="131"/>
      <c r="AI228" s="131"/>
      <c r="AJ228" s="131"/>
      <c r="AK228" s="140"/>
      <c r="AL228" s="140"/>
      <c r="AM228" s="140"/>
      <c r="AN228" s="140"/>
      <c r="AO228" s="90"/>
      <c r="AP228" s="136"/>
      <c r="AQ228" s="90"/>
      <c r="AR228" s="90"/>
      <c r="AS228" s="90"/>
      <c r="AT228" s="90"/>
      <c r="AU228" s="136"/>
      <c r="AV228" s="103">
        <f t="shared" si="15"/>
        <v>0</v>
      </c>
      <c r="AX228" s="47"/>
      <c r="AY228" s="47"/>
      <c r="AZ228" s="47"/>
    </row>
    <row r="229" spans="1:52" s="13" customFormat="1" ht="13.2" hidden="1" customHeight="1" thickBot="1" x14ac:dyDescent="0.45">
      <c r="A229" s="1371"/>
      <c r="B229" s="1397"/>
      <c r="C229" s="1351"/>
      <c r="D229" s="1361"/>
      <c r="E229" s="105" t="s">
        <v>453</v>
      </c>
      <c r="F229" s="1141"/>
      <c r="G229" s="330"/>
      <c r="H229" s="1137"/>
      <c r="I229" s="1235"/>
      <c r="J229" s="1236"/>
      <c r="K229" s="1240"/>
      <c r="L229" s="1222"/>
      <c r="M229" s="37" t="s">
        <v>31</v>
      </c>
      <c r="N229" s="240"/>
      <c r="O229" s="240"/>
      <c r="P229" s="240"/>
      <c r="Q229" s="240"/>
      <c r="R229" s="240"/>
      <c r="S229" s="174"/>
      <c r="T229" s="240"/>
      <c r="U229" s="240"/>
      <c r="V229" s="240"/>
      <c r="W229" s="240"/>
      <c r="X229" s="240"/>
      <c r="Y229" s="174"/>
      <c r="Z229" s="240"/>
      <c r="AA229" s="240"/>
      <c r="AB229" s="240"/>
      <c r="AC229" s="240"/>
      <c r="AD229" s="240"/>
      <c r="AE229" s="174"/>
      <c r="AF229" s="240"/>
      <c r="AG229" s="240"/>
      <c r="AH229" s="240"/>
      <c r="AI229" s="240"/>
      <c r="AJ229" s="240"/>
      <c r="AK229" s="174"/>
      <c r="AL229" s="174"/>
      <c r="AM229" s="174"/>
      <c r="AN229" s="174"/>
      <c r="AO229" s="91"/>
      <c r="AP229" s="175"/>
      <c r="AQ229" s="92"/>
      <c r="AR229" s="92"/>
      <c r="AS229" s="92"/>
      <c r="AT229" s="92"/>
      <c r="AU229" s="175"/>
      <c r="AV229" s="94">
        <f t="shared" si="15"/>
        <v>0</v>
      </c>
      <c r="AX229" s="47"/>
      <c r="AY229" s="47"/>
      <c r="AZ229" s="47"/>
    </row>
    <row r="230" spans="1:52" s="13" customFormat="1" ht="13.2" hidden="1" customHeight="1" x14ac:dyDescent="0.4">
      <c r="A230" s="1370" t="s">
        <v>27</v>
      </c>
      <c r="B230" s="1397"/>
      <c r="C230" s="1350"/>
      <c r="D230" s="1360" t="s">
        <v>64</v>
      </c>
      <c r="E230" s="283" t="s">
        <v>511</v>
      </c>
      <c r="F230" s="1140"/>
      <c r="G230" s="329"/>
      <c r="H230" s="1142"/>
      <c r="I230" s="1230">
        <f>AV230</f>
        <v>0</v>
      </c>
      <c r="J230" s="1232">
        <f>SUM(N231:AU231)</f>
        <v>0</v>
      </c>
      <c r="K230" s="1239">
        <f>H230-J230</f>
        <v>0</v>
      </c>
      <c r="L230" s="1209" t="e">
        <f>J230/H230</f>
        <v>#DIV/0!</v>
      </c>
      <c r="M230" s="30" t="s">
        <v>30</v>
      </c>
      <c r="N230" s="131"/>
      <c r="O230" s="131"/>
      <c r="P230" s="131"/>
      <c r="Q230" s="131"/>
      <c r="R230" s="131"/>
      <c r="S230" s="140"/>
      <c r="T230" s="131"/>
      <c r="U230" s="131"/>
      <c r="V230" s="131"/>
      <c r="W230" s="131"/>
      <c r="X230" s="131"/>
      <c r="Y230" s="140"/>
      <c r="Z230" s="131"/>
      <c r="AA230" s="131"/>
      <c r="AB230" s="131"/>
      <c r="AC230" s="131"/>
      <c r="AD230" s="131"/>
      <c r="AE230" s="140"/>
      <c r="AF230" s="131"/>
      <c r="AG230" s="131"/>
      <c r="AH230" s="131"/>
      <c r="AI230" s="131"/>
      <c r="AJ230" s="131"/>
      <c r="AK230" s="140"/>
      <c r="AL230" s="140"/>
      <c r="AM230" s="140"/>
      <c r="AN230" s="140"/>
      <c r="AO230" s="90"/>
      <c r="AP230" s="136"/>
      <c r="AQ230" s="90"/>
      <c r="AR230" s="90"/>
      <c r="AS230" s="90"/>
      <c r="AT230" s="90"/>
      <c r="AU230" s="136"/>
      <c r="AV230" s="103">
        <f t="shared" si="15"/>
        <v>0</v>
      </c>
      <c r="AX230" s="47"/>
      <c r="AY230" s="47"/>
      <c r="AZ230" s="47"/>
    </row>
    <row r="231" spans="1:52" s="13" customFormat="1" ht="13.2" hidden="1" customHeight="1" thickBot="1" x14ac:dyDescent="0.45">
      <c r="A231" s="1371"/>
      <c r="B231" s="1397"/>
      <c r="C231" s="1351"/>
      <c r="D231" s="1361"/>
      <c r="E231" s="284" t="s">
        <v>153</v>
      </c>
      <c r="F231" s="1141"/>
      <c r="G231" s="330"/>
      <c r="H231" s="1137"/>
      <c r="I231" s="1235"/>
      <c r="J231" s="1236"/>
      <c r="K231" s="1240"/>
      <c r="L231" s="1222"/>
      <c r="M231" s="37" t="s">
        <v>31</v>
      </c>
      <c r="N231" s="91"/>
      <c r="O231" s="91"/>
      <c r="P231" s="91"/>
      <c r="Q231" s="91"/>
      <c r="R231" s="91"/>
      <c r="S231" s="134"/>
      <c r="T231" s="91"/>
      <c r="U231" s="91"/>
      <c r="V231" s="91"/>
      <c r="W231" s="91"/>
      <c r="X231" s="91"/>
      <c r="Y231" s="134"/>
      <c r="Z231" s="91"/>
      <c r="AA231" s="91"/>
      <c r="AB231" s="91"/>
      <c r="AC231" s="91"/>
      <c r="AD231" s="91"/>
      <c r="AE231" s="134"/>
      <c r="AF231" s="91"/>
      <c r="AG231" s="91"/>
      <c r="AH231" s="91"/>
      <c r="AI231" s="91"/>
      <c r="AJ231" s="91"/>
      <c r="AK231" s="134"/>
      <c r="AL231" s="134"/>
      <c r="AM231" s="134"/>
      <c r="AN231" s="134"/>
      <c r="AO231" s="91"/>
      <c r="AP231" s="135"/>
      <c r="AQ231" s="91"/>
      <c r="AR231" s="92"/>
      <c r="AS231" s="92"/>
      <c r="AT231" s="92"/>
      <c r="AU231" s="175"/>
      <c r="AV231" s="94">
        <f t="shared" si="15"/>
        <v>0</v>
      </c>
      <c r="AX231" s="47"/>
      <c r="AY231" s="47"/>
      <c r="AZ231" s="47"/>
    </row>
    <row r="232" spans="1:52" s="13" customFormat="1" ht="13.2" customHeight="1" x14ac:dyDescent="0.4">
      <c r="A232" s="1370" t="s">
        <v>27</v>
      </c>
      <c r="B232" s="1397"/>
      <c r="C232" s="1350"/>
      <c r="D232" s="1360" t="s">
        <v>316</v>
      </c>
      <c r="E232" s="274" t="s">
        <v>626</v>
      </c>
      <c r="F232" s="1140"/>
      <c r="G232" s="299"/>
      <c r="H232" s="1142">
        <v>80</v>
      </c>
      <c r="I232" s="1230">
        <f>AV232</f>
        <v>80</v>
      </c>
      <c r="J232" s="1232">
        <f>SUM(N233:AU233)</f>
        <v>0</v>
      </c>
      <c r="K232" s="1239">
        <f>H232-J232</f>
        <v>80</v>
      </c>
      <c r="L232" s="1209">
        <f>J232/H232</f>
        <v>0</v>
      </c>
      <c r="M232" s="30" t="s">
        <v>30</v>
      </c>
      <c r="N232" s="131"/>
      <c r="O232" s="131"/>
      <c r="P232" s="131"/>
      <c r="Q232" s="131"/>
      <c r="R232" s="131"/>
      <c r="S232" s="140"/>
      <c r="T232" s="131"/>
      <c r="U232" s="131"/>
      <c r="V232" s="131">
        <v>80</v>
      </c>
      <c r="W232" s="131"/>
      <c r="X232" s="131"/>
      <c r="Y232" s="140"/>
      <c r="Z232" s="131"/>
      <c r="AA232" s="320"/>
      <c r="AB232" s="131"/>
      <c r="AC232" s="131"/>
      <c r="AD232" s="131"/>
      <c r="AE232" s="140"/>
      <c r="AF232" s="131"/>
      <c r="AG232" s="131"/>
      <c r="AH232" s="131"/>
      <c r="AI232" s="131"/>
      <c r="AJ232" s="131"/>
      <c r="AK232" s="140"/>
      <c r="AL232" s="140"/>
      <c r="AM232" s="140"/>
      <c r="AN232" s="140"/>
      <c r="AO232" s="90"/>
      <c r="AP232" s="136"/>
      <c r="AQ232" s="90"/>
      <c r="AR232" s="90"/>
      <c r="AS232" s="90"/>
      <c r="AT232" s="90"/>
      <c r="AU232" s="136"/>
      <c r="AV232" s="103">
        <f t="shared" si="15"/>
        <v>80</v>
      </c>
      <c r="AX232" s="47"/>
      <c r="AY232" s="47"/>
      <c r="AZ232" s="47"/>
    </row>
    <row r="233" spans="1:52" s="13" customFormat="1" ht="13.2" customHeight="1" thickBot="1" x14ac:dyDescent="0.45">
      <c r="A233" s="1371"/>
      <c r="B233" s="1397"/>
      <c r="C233" s="1351"/>
      <c r="D233" s="1361"/>
      <c r="E233" s="105" t="s">
        <v>531</v>
      </c>
      <c r="F233" s="1141"/>
      <c r="G233" s="608"/>
      <c r="H233" s="1137"/>
      <c r="I233" s="1235"/>
      <c r="J233" s="1236"/>
      <c r="K233" s="1240"/>
      <c r="L233" s="1222"/>
      <c r="M233" s="37" t="s">
        <v>31</v>
      </c>
      <c r="N233" s="91"/>
      <c r="O233" s="91"/>
      <c r="P233" s="91"/>
      <c r="Q233" s="91"/>
      <c r="R233" s="91"/>
      <c r="S233" s="134"/>
      <c r="T233" s="91"/>
      <c r="U233" s="91"/>
      <c r="V233" s="91"/>
      <c r="W233" s="91"/>
      <c r="X233" s="91"/>
      <c r="Y233" s="134"/>
      <c r="Z233" s="91"/>
      <c r="AA233" s="91"/>
      <c r="AB233" s="91"/>
      <c r="AC233" s="91"/>
      <c r="AD233" s="91"/>
      <c r="AE233" s="134"/>
      <c r="AF233" s="91"/>
      <c r="AG233" s="91"/>
      <c r="AH233" s="91"/>
      <c r="AI233" s="91"/>
      <c r="AJ233" s="91"/>
      <c r="AK233" s="134"/>
      <c r="AL233" s="134"/>
      <c r="AM233" s="134"/>
      <c r="AN233" s="134"/>
      <c r="AO233" s="91"/>
      <c r="AP233" s="175"/>
      <c r="AQ233" s="92"/>
      <c r="AR233" s="92"/>
      <c r="AS233" s="92"/>
      <c r="AT233" s="92"/>
      <c r="AU233" s="175"/>
      <c r="AV233" s="94">
        <f t="shared" si="15"/>
        <v>0</v>
      </c>
      <c r="AX233" s="47"/>
      <c r="AY233" s="47"/>
      <c r="AZ233" s="47"/>
    </row>
    <row r="234" spans="1:52" s="13" customFormat="1" ht="13.2" customHeight="1" x14ac:dyDescent="0.4">
      <c r="A234" s="1370" t="s">
        <v>27</v>
      </c>
      <c r="B234" s="1397"/>
      <c r="C234" s="1350"/>
      <c r="D234" s="1360" t="s">
        <v>316</v>
      </c>
      <c r="E234" s="101" t="s">
        <v>627</v>
      </c>
      <c r="F234" s="1140"/>
      <c r="G234" s="608"/>
      <c r="H234" s="1142">
        <v>80</v>
      </c>
      <c r="I234" s="1230">
        <f>AV234</f>
        <v>80</v>
      </c>
      <c r="J234" s="1232">
        <f>SUM(N235:AU235)</f>
        <v>0</v>
      </c>
      <c r="K234" s="1239">
        <f>H234-J234</f>
        <v>80</v>
      </c>
      <c r="L234" s="1209"/>
      <c r="M234" s="30" t="s">
        <v>30</v>
      </c>
      <c r="N234" s="131"/>
      <c r="O234" s="131"/>
      <c r="P234" s="131"/>
      <c r="Q234" s="131"/>
      <c r="R234" s="131"/>
      <c r="S234" s="140"/>
      <c r="T234" s="131"/>
      <c r="U234" s="131"/>
      <c r="V234" s="131"/>
      <c r="W234" s="131">
        <v>80</v>
      </c>
      <c r="X234" s="131"/>
      <c r="Y234" s="140"/>
      <c r="Z234" s="131"/>
      <c r="AA234" s="320"/>
      <c r="AB234" s="131"/>
      <c r="AC234" s="131"/>
      <c r="AD234" s="131"/>
      <c r="AE234" s="140"/>
      <c r="AF234" s="131"/>
      <c r="AG234" s="131"/>
      <c r="AH234" s="131"/>
      <c r="AI234" s="131"/>
      <c r="AJ234" s="131"/>
      <c r="AK234" s="140"/>
      <c r="AL234" s="140"/>
      <c r="AM234" s="140"/>
      <c r="AN234" s="140"/>
      <c r="AO234" s="90"/>
      <c r="AP234" s="136"/>
      <c r="AQ234" s="90"/>
      <c r="AR234" s="90"/>
      <c r="AS234" s="90"/>
      <c r="AT234" s="90"/>
      <c r="AU234" s="136"/>
      <c r="AV234" s="103">
        <f t="shared" si="15"/>
        <v>80</v>
      </c>
      <c r="AX234" s="47"/>
      <c r="AY234" s="47"/>
      <c r="AZ234" s="47"/>
    </row>
    <row r="235" spans="1:52" s="13" customFormat="1" ht="13.2" customHeight="1" thickBot="1" x14ac:dyDescent="0.45">
      <c r="A235" s="1371"/>
      <c r="B235" s="1397"/>
      <c r="C235" s="1351"/>
      <c r="D235" s="1361"/>
      <c r="E235" s="104" t="s">
        <v>343</v>
      </c>
      <c r="F235" s="1141"/>
      <c r="G235" s="608"/>
      <c r="H235" s="1137"/>
      <c r="I235" s="1235"/>
      <c r="J235" s="1236"/>
      <c r="K235" s="1240"/>
      <c r="L235" s="1222"/>
      <c r="M235" s="37" t="s">
        <v>31</v>
      </c>
      <c r="N235" s="240"/>
      <c r="O235" s="240"/>
      <c r="P235" s="240"/>
      <c r="Q235" s="240"/>
      <c r="R235" s="240"/>
      <c r="S235" s="174"/>
      <c r="T235" s="240"/>
      <c r="U235" s="240"/>
      <c r="V235" s="240"/>
      <c r="W235" s="240"/>
      <c r="X235" s="240"/>
      <c r="Y235" s="174"/>
      <c r="Z235" s="240"/>
      <c r="AA235" s="240"/>
      <c r="AB235" s="240"/>
      <c r="AC235" s="240"/>
      <c r="AD235" s="240"/>
      <c r="AE235" s="174"/>
      <c r="AF235" s="240"/>
      <c r="AG235" s="240"/>
      <c r="AH235" s="240"/>
      <c r="AI235" s="240"/>
      <c r="AJ235" s="240"/>
      <c r="AK235" s="174"/>
      <c r="AL235" s="174"/>
      <c r="AM235" s="174"/>
      <c r="AN235" s="174"/>
      <c r="AO235" s="91"/>
      <c r="AP235" s="175"/>
      <c r="AQ235" s="91"/>
      <c r="AR235" s="92"/>
      <c r="AS235" s="92"/>
      <c r="AT235" s="92"/>
      <c r="AU235" s="175"/>
      <c r="AV235" s="94">
        <f t="shared" si="15"/>
        <v>0</v>
      </c>
      <c r="AX235" s="47"/>
      <c r="AY235" s="47"/>
      <c r="AZ235" s="47"/>
    </row>
    <row r="236" spans="1:52" s="13" customFormat="1" ht="13.2" customHeight="1" x14ac:dyDescent="0.4">
      <c r="A236" s="1370" t="s">
        <v>27</v>
      </c>
      <c r="B236" s="1397"/>
      <c r="C236" s="1350"/>
      <c r="D236" s="1389" t="s">
        <v>515</v>
      </c>
      <c r="E236" s="56" t="s">
        <v>628</v>
      </c>
      <c r="F236" s="144"/>
      <c r="G236" s="608"/>
      <c r="H236" s="1142">
        <v>250</v>
      </c>
      <c r="I236" s="1715">
        <f>AV236</f>
        <v>250</v>
      </c>
      <c r="J236" s="1232">
        <f>SUM(N237:AU237)</f>
        <v>0</v>
      </c>
      <c r="K236" s="1239">
        <f>H236-J236</f>
        <v>250</v>
      </c>
      <c r="L236" s="1209"/>
      <c r="M236" s="30" t="s">
        <v>30</v>
      </c>
      <c r="N236" s="131"/>
      <c r="O236" s="131"/>
      <c r="P236" s="131"/>
      <c r="Q236" s="131"/>
      <c r="R236" s="131">
        <v>120</v>
      </c>
      <c r="S236" s="140"/>
      <c r="T236" s="131"/>
      <c r="U236" s="320"/>
      <c r="V236" s="131"/>
      <c r="W236" s="131"/>
      <c r="X236" s="131"/>
      <c r="Y236" s="140"/>
      <c r="Z236" s="131"/>
      <c r="AA236" s="131"/>
      <c r="AB236" s="131">
        <v>130</v>
      </c>
      <c r="AC236" s="131"/>
      <c r="AD236" s="320"/>
      <c r="AE236" s="140"/>
      <c r="AF236" s="131"/>
      <c r="AG236" s="131"/>
      <c r="AH236" s="131"/>
      <c r="AI236" s="131"/>
      <c r="AJ236" s="131"/>
      <c r="AK236" s="140"/>
      <c r="AL236" s="140"/>
      <c r="AM236" s="140"/>
      <c r="AN236" s="140"/>
      <c r="AO236" s="90"/>
      <c r="AP236" s="136"/>
      <c r="AQ236" s="90"/>
      <c r="AR236" s="90"/>
      <c r="AS236" s="90"/>
      <c r="AT236" s="90"/>
      <c r="AU236" s="136"/>
      <c r="AV236" s="103">
        <f t="shared" si="15"/>
        <v>250</v>
      </c>
      <c r="AX236" s="47"/>
      <c r="AY236" s="47"/>
      <c r="AZ236" s="47"/>
    </row>
    <row r="237" spans="1:52" s="13" customFormat="1" ht="13.2" customHeight="1" thickBot="1" x14ac:dyDescent="0.45">
      <c r="A237" s="1371"/>
      <c r="B237" s="1397"/>
      <c r="C237" s="1351"/>
      <c r="D237" s="1365"/>
      <c r="E237" s="106" t="s">
        <v>588</v>
      </c>
      <c r="F237" s="84"/>
      <c r="G237" s="609"/>
      <c r="H237" s="1137"/>
      <c r="I237" s="1716"/>
      <c r="J237" s="1236"/>
      <c r="K237" s="1240"/>
      <c r="L237" s="1222"/>
      <c r="M237" s="37" t="s">
        <v>31</v>
      </c>
      <c r="N237" s="91"/>
      <c r="O237" s="91"/>
      <c r="P237" s="91"/>
      <c r="Q237" s="91"/>
      <c r="R237" s="91"/>
      <c r="S237" s="134"/>
      <c r="T237" s="91"/>
      <c r="U237" s="91"/>
      <c r="V237" s="91"/>
      <c r="W237" s="91"/>
      <c r="X237" s="91"/>
      <c r="Y237" s="134"/>
      <c r="Z237" s="91"/>
      <c r="AA237" s="91"/>
      <c r="AB237" s="91"/>
      <c r="AC237" s="91"/>
      <c r="AD237" s="91"/>
      <c r="AE237" s="134"/>
      <c r="AF237" s="91"/>
      <c r="AG237" s="91"/>
      <c r="AH237" s="91"/>
      <c r="AI237" s="91"/>
      <c r="AJ237" s="91"/>
      <c r="AK237" s="134"/>
      <c r="AL237" s="134"/>
      <c r="AM237" s="134"/>
      <c r="AN237" s="134"/>
      <c r="AO237" s="91"/>
      <c r="AP237" s="175"/>
      <c r="AQ237" s="92"/>
      <c r="AR237" s="92"/>
      <c r="AS237" s="92"/>
      <c r="AT237" s="92"/>
      <c r="AU237" s="175"/>
      <c r="AV237" s="94">
        <f t="shared" si="15"/>
        <v>0</v>
      </c>
      <c r="AX237" s="47"/>
      <c r="AY237" s="47"/>
      <c r="AZ237" s="47"/>
    </row>
    <row r="238" spans="1:52" s="13" customFormat="1" ht="13.2" customHeight="1" thickBot="1" x14ac:dyDescent="0.45">
      <c r="A238" s="1370" t="s">
        <v>27</v>
      </c>
      <c r="B238" s="1397"/>
      <c r="C238" s="1372"/>
      <c r="D238" s="1360" t="s">
        <v>188</v>
      </c>
      <c r="E238" s="286" t="s">
        <v>189</v>
      </c>
      <c r="F238" s="1140"/>
      <c r="G238" s="329"/>
      <c r="H238" s="1142">
        <v>30</v>
      </c>
      <c r="I238" s="1241">
        <f>AV238</f>
        <v>30</v>
      </c>
      <c r="J238" s="1232">
        <f>SUM(N239:AU239)</f>
        <v>0</v>
      </c>
      <c r="K238" s="1239">
        <f>H238-J238</f>
        <v>30</v>
      </c>
      <c r="L238" s="1209"/>
      <c r="M238" s="30" t="s">
        <v>30</v>
      </c>
      <c r="N238" s="131"/>
      <c r="O238" s="131">
        <v>30</v>
      </c>
      <c r="P238" s="320"/>
      <c r="Q238" s="131"/>
      <c r="R238" s="131"/>
      <c r="S238" s="140"/>
      <c r="T238" s="131"/>
      <c r="U238" s="131"/>
      <c r="V238" s="131"/>
      <c r="W238" s="131"/>
      <c r="X238" s="131"/>
      <c r="Y238" s="140"/>
      <c r="Z238" s="131"/>
      <c r="AA238" s="131"/>
      <c r="AB238" s="131"/>
      <c r="AC238" s="131"/>
      <c r="AD238" s="131"/>
      <c r="AE238" s="140"/>
      <c r="AF238" s="131"/>
      <c r="AG238" s="131"/>
      <c r="AH238" s="131"/>
      <c r="AI238" s="131"/>
      <c r="AJ238" s="131"/>
      <c r="AK238" s="140"/>
      <c r="AL238" s="140"/>
      <c r="AM238" s="140"/>
      <c r="AN238" s="140"/>
      <c r="AO238" s="90"/>
      <c r="AP238" s="136"/>
      <c r="AQ238" s="90"/>
      <c r="AR238" s="90"/>
      <c r="AS238" s="90"/>
      <c r="AT238" s="90"/>
      <c r="AU238" s="136"/>
      <c r="AV238" s="103">
        <f t="shared" si="15"/>
        <v>30</v>
      </c>
      <c r="AX238" s="47"/>
      <c r="AY238" s="47"/>
      <c r="AZ238" s="47"/>
    </row>
    <row r="239" spans="1:52" s="13" customFormat="1" ht="13.2" customHeight="1" thickBot="1" x14ac:dyDescent="0.45">
      <c r="A239" s="1371"/>
      <c r="B239" s="1397"/>
      <c r="C239" s="1372"/>
      <c r="D239" s="1361"/>
      <c r="E239" s="291" t="s">
        <v>190</v>
      </c>
      <c r="F239" s="1141"/>
      <c r="G239" s="107"/>
      <c r="H239" s="1136"/>
      <c r="I239" s="1242"/>
      <c r="J239" s="1236"/>
      <c r="K239" s="1240"/>
      <c r="L239" s="1222"/>
      <c r="M239" s="37" t="s">
        <v>31</v>
      </c>
      <c r="N239" s="240"/>
      <c r="O239" s="240"/>
      <c r="P239" s="240"/>
      <c r="Q239" s="240"/>
      <c r="R239" s="240"/>
      <c r="S239" s="174"/>
      <c r="T239" s="240"/>
      <c r="U239" s="240"/>
      <c r="V239" s="240"/>
      <c r="W239" s="240"/>
      <c r="X239" s="240"/>
      <c r="Y239" s="174"/>
      <c r="Z239" s="240"/>
      <c r="AA239" s="240"/>
      <c r="AB239" s="240"/>
      <c r="AC239" s="240"/>
      <c r="AD239" s="240"/>
      <c r="AE239" s="174"/>
      <c r="AF239" s="240"/>
      <c r="AG239" s="240"/>
      <c r="AH239" s="240"/>
      <c r="AI239" s="240"/>
      <c r="AJ239" s="240"/>
      <c r="AK239" s="174"/>
      <c r="AL239" s="174"/>
      <c r="AM239" s="174"/>
      <c r="AN239" s="174"/>
      <c r="AO239" s="92"/>
      <c r="AP239" s="175"/>
      <c r="AQ239" s="92"/>
      <c r="AR239" s="92"/>
      <c r="AS239" s="92"/>
      <c r="AT239" s="92"/>
      <c r="AU239" s="175"/>
      <c r="AV239" s="94">
        <f t="shared" si="15"/>
        <v>0</v>
      </c>
      <c r="AX239" s="47"/>
      <c r="AY239" s="47"/>
      <c r="AZ239" s="47"/>
    </row>
    <row r="240" spans="1:52" s="13" customFormat="1" ht="13.2" hidden="1" customHeight="1" thickBot="1" x14ac:dyDescent="0.45">
      <c r="A240" s="1370" t="s">
        <v>27</v>
      </c>
      <c r="B240" s="1397"/>
      <c r="C240" s="1372"/>
      <c r="D240" s="1329" t="s">
        <v>176</v>
      </c>
      <c r="E240" s="60" t="s">
        <v>177</v>
      </c>
      <c r="F240" s="1140"/>
      <c r="G240" s="329"/>
      <c r="H240" s="1142"/>
      <c r="I240" s="1230">
        <f>AV240</f>
        <v>0</v>
      </c>
      <c r="J240" s="1232">
        <f>SUM(N241:AU241)</f>
        <v>0</v>
      </c>
      <c r="K240" s="1239">
        <f>H240-J240</f>
        <v>0</v>
      </c>
      <c r="L240" s="1209"/>
      <c r="M240" s="30" t="s">
        <v>30</v>
      </c>
      <c r="N240" s="90"/>
      <c r="O240" s="90"/>
      <c r="P240" s="90"/>
      <c r="Q240" s="90"/>
      <c r="R240" s="90"/>
      <c r="S240" s="129"/>
      <c r="T240" s="90"/>
      <c r="U240" s="90"/>
      <c r="V240" s="90"/>
      <c r="W240" s="90"/>
      <c r="X240" s="90"/>
      <c r="Y240" s="129"/>
      <c r="Z240" s="90"/>
      <c r="AA240" s="90"/>
      <c r="AB240" s="90"/>
      <c r="AC240" s="90"/>
      <c r="AD240" s="90"/>
      <c r="AE240" s="129"/>
      <c r="AF240" s="90"/>
      <c r="AG240" s="90"/>
      <c r="AH240" s="90"/>
      <c r="AI240" s="90"/>
      <c r="AJ240" s="90"/>
      <c r="AK240" s="129"/>
      <c r="AL240" s="129"/>
      <c r="AM240" s="129"/>
      <c r="AN240" s="129"/>
      <c r="AO240" s="90"/>
      <c r="AP240" s="130"/>
      <c r="AQ240" s="131"/>
      <c r="AR240" s="90"/>
      <c r="AS240" s="90"/>
      <c r="AT240" s="90"/>
      <c r="AU240" s="136"/>
      <c r="AV240" s="103">
        <f t="shared" si="15"/>
        <v>0</v>
      </c>
      <c r="AX240" s="47"/>
      <c r="AY240" s="47"/>
      <c r="AZ240" s="47"/>
    </row>
    <row r="241" spans="1:52" s="13" customFormat="1" ht="13.2" hidden="1" customHeight="1" thickBot="1" x14ac:dyDescent="0.45">
      <c r="A241" s="1371"/>
      <c r="B241" s="1397"/>
      <c r="C241" s="1372"/>
      <c r="D241" s="1330"/>
      <c r="E241" s="105" t="s">
        <v>178</v>
      </c>
      <c r="F241" s="1141"/>
      <c r="G241" s="107"/>
      <c r="H241" s="1137"/>
      <c r="I241" s="1235"/>
      <c r="J241" s="1236"/>
      <c r="K241" s="1240"/>
      <c r="L241" s="1222"/>
      <c r="M241" s="37" t="s">
        <v>31</v>
      </c>
      <c r="N241" s="91"/>
      <c r="O241" s="91"/>
      <c r="P241" s="91"/>
      <c r="Q241" s="91"/>
      <c r="R241" s="91"/>
      <c r="S241" s="134"/>
      <c r="T241" s="91"/>
      <c r="U241" s="91"/>
      <c r="V241" s="91"/>
      <c r="W241" s="91"/>
      <c r="X241" s="91"/>
      <c r="Y241" s="134"/>
      <c r="Z241" s="91"/>
      <c r="AA241" s="91"/>
      <c r="AB241" s="91"/>
      <c r="AC241" s="91"/>
      <c r="AD241" s="91"/>
      <c r="AE241" s="134"/>
      <c r="AF241" s="91"/>
      <c r="AG241" s="91"/>
      <c r="AH241" s="91"/>
      <c r="AI241" s="91"/>
      <c r="AJ241" s="91"/>
      <c r="AK241" s="134"/>
      <c r="AL241" s="134"/>
      <c r="AM241" s="134"/>
      <c r="AN241" s="134"/>
      <c r="AO241" s="91"/>
      <c r="AP241" s="135"/>
      <c r="AQ241" s="91"/>
      <c r="AR241" s="92"/>
      <c r="AS241" s="92"/>
      <c r="AT241" s="92"/>
      <c r="AU241" s="175"/>
      <c r="AV241" s="94">
        <f t="shared" si="15"/>
        <v>0</v>
      </c>
      <c r="AX241" s="47"/>
      <c r="AY241" s="47"/>
      <c r="AZ241" s="47"/>
    </row>
    <row r="242" spans="1:52" s="13" customFormat="1" ht="13.2" hidden="1" customHeight="1" thickBot="1" x14ac:dyDescent="0.45">
      <c r="A242" s="1370" t="s">
        <v>27</v>
      </c>
      <c r="B242" s="1397"/>
      <c r="C242" s="1372"/>
      <c r="D242" s="1226" t="s">
        <v>179</v>
      </c>
      <c r="E242" s="290" t="s">
        <v>180</v>
      </c>
      <c r="F242" s="1140"/>
      <c r="G242" s="329"/>
      <c r="H242" s="1239"/>
      <c r="I242" s="1230">
        <f>AV242</f>
        <v>0</v>
      </c>
      <c r="J242" s="1232">
        <f>SUM(N243:AU243)</f>
        <v>0</v>
      </c>
      <c r="K242" s="1239">
        <f>H242-J242</f>
        <v>0</v>
      </c>
      <c r="L242" s="1209"/>
      <c r="M242" s="30" t="s">
        <v>30</v>
      </c>
      <c r="N242" s="131"/>
      <c r="O242" s="131"/>
      <c r="P242" s="131"/>
      <c r="Q242" s="131"/>
      <c r="R242" s="131"/>
      <c r="S242" s="140"/>
      <c r="T242" s="131"/>
      <c r="U242" s="131"/>
      <c r="V242" s="131"/>
      <c r="W242" s="131"/>
      <c r="X242" s="131"/>
      <c r="Y242" s="140"/>
      <c r="Z242" s="131"/>
      <c r="AA242" s="131"/>
      <c r="AB242" s="131"/>
      <c r="AC242" s="131"/>
      <c r="AD242" s="131"/>
      <c r="AE242" s="140"/>
      <c r="AF242" s="131"/>
      <c r="AG242" s="131"/>
      <c r="AH242" s="131"/>
      <c r="AI242" s="131"/>
      <c r="AJ242" s="131"/>
      <c r="AK242" s="140"/>
      <c r="AL242" s="140"/>
      <c r="AM242" s="140"/>
      <c r="AN242" s="140"/>
      <c r="AO242" s="90"/>
      <c r="AP242" s="136"/>
      <c r="AQ242" s="90"/>
      <c r="AR242" s="90"/>
      <c r="AS242" s="90"/>
      <c r="AT242" s="90"/>
      <c r="AU242" s="136"/>
      <c r="AV242" s="103">
        <f t="shared" si="15"/>
        <v>0</v>
      </c>
      <c r="AX242" s="47"/>
      <c r="AY242" s="47"/>
      <c r="AZ242" s="47"/>
    </row>
    <row r="243" spans="1:52" s="13" customFormat="1" ht="13.2" hidden="1" customHeight="1" thickBot="1" x14ac:dyDescent="0.45">
      <c r="A243" s="1371"/>
      <c r="B243" s="1397"/>
      <c r="C243" s="1372"/>
      <c r="D243" s="1282"/>
      <c r="E243" s="105" t="s">
        <v>181</v>
      </c>
      <c r="F243" s="1141"/>
      <c r="G243" s="330"/>
      <c r="H243" s="1240"/>
      <c r="I243" s="1235"/>
      <c r="J243" s="1236"/>
      <c r="K243" s="1240"/>
      <c r="L243" s="1222"/>
      <c r="M243" s="37" t="s">
        <v>31</v>
      </c>
      <c r="N243" s="240"/>
      <c r="O243" s="240"/>
      <c r="P243" s="240"/>
      <c r="Q243" s="240"/>
      <c r="R243" s="240"/>
      <c r="S243" s="174"/>
      <c r="T243" s="240"/>
      <c r="U243" s="240"/>
      <c r="V243" s="240"/>
      <c r="W243" s="240"/>
      <c r="X243" s="240"/>
      <c r="Y243" s="174"/>
      <c r="Z243" s="240"/>
      <c r="AA243" s="240"/>
      <c r="AB243" s="240"/>
      <c r="AC243" s="240"/>
      <c r="AD243" s="240"/>
      <c r="AE243" s="174"/>
      <c r="AF243" s="240"/>
      <c r="AG243" s="240"/>
      <c r="AH243" s="240"/>
      <c r="AI243" s="240"/>
      <c r="AJ243" s="240"/>
      <c r="AK243" s="174"/>
      <c r="AL243" s="174"/>
      <c r="AM243" s="174"/>
      <c r="AN243" s="174"/>
      <c r="AO243" s="91"/>
      <c r="AP243" s="175"/>
      <c r="AQ243" s="92"/>
      <c r="AR243" s="92"/>
      <c r="AS243" s="92"/>
      <c r="AT243" s="92"/>
      <c r="AU243" s="175"/>
      <c r="AV243" s="94">
        <f t="shared" si="15"/>
        <v>0</v>
      </c>
      <c r="AX243" s="47"/>
      <c r="AY243" s="47"/>
      <c r="AZ243" s="47"/>
    </row>
    <row r="244" spans="1:52" s="13" customFormat="1" ht="13.2" hidden="1" customHeight="1" thickBot="1" x14ac:dyDescent="0.45">
      <c r="A244" s="1370" t="s">
        <v>27</v>
      </c>
      <c r="B244" s="1397"/>
      <c r="C244" s="1372"/>
      <c r="D244" s="1226" t="s">
        <v>169</v>
      </c>
      <c r="E244" s="82" t="s">
        <v>182</v>
      </c>
      <c r="F244" s="144"/>
      <c r="G244" s="144"/>
      <c r="H244" s="1142"/>
      <c r="I244" s="1230">
        <f>AV244</f>
        <v>0</v>
      </c>
      <c r="J244" s="1232">
        <f>SUM(N245:AU245)</f>
        <v>0</v>
      </c>
      <c r="K244" s="1239">
        <f>H244-J244</f>
        <v>0</v>
      </c>
      <c r="L244" s="1209"/>
      <c r="M244" s="30" t="s">
        <v>30</v>
      </c>
      <c r="N244" s="131"/>
      <c r="O244" s="131"/>
      <c r="P244" s="131"/>
      <c r="Q244" s="131"/>
      <c r="R244" s="131"/>
      <c r="S244" s="140"/>
      <c r="T244" s="131"/>
      <c r="U244" s="131"/>
      <c r="V244" s="131"/>
      <c r="W244" s="131"/>
      <c r="X244" s="131"/>
      <c r="Y244" s="140"/>
      <c r="Z244" s="131"/>
      <c r="AA244" s="131"/>
      <c r="AB244" s="131"/>
      <c r="AC244" s="131"/>
      <c r="AD244" s="131"/>
      <c r="AE244" s="140"/>
      <c r="AF244" s="131"/>
      <c r="AG244" s="131"/>
      <c r="AH244" s="131"/>
      <c r="AI244" s="131"/>
      <c r="AJ244" s="131"/>
      <c r="AK244" s="140"/>
      <c r="AL244" s="140"/>
      <c r="AM244" s="140"/>
      <c r="AN244" s="140"/>
      <c r="AO244" s="90"/>
      <c r="AP244" s="136"/>
      <c r="AQ244" s="90"/>
      <c r="AR244" s="90"/>
      <c r="AS244" s="90"/>
      <c r="AT244" s="90"/>
      <c r="AU244" s="136"/>
      <c r="AV244" s="103">
        <f t="shared" si="15"/>
        <v>0</v>
      </c>
      <c r="AX244" s="47"/>
      <c r="AY244" s="47"/>
      <c r="AZ244" s="47"/>
    </row>
    <row r="245" spans="1:52" s="13" customFormat="1" ht="13.2" hidden="1" customHeight="1" thickBot="1" x14ac:dyDescent="0.45">
      <c r="A245" s="1371"/>
      <c r="B245" s="1397"/>
      <c r="C245" s="1372"/>
      <c r="D245" s="1282"/>
      <c r="E245" s="84" t="s">
        <v>158</v>
      </c>
      <c r="F245" s="105"/>
      <c r="G245" s="105"/>
      <c r="H245" s="1137"/>
      <c r="I245" s="1235"/>
      <c r="J245" s="1236"/>
      <c r="K245" s="1240"/>
      <c r="L245" s="1222"/>
      <c r="M245" s="37" t="s">
        <v>31</v>
      </c>
      <c r="N245" s="91"/>
      <c r="O245" s="91"/>
      <c r="P245" s="91"/>
      <c r="Q245" s="91"/>
      <c r="R245" s="91"/>
      <c r="S245" s="134"/>
      <c r="T245" s="91"/>
      <c r="U245" s="91"/>
      <c r="V245" s="91"/>
      <c r="W245" s="91"/>
      <c r="X245" s="91"/>
      <c r="Y245" s="134"/>
      <c r="Z245" s="91"/>
      <c r="AA245" s="91"/>
      <c r="AB245" s="91"/>
      <c r="AC245" s="91"/>
      <c r="AD245" s="91"/>
      <c r="AE245" s="134"/>
      <c r="AF245" s="91"/>
      <c r="AG245" s="91"/>
      <c r="AH245" s="91"/>
      <c r="AI245" s="91"/>
      <c r="AJ245" s="91"/>
      <c r="AK245" s="134"/>
      <c r="AL245" s="134"/>
      <c r="AM245" s="134"/>
      <c r="AN245" s="134"/>
      <c r="AO245" s="91"/>
      <c r="AP245" s="175"/>
      <c r="AQ245" s="91"/>
      <c r="AR245" s="92"/>
      <c r="AS245" s="92"/>
      <c r="AT245" s="92"/>
      <c r="AU245" s="175"/>
      <c r="AV245" s="94">
        <f t="shared" si="15"/>
        <v>0</v>
      </c>
      <c r="AX245" s="47"/>
      <c r="AY245" s="47"/>
      <c r="AZ245" s="47"/>
    </row>
    <row r="246" spans="1:52" s="13" customFormat="1" ht="13.2" hidden="1" customHeight="1" thickBot="1" x14ac:dyDescent="0.45">
      <c r="A246" s="1370" t="s">
        <v>27</v>
      </c>
      <c r="B246" s="1397"/>
      <c r="C246" s="1372"/>
      <c r="D246" s="1360" t="s">
        <v>64</v>
      </c>
      <c r="E246" s="278" t="s">
        <v>183</v>
      </c>
      <c r="F246" s="1226"/>
      <c r="G246" s="327"/>
      <c r="H246" s="1142"/>
      <c r="I246" s="1241">
        <f>AV246</f>
        <v>0</v>
      </c>
      <c r="J246" s="1232">
        <f>SUM(N247:AU247)</f>
        <v>0</v>
      </c>
      <c r="K246" s="1239">
        <f>H246-J246</f>
        <v>0</v>
      </c>
      <c r="L246" s="1209"/>
      <c r="M246" s="30" t="s">
        <v>30</v>
      </c>
      <c r="N246" s="131"/>
      <c r="O246" s="131"/>
      <c r="P246" s="131"/>
      <c r="Q246" s="131"/>
      <c r="R246" s="131"/>
      <c r="S246" s="140"/>
      <c r="T246" s="131"/>
      <c r="U246" s="131"/>
      <c r="V246" s="131"/>
      <c r="W246" s="131"/>
      <c r="X246" s="131"/>
      <c r="Y246" s="140"/>
      <c r="Z246" s="131"/>
      <c r="AA246" s="131"/>
      <c r="AB246" s="131"/>
      <c r="AC246" s="131"/>
      <c r="AD246" s="131"/>
      <c r="AE246" s="140"/>
      <c r="AF246" s="131"/>
      <c r="AG246" s="131"/>
      <c r="AH246" s="131"/>
      <c r="AI246" s="131"/>
      <c r="AJ246" s="131"/>
      <c r="AK246" s="140"/>
      <c r="AL246" s="140"/>
      <c r="AM246" s="140"/>
      <c r="AN246" s="140"/>
      <c r="AO246" s="90"/>
      <c r="AP246" s="136"/>
      <c r="AQ246" s="90"/>
      <c r="AR246" s="90"/>
      <c r="AS246" s="90"/>
      <c r="AT246" s="90"/>
      <c r="AU246" s="136"/>
      <c r="AV246" s="103">
        <f t="shared" si="15"/>
        <v>0</v>
      </c>
      <c r="AX246" s="47"/>
      <c r="AY246" s="47"/>
      <c r="AZ246" s="47"/>
    </row>
    <row r="247" spans="1:52" s="13" customFormat="1" ht="13.2" hidden="1" customHeight="1" thickBot="1" x14ac:dyDescent="0.45">
      <c r="A247" s="1371"/>
      <c r="B247" s="1397"/>
      <c r="C247" s="1372"/>
      <c r="D247" s="1361"/>
      <c r="E247" s="105" t="s">
        <v>184</v>
      </c>
      <c r="F247" s="1282"/>
      <c r="G247" s="328"/>
      <c r="H247" s="1137"/>
      <c r="I247" s="1242"/>
      <c r="J247" s="1236"/>
      <c r="K247" s="1240"/>
      <c r="L247" s="1222"/>
      <c r="M247" s="37" t="s">
        <v>31</v>
      </c>
      <c r="N247" s="240"/>
      <c r="O247" s="240"/>
      <c r="P247" s="240"/>
      <c r="Q247" s="240"/>
      <c r="R247" s="240"/>
      <c r="S247" s="174"/>
      <c r="T247" s="240"/>
      <c r="U247" s="240"/>
      <c r="V247" s="240"/>
      <c r="W247" s="240"/>
      <c r="X247" s="240"/>
      <c r="Y247" s="174"/>
      <c r="Z247" s="240"/>
      <c r="AA247" s="240"/>
      <c r="AB247" s="240"/>
      <c r="AC247" s="240"/>
      <c r="AD247" s="240"/>
      <c r="AE247" s="174"/>
      <c r="AF247" s="240"/>
      <c r="AG247" s="240"/>
      <c r="AH247" s="240"/>
      <c r="AI247" s="240"/>
      <c r="AJ247" s="240"/>
      <c r="AK247" s="174"/>
      <c r="AL247" s="174"/>
      <c r="AM247" s="174"/>
      <c r="AN247" s="174"/>
      <c r="AO247" s="91"/>
      <c r="AP247" s="175"/>
      <c r="AQ247" s="92"/>
      <c r="AR247" s="92"/>
      <c r="AS247" s="92"/>
      <c r="AT247" s="92"/>
      <c r="AU247" s="175"/>
      <c r="AV247" s="94">
        <f t="shared" si="15"/>
        <v>0</v>
      </c>
      <c r="AX247" s="47"/>
      <c r="AY247" s="47"/>
      <c r="AZ247" s="47"/>
    </row>
    <row r="248" spans="1:52" s="13" customFormat="1" ht="13.2" hidden="1" customHeight="1" thickBot="1" x14ac:dyDescent="0.45">
      <c r="A248" s="1370" t="s">
        <v>27</v>
      </c>
      <c r="B248" s="1397"/>
      <c r="C248" s="1372"/>
      <c r="D248" s="1373" t="s">
        <v>185</v>
      </c>
      <c r="E248" s="82" t="s">
        <v>186</v>
      </c>
      <c r="F248" s="1140"/>
      <c r="G248" s="329"/>
      <c r="H248" s="1142"/>
      <c r="I248" s="1241"/>
      <c r="J248" s="1232"/>
      <c r="K248" s="1239">
        <f>H248-J248</f>
        <v>0</v>
      </c>
      <c r="L248" s="1209"/>
      <c r="M248" s="30" t="s">
        <v>30</v>
      </c>
      <c r="N248" s="80"/>
      <c r="O248" s="80"/>
      <c r="P248" s="80"/>
      <c r="Q248" s="80"/>
      <c r="R248" s="80"/>
      <c r="S248" s="102"/>
      <c r="T248" s="80"/>
      <c r="U248" s="80"/>
      <c r="V248" s="80"/>
      <c r="W248" s="80"/>
      <c r="X248" s="80"/>
      <c r="Y248" s="102"/>
      <c r="Z248" s="80"/>
      <c r="AA248" s="80"/>
      <c r="AB248" s="80"/>
      <c r="AC248" s="80"/>
      <c r="AD248" s="80"/>
      <c r="AE248" s="102"/>
      <c r="AF248" s="80"/>
      <c r="AG248" s="80"/>
      <c r="AH248" s="80"/>
      <c r="AI248" s="80"/>
      <c r="AJ248" s="80"/>
      <c r="AK248" s="102"/>
      <c r="AL248" s="102"/>
      <c r="AM248" s="102"/>
      <c r="AN248" s="102"/>
      <c r="AO248" s="90"/>
      <c r="AP248" s="136"/>
      <c r="AQ248" s="90"/>
      <c r="AR248" s="90"/>
      <c r="AS248" s="90"/>
      <c r="AT248" s="90"/>
      <c r="AU248" s="136"/>
      <c r="AV248" s="103">
        <f t="shared" si="15"/>
        <v>0</v>
      </c>
      <c r="AX248" s="47"/>
      <c r="AY248" s="47"/>
      <c r="AZ248" s="47"/>
    </row>
    <row r="249" spans="1:52" s="13" customFormat="1" ht="13.2" hidden="1" customHeight="1" thickBot="1" x14ac:dyDescent="0.45">
      <c r="A249" s="1371"/>
      <c r="B249" s="1397"/>
      <c r="C249" s="1372"/>
      <c r="D249" s="1336"/>
      <c r="E249" s="104" t="s">
        <v>187</v>
      </c>
      <c r="F249" s="1141"/>
      <c r="G249" s="330"/>
      <c r="H249" s="1137"/>
      <c r="I249" s="1242"/>
      <c r="J249" s="1236"/>
      <c r="K249" s="1240"/>
      <c r="L249" s="1222"/>
      <c r="M249" s="37" t="s">
        <v>31</v>
      </c>
      <c r="N249" s="240"/>
      <c r="O249" s="240"/>
      <c r="P249" s="240"/>
      <c r="Q249" s="240"/>
      <c r="R249" s="240"/>
      <c r="S249" s="174"/>
      <c r="T249" s="240"/>
      <c r="U249" s="240"/>
      <c r="V249" s="240"/>
      <c r="W249" s="240"/>
      <c r="X249" s="240"/>
      <c r="Y249" s="174"/>
      <c r="Z249" s="240"/>
      <c r="AA249" s="240"/>
      <c r="AB249" s="240"/>
      <c r="AC249" s="240"/>
      <c r="AD249" s="240"/>
      <c r="AE249" s="174"/>
      <c r="AF249" s="240"/>
      <c r="AG249" s="240"/>
      <c r="AH249" s="240"/>
      <c r="AI249" s="240"/>
      <c r="AJ249" s="240"/>
      <c r="AK249" s="174"/>
      <c r="AL249" s="174"/>
      <c r="AM249" s="174"/>
      <c r="AN249" s="174"/>
      <c r="AO249" s="92"/>
      <c r="AP249" s="175"/>
      <c r="AQ249" s="91"/>
      <c r="AR249" s="92"/>
      <c r="AS249" s="92"/>
      <c r="AT249" s="92"/>
      <c r="AU249" s="175"/>
      <c r="AV249" s="94">
        <f t="shared" si="15"/>
        <v>0</v>
      </c>
      <c r="AX249" s="47"/>
      <c r="AY249" s="47"/>
      <c r="AZ249" s="47"/>
    </row>
    <row r="250" spans="1:52" s="13" customFormat="1" ht="13.2" hidden="1" customHeight="1" thickBot="1" x14ac:dyDescent="0.45">
      <c r="A250" s="1370" t="s">
        <v>27</v>
      </c>
      <c r="B250" s="1397"/>
      <c r="C250" s="1372"/>
      <c r="D250" s="1360"/>
      <c r="E250" s="286"/>
      <c r="F250" s="1140"/>
      <c r="G250" s="329"/>
      <c r="H250" s="1142"/>
      <c r="I250" s="1230">
        <f>AV250</f>
        <v>0</v>
      </c>
      <c r="J250" s="1232"/>
      <c r="K250" s="1239">
        <f>H250-J250</f>
        <v>0</v>
      </c>
      <c r="L250" s="1209"/>
      <c r="M250" s="83" t="s">
        <v>39</v>
      </c>
      <c r="N250" s="131"/>
      <c r="O250" s="131"/>
      <c r="P250" s="131"/>
      <c r="Q250" s="131"/>
      <c r="R250" s="131"/>
      <c r="S250" s="140"/>
      <c r="T250" s="131"/>
      <c r="U250" s="131"/>
      <c r="V250" s="131"/>
      <c r="W250" s="131"/>
      <c r="X250" s="131"/>
      <c r="Y250" s="140"/>
      <c r="Z250" s="131"/>
      <c r="AA250" s="131"/>
      <c r="AB250" s="131"/>
      <c r="AC250" s="131"/>
      <c r="AD250" s="131"/>
      <c r="AE250" s="140"/>
      <c r="AF250" s="131"/>
      <c r="AG250" s="131"/>
      <c r="AH250" s="131"/>
      <c r="AI250" s="131"/>
      <c r="AJ250" s="131"/>
      <c r="AK250" s="140"/>
      <c r="AL250" s="140"/>
      <c r="AM250" s="140"/>
      <c r="AN250" s="140"/>
      <c r="AO250" s="90"/>
      <c r="AP250" s="136"/>
      <c r="AQ250" s="90"/>
      <c r="AR250" s="90"/>
      <c r="AS250" s="90"/>
      <c r="AT250" s="90"/>
      <c r="AU250" s="136"/>
      <c r="AV250" s="103">
        <f t="shared" si="15"/>
        <v>0</v>
      </c>
      <c r="AX250" s="47"/>
      <c r="AY250" s="47"/>
      <c r="AZ250" s="47"/>
    </row>
    <row r="251" spans="1:52" s="13" customFormat="1" ht="13.2" hidden="1" customHeight="1" thickBot="1" x14ac:dyDescent="0.45">
      <c r="A251" s="1371"/>
      <c r="B251" s="1397"/>
      <c r="C251" s="1372"/>
      <c r="D251" s="1361"/>
      <c r="E251" s="291"/>
      <c r="F251" s="1141"/>
      <c r="G251" s="330"/>
      <c r="H251" s="1137"/>
      <c r="I251" s="1235"/>
      <c r="J251" s="1236"/>
      <c r="K251" s="1240"/>
      <c r="L251" s="1222"/>
      <c r="M251" s="85" t="s">
        <v>40</v>
      </c>
      <c r="N251" s="240"/>
      <c r="O251" s="240"/>
      <c r="P251" s="240"/>
      <c r="Q251" s="240"/>
      <c r="R251" s="240"/>
      <c r="S251" s="174"/>
      <c r="T251" s="240"/>
      <c r="U251" s="240"/>
      <c r="V251" s="240"/>
      <c r="W251" s="240"/>
      <c r="X251" s="240"/>
      <c r="Y251" s="174"/>
      <c r="Z251" s="240"/>
      <c r="AA251" s="240"/>
      <c r="AB251" s="240"/>
      <c r="AC251" s="240"/>
      <c r="AD251" s="240"/>
      <c r="AE251" s="174"/>
      <c r="AF251" s="240"/>
      <c r="AG251" s="240"/>
      <c r="AH251" s="240"/>
      <c r="AI251" s="240"/>
      <c r="AJ251" s="240"/>
      <c r="AK251" s="174"/>
      <c r="AL251" s="174"/>
      <c r="AM251" s="174"/>
      <c r="AN251" s="174"/>
      <c r="AO251" s="92"/>
      <c r="AP251" s="175"/>
      <c r="AQ251" s="92"/>
      <c r="AR251" s="92"/>
      <c r="AS251" s="92"/>
      <c r="AT251" s="92"/>
      <c r="AU251" s="175"/>
      <c r="AV251" s="94">
        <f t="shared" si="15"/>
        <v>0</v>
      </c>
      <c r="AX251" s="47"/>
      <c r="AY251" s="47"/>
      <c r="AZ251" s="47"/>
    </row>
    <row r="252" spans="1:52" s="184" customFormat="1" ht="13.2" hidden="1" customHeight="1" x14ac:dyDescent="0.4">
      <c r="A252" s="1354" t="s">
        <v>27</v>
      </c>
      <c r="B252" s="1397"/>
      <c r="C252" s="1140"/>
      <c r="D252" s="1364" t="s">
        <v>140</v>
      </c>
      <c r="E252" s="274" t="s">
        <v>172</v>
      </c>
      <c r="F252" s="1366"/>
      <c r="G252" s="352"/>
      <c r="H252" s="1239"/>
      <c r="I252" s="1230">
        <f>AV252</f>
        <v>0</v>
      </c>
      <c r="J252" s="1232"/>
      <c r="K252" s="1239">
        <f>H252-J252</f>
        <v>0</v>
      </c>
      <c r="L252" s="1209"/>
      <c r="M252" s="30" t="s">
        <v>30</v>
      </c>
      <c r="N252" s="180"/>
      <c r="O252" s="180"/>
      <c r="P252" s="180"/>
      <c r="Q252" s="180"/>
      <c r="R252" s="180"/>
      <c r="S252" s="179"/>
      <c r="T252" s="180"/>
      <c r="U252" s="180"/>
      <c r="V252" s="180"/>
      <c r="W252" s="180"/>
      <c r="X252" s="180"/>
      <c r="Y252" s="179"/>
      <c r="Z252" s="180"/>
      <c r="AA252" s="180"/>
      <c r="AB252" s="180"/>
      <c r="AC252" s="180"/>
      <c r="AD252" s="180"/>
      <c r="AE252" s="179"/>
      <c r="AF252" s="180"/>
      <c r="AG252" s="180"/>
      <c r="AH252" s="180"/>
      <c r="AI252" s="180"/>
      <c r="AJ252" s="180"/>
      <c r="AK252" s="179"/>
      <c r="AL252" s="179"/>
      <c r="AM252" s="179"/>
      <c r="AN252" s="179"/>
      <c r="AO252" s="180"/>
      <c r="AP252" s="181"/>
      <c r="AQ252" s="180"/>
      <c r="AR252" s="180"/>
      <c r="AS252" s="180"/>
      <c r="AT252" s="180"/>
      <c r="AU252" s="181"/>
      <c r="AV252" s="103">
        <f t="shared" si="15"/>
        <v>0</v>
      </c>
      <c r="AW252" s="182"/>
      <c r="AX252" s="1712"/>
      <c r="AY252" s="1712"/>
      <c r="AZ252" s="183"/>
    </row>
    <row r="253" spans="1:52" s="184" customFormat="1" ht="13.2" hidden="1" customHeight="1" thickBot="1" x14ac:dyDescent="0.45">
      <c r="A253" s="1355"/>
      <c r="B253" s="1397"/>
      <c r="C253" s="1283"/>
      <c r="D253" s="1365"/>
      <c r="E253" s="105" t="s">
        <v>173</v>
      </c>
      <c r="F253" s="1367"/>
      <c r="G253" s="353"/>
      <c r="H253" s="1240"/>
      <c r="I253" s="1235"/>
      <c r="J253" s="1236"/>
      <c r="K253" s="1240"/>
      <c r="L253" s="1222"/>
      <c r="M253" s="37" t="s">
        <v>31</v>
      </c>
      <c r="N253" s="50"/>
      <c r="O253" s="50"/>
      <c r="P253" s="50"/>
      <c r="Q253" s="50"/>
      <c r="R253" s="50"/>
      <c r="S253" s="54"/>
      <c r="T253" s="50"/>
      <c r="U253" s="50"/>
      <c r="V253" s="50"/>
      <c r="W253" s="50"/>
      <c r="X253" s="50"/>
      <c r="Y253" s="54"/>
      <c r="Z253" s="50"/>
      <c r="AA253" s="50"/>
      <c r="AB253" s="50"/>
      <c r="AC253" s="50"/>
      <c r="AD253" s="50"/>
      <c r="AE253" s="54"/>
      <c r="AF253" s="50"/>
      <c r="AG253" s="50"/>
      <c r="AH253" s="50"/>
      <c r="AI253" s="50"/>
      <c r="AJ253" s="50"/>
      <c r="AK253" s="54"/>
      <c r="AL253" s="54"/>
      <c r="AM253" s="54"/>
      <c r="AN253" s="54"/>
      <c r="AO253" s="50"/>
      <c r="AP253" s="87"/>
      <c r="AQ253" s="50"/>
      <c r="AR253" s="49"/>
      <c r="AS253" s="49"/>
      <c r="AT253" s="49"/>
      <c r="AU253" s="51"/>
      <c r="AV253" s="94">
        <f t="shared" si="15"/>
        <v>0</v>
      </c>
      <c r="AX253" s="1712"/>
      <c r="AY253" s="1712"/>
      <c r="AZ253" s="183"/>
    </row>
    <row r="254" spans="1:52" s="184" customFormat="1" ht="13.2" hidden="1" customHeight="1" x14ac:dyDescent="0.4">
      <c r="A254" s="1354" t="s">
        <v>27</v>
      </c>
      <c r="B254" s="1397"/>
      <c r="C254" s="1140"/>
      <c r="D254" s="1373" t="s">
        <v>169</v>
      </c>
      <c r="E254" s="288" t="s">
        <v>170</v>
      </c>
      <c r="F254" s="1140"/>
      <c r="G254" s="329"/>
      <c r="H254" s="1230"/>
      <c r="I254" s="1239"/>
      <c r="J254" s="1232"/>
      <c r="K254" s="1239">
        <f>H254-J254</f>
        <v>0</v>
      </c>
      <c r="L254" s="1209"/>
      <c r="M254" s="30" t="s">
        <v>30</v>
      </c>
      <c r="N254" s="44"/>
      <c r="O254" s="44"/>
      <c r="P254" s="44"/>
      <c r="Q254" s="44"/>
      <c r="R254" s="44"/>
      <c r="S254" s="43"/>
      <c r="T254" s="44"/>
      <c r="U254" s="44"/>
      <c r="V254" s="44"/>
      <c r="W254" s="44"/>
      <c r="X254" s="44"/>
      <c r="Y254" s="43"/>
      <c r="Z254" s="44"/>
      <c r="AA254" s="44"/>
      <c r="AB254" s="44"/>
      <c r="AC254" s="44"/>
      <c r="AD254" s="44"/>
      <c r="AE254" s="43"/>
      <c r="AF254" s="44"/>
      <c r="AG254" s="44"/>
      <c r="AH254" s="44"/>
      <c r="AI254" s="44"/>
      <c r="AJ254" s="44"/>
      <c r="AK254" s="43"/>
      <c r="AL254" s="43"/>
      <c r="AM254" s="43"/>
      <c r="AN254" s="43"/>
      <c r="AO254" s="44"/>
      <c r="AP254" s="45"/>
      <c r="AQ254" s="44"/>
      <c r="AR254" s="90"/>
      <c r="AS254" s="44"/>
      <c r="AT254" s="44"/>
      <c r="AU254" s="45"/>
      <c r="AV254" s="103">
        <f t="shared" ref="AV254:AV319" si="16">SUM(N254:AU254)</f>
        <v>0</v>
      </c>
      <c r="AX254" s="1712"/>
      <c r="AY254" s="1712"/>
      <c r="AZ254" s="183"/>
    </row>
    <row r="255" spans="1:52" s="184" customFormat="1" ht="13.2" hidden="1" customHeight="1" thickBot="1" x14ac:dyDescent="0.45">
      <c r="A255" s="1355"/>
      <c r="B255" s="1397"/>
      <c r="C255" s="1283"/>
      <c r="D255" s="1336"/>
      <c r="E255" s="105" t="s">
        <v>171</v>
      </c>
      <c r="F255" s="1141"/>
      <c r="G255" s="330"/>
      <c r="H255" s="1235"/>
      <c r="I255" s="1240"/>
      <c r="J255" s="1236"/>
      <c r="K255" s="1240"/>
      <c r="L255" s="1222"/>
      <c r="M255" s="37" t="s">
        <v>31</v>
      </c>
      <c r="N255" s="50"/>
      <c r="O255" s="50"/>
      <c r="P255" s="50"/>
      <c r="Q255" s="50"/>
      <c r="R255" s="50"/>
      <c r="S255" s="54"/>
      <c r="T255" s="50"/>
      <c r="U255" s="50"/>
      <c r="V255" s="50"/>
      <c r="W255" s="50"/>
      <c r="X255" s="50"/>
      <c r="Y255" s="54"/>
      <c r="Z255" s="50"/>
      <c r="AA255" s="50"/>
      <c r="AB255" s="50"/>
      <c r="AC255" s="50"/>
      <c r="AD255" s="50"/>
      <c r="AE255" s="54"/>
      <c r="AF255" s="50"/>
      <c r="AG255" s="50"/>
      <c r="AH255" s="50"/>
      <c r="AI255" s="50"/>
      <c r="AJ255" s="50"/>
      <c r="AK255" s="54"/>
      <c r="AL255" s="54"/>
      <c r="AM255" s="54"/>
      <c r="AN255" s="54"/>
      <c r="AO255" s="50"/>
      <c r="AP255" s="51"/>
      <c r="AQ255" s="50"/>
      <c r="AR255" s="49"/>
      <c r="AS255" s="49"/>
      <c r="AT255" s="49"/>
      <c r="AU255" s="51"/>
      <c r="AV255" s="94">
        <f t="shared" si="16"/>
        <v>0</v>
      </c>
      <c r="AX255" s="1712"/>
      <c r="AY255" s="1712"/>
      <c r="AZ255" s="183"/>
    </row>
    <row r="256" spans="1:52" s="184" customFormat="1" ht="13.2" hidden="1" customHeight="1" x14ac:dyDescent="0.4">
      <c r="A256" s="1354" t="s">
        <v>27</v>
      </c>
      <c r="B256" s="1397"/>
      <c r="C256" s="1140"/>
      <c r="D256" s="1360" t="s">
        <v>64</v>
      </c>
      <c r="E256" s="101" t="s">
        <v>518</v>
      </c>
      <c r="F256" s="1341"/>
      <c r="G256" s="350"/>
      <c r="H256" s="1239"/>
      <c r="I256" s="1230">
        <f>AV256</f>
        <v>0</v>
      </c>
      <c r="J256" s="1232">
        <f>SUM(N257:AU257)</f>
        <v>0</v>
      </c>
      <c r="K256" s="1239">
        <f>H256-J256</f>
        <v>0</v>
      </c>
      <c r="L256" s="1209"/>
      <c r="M256" s="30" t="s">
        <v>30</v>
      </c>
      <c r="N256" s="44"/>
      <c r="O256" s="44"/>
      <c r="P256" s="44"/>
      <c r="Q256" s="44"/>
      <c r="R256" s="44"/>
      <c r="S256" s="43"/>
      <c r="T256" s="44"/>
      <c r="U256" s="44"/>
      <c r="V256" s="44"/>
      <c r="W256" s="44"/>
      <c r="X256" s="44"/>
      <c r="Y256" s="43"/>
      <c r="Z256" s="44"/>
      <c r="AA256" s="44"/>
      <c r="AB256" s="44"/>
      <c r="AC256" s="44"/>
      <c r="AD256" s="44"/>
      <c r="AE256" s="43"/>
      <c r="AF256" s="44"/>
      <c r="AG256" s="44"/>
      <c r="AH256" s="44"/>
      <c r="AI256" s="44"/>
      <c r="AJ256" s="44"/>
      <c r="AK256" s="43"/>
      <c r="AL256" s="43"/>
      <c r="AM256" s="43"/>
      <c r="AN256" s="43"/>
      <c r="AO256" s="44"/>
      <c r="AP256" s="45"/>
      <c r="AQ256" s="44"/>
      <c r="AR256" s="90"/>
      <c r="AS256" s="44"/>
      <c r="AT256" s="180"/>
      <c r="AU256" s="45"/>
      <c r="AV256" s="103">
        <f t="shared" si="16"/>
        <v>0</v>
      </c>
      <c r="AX256" s="1712"/>
      <c r="AY256" s="1712"/>
      <c r="AZ256" s="183"/>
    </row>
    <row r="257" spans="1:52" s="184" customFormat="1" ht="13.2" hidden="1" customHeight="1" thickBot="1" x14ac:dyDescent="0.45">
      <c r="A257" s="1355"/>
      <c r="B257" s="1397"/>
      <c r="C257" s="1283"/>
      <c r="D257" s="1361"/>
      <c r="E257" s="144" t="s">
        <v>490</v>
      </c>
      <c r="F257" s="1342"/>
      <c r="G257" s="351"/>
      <c r="H257" s="1240"/>
      <c r="I257" s="1235"/>
      <c r="J257" s="1236"/>
      <c r="K257" s="1240"/>
      <c r="L257" s="1222"/>
      <c r="M257" s="37" t="s">
        <v>31</v>
      </c>
      <c r="N257" s="50"/>
      <c r="O257" s="50"/>
      <c r="P257" s="50"/>
      <c r="Q257" s="50"/>
      <c r="R257" s="50"/>
      <c r="S257" s="54"/>
      <c r="T257" s="50"/>
      <c r="U257" s="50"/>
      <c r="V257" s="50"/>
      <c r="W257" s="50"/>
      <c r="X257" s="50"/>
      <c r="Y257" s="54"/>
      <c r="Z257" s="50"/>
      <c r="AA257" s="50"/>
      <c r="AB257" s="50"/>
      <c r="AC257" s="50"/>
      <c r="AD257" s="50"/>
      <c r="AE257" s="54"/>
      <c r="AF257" s="50"/>
      <c r="AG257" s="50"/>
      <c r="AH257" s="50"/>
      <c r="AI257" s="50"/>
      <c r="AJ257" s="50"/>
      <c r="AK257" s="54"/>
      <c r="AL257" s="54"/>
      <c r="AM257" s="54"/>
      <c r="AN257" s="54"/>
      <c r="AO257" s="50"/>
      <c r="AP257" s="87"/>
      <c r="AQ257" s="50"/>
      <c r="AR257" s="49"/>
      <c r="AS257" s="49"/>
      <c r="AT257" s="49"/>
      <c r="AU257" s="51"/>
      <c r="AV257" s="94">
        <f t="shared" si="16"/>
        <v>0</v>
      </c>
      <c r="AX257" s="1712"/>
      <c r="AY257" s="1712"/>
      <c r="AZ257" s="183"/>
    </row>
    <row r="258" spans="1:52" s="184" customFormat="1" ht="13.2" hidden="1" customHeight="1" x14ac:dyDescent="0.4">
      <c r="A258" s="1354" t="s">
        <v>27</v>
      </c>
      <c r="B258" s="1397"/>
      <c r="C258" s="1140"/>
      <c r="D258" s="1226" t="s">
        <v>157</v>
      </c>
      <c r="E258" s="152" t="s">
        <v>523</v>
      </c>
      <c r="F258" s="1162"/>
      <c r="G258" s="341"/>
      <c r="H258" s="1230"/>
      <c r="I258" s="1230">
        <f>AV258</f>
        <v>0</v>
      </c>
      <c r="J258" s="1232">
        <f>SUM(N259:AU259)</f>
        <v>0</v>
      </c>
      <c r="K258" s="1239">
        <f>H258-J258</f>
        <v>0</v>
      </c>
      <c r="L258" s="1209"/>
      <c r="M258" s="30" t="s">
        <v>30</v>
      </c>
      <c r="N258" s="44"/>
      <c r="O258" s="44"/>
      <c r="P258" s="44"/>
      <c r="Q258" s="44"/>
      <c r="R258" s="44"/>
      <c r="S258" s="43"/>
      <c r="T258" s="44"/>
      <c r="U258" s="44"/>
      <c r="V258" s="44"/>
      <c r="W258" s="44"/>
      <c r="X258" s="44"/>
      <c r="Y258" s="43"/>
      <c r="Z258" s="44"/>
      <c r="AA258" s="44"/>
      <c r="AB258" s="44"/>
      <c r="AC258" s="44"/>
      <c r="AD258" s="44"/>
      <c r="AE258" s="43"/>
      <c r="AF258" s="44"/>
      <c r="AG258" s="44"/>
      <c r="AH258" s="44"/>
      <c r="AI258" s="44"/>
      <c r="AJ258" s="44"/>
      <c r="AK258" s="43"/>
      <c r="AL258" s="43"/>
      <c r="AM258" s="43"/>
      <c r="AN258" s="43"/>
      <c r="AO258" s="44"/>
      <c r="AP258" s="45"/>
      <c r="AQ258" s="44"/>
      <c r="AR258" s="90"/>
      <c r="AS258" s="44"/>
      <c r="AT258" s="44"/>
      <c r="AU258" s="45"/>
      <c r="AV258" s="103">
        <f t="shared" si="16"/>
        <v>0</v>
      </c>
      <c r="AX258" s="1717"/>
      <c r="AY258" s="1717"/>
      <c r="AZ258" s="1717"/>
    </row>
    <row r="259" spans="1:52" s="184" customFormat="1" ht="13.2" hidden="1" customHeight="1" thickBot="1" x14ac:dyDescent="0.45">
      <c r="A259" s="1355"/>
      <c r="B259" s="1397"/>
      <c r="C259" s="1283"/>
      <c r="D259" s="1282"/>
      <c r="E259" s="105" t="s">
        <v>171</v>
      </c>
      <c r="F259" s="1163"/>
      <c r="G259" s="342"/>
      <c r="H259" s="1235"/>
      <c r="I259" s="1235"/>
      <c r="J259" s="1236"/>
      <c r="K259" s="1240"/>
      <c r="L259" s="1222"/>
      <c r="M259" s="37" t="s">
        <v>31</v>
      </c>
      <c r="N259" s="50"/>
      <c r="O259" s="50"/>
      <c r="P259" s="50"/>
      <c r="Q259" s="50"/>
      <c r="R259" s="50"/>
      <c r="S259" s="54"/>
      <c r="T259" s="50"/>
      <c r="U259" s="50"/>
      <c r="V259" s="50"/>
      <c r="W259" s="50"/>
      <c r="X259" s="50"/>
      <c r="Y259" s="54"/>
      <c r="Z259" s="50"/>
      <c r="AA259" s="50"/>
      <c r="AB259" s="50"/>
      <c r="AC259" s="50"/>
      <c r="AD259" s="50"/>
      <c r="AE259" s="54"/>
      <c r="AF259" s="50"/>
      <c r="AG259" s="50"/>
      <c r="AH259" s="50"/>
      <c r="AI259" s="50"/>
      <c r="AJ259" s="50"/>
      <c r="AK259" s="54"/>
      <c r="AL259" s="54"/>
      <c r="AM259" s="54"/>
      <c r="AN259" s="54"/>
      <c r="AO259" s="50"/>
      <c r="AP259" s="87"/>
      <c r="AQ259" s="50"/>
      <c r="AR259" s="49"/>
      <c r="AS259" s="49"/>
      <c r="AT259" s="49"/>
      <c r="AU259" s="51"/>
      <c r="AV259" s="94">
        <f t="shared" si="16"/>
        <v>0</v>
      </c>
      <c r="AX259" s="1717"/>
      <c r="AY259" s="1717"/>
      <c r="AZ259" s="1717"/>
    </row>
    <row r="260" spans="1:52" s="184" customFormat="1" ht="13.2" hidden="1" customHeight="1" x14ac:dyDescent="0.4">
      <c r="A260" s="1354" t="s">
        <v>27</v>
      </c>
      <c r="B260" s="1397"/>
      <c r="C260" s="1140"/>
      <c r="D260" s="1389"/>
      <c r="E260" s="148"/>
      <c r="F260" s="1350"/>
      <c r="G260" s="334"/>
      <c r="H260" s="1142"/>
      <c r="I260" s="1230">
        <f>AV260-AN260</f>
        <v>0</v>
      </c>
      <c r="J260" s="1232">
        <f>SUM(N261:AU261)</f>
        <v>0</v>
      </c>
      <c r="K260" s="1239">
        <f>H260-J260</f>
        <v>0</v>
      </c>
      <c r="L260" s="1209"/>
      <c r="M260" s="30" t="s">
        <v>30</v>
      </c>
      <c r="N260" s="90"/>
      <c r="O260" s="90"/>
      <c r="P260" s="90"/>
      <c r="Q260" s="90"/>
      <c r="R260" s="90"/>
      <c r="S260" s="129"/>
      <c r="T260" s="90"/>
      <c r="U260" s="90"/>
      <c r="V260" s="90"/>
      <c r="W260" s="90"/>
      <c r="X260" s="90"/>
      <c r="Y260" s="129"/>
      <c r="Z260" s="90"/>
      <c r="AA260" s="180"/>
      <c r="AB260" s="180"/>
      <c r="AC260" s="90"/>
      <c r="AD260" s="180"/>
      <c r="AE260" s="129"/>
      <c r="AF260" s="90"/>
      <c r="AG260" s="180"/>
      <c r="AH260" s="180"/>
      <c r="AI260" s="90"/>
      <c r="AJ260" s="180"/>
      <c r="AK260" s="129"/>
      <c r="AL260" s="129"/>
      <c r="AM260" s="179"/>
      <c r="AN260" s="179"/>
      <c r="AO260" s="90"/>
      <c r="AP260" s="181"/>
      <c r="AQ260" s="180"/>
      <c r="AR260" s="180"/>
      <c r="AS260" s="180"/>
      <c r="AT260" s="180"/>
      <c r="AU260" s="181"/>
      <c r="AV260" s="103">
        <f t="shared" si="16"/>
        <v>0</v>
      </c>
      <c r="AX260" s="47"/>
      <c r="AY260" s="47"/>
      <c r="AZ260" s="183"/>
    </row>
    <row r="261" spans="1:52" s="184" customFormat="1" ht="13.2" hidden="1" customHeight="1" thickBot="1" x14ac:dyDescent="0.45">
      <c r="A261" s="1355"/>
      <c r="B261" s="1397"/>
      <c r="C261" s="1283"/>
      <c r="D261" s="1365"/>
      <c r="E261" s="106"/>
      <c r="F261" s="1351"/>
      <c r="G261" s="333"/>
      <c r="H261" s="1137"/>
      <c r="I261" s="1235"/>
      <c r="J261" s="1236"/>
      <c r="K261" s="1240"/>
      <c r="L261" s="1222"/>
      <c r="M261" s="37" t="s">
        <v>31</v>
      </c>
      <c r="N261" s="91"/>
      <c r="O261" s="91"/>
      <c r="P261" s="91"/>
      <c r="Q261" s="91"/>
      <c r="R261" s="91"/>
      <c r="S261" s="134"/>
      <c r="T261" s="91"/>
      <c r="U261" s="91"/>
      <c r="V261" s="91"/>
      <c r="W261" s="91"/>
      <c r="X261" s="91"/>
      <c r="Y261" s="134"/>
      <c r="Z261" s="91"/>
      <c r="AA261" s="186"/>
      <c r="AB261" s="186"/>
      <c r="AC261" s="91"/>
      <c r="AD261" s="186"/>
      <c r="AE261" s="134"/>
      <c r="AF261" s="91"/>
      <c r="AG261" s="186"/>
      <c r="AH261" s="186"/>
      <c r="AI261" s="91"/>
      <c r="AJ261" s="186"/>
      <c r="AK261" s="134"/>
      <c r="AL261" s="134"/>
      <c r="AM261" s="185"/>
      <c r="AN261" s="185"/>
      <c r="AO261" s="186"/>
      <c r="AP261" s="187"/>
      <c r="AQ261" s="188"/>
      <c r="AR261" s="188"/>
      <c r="AS261" s="188"/>
      <c r="AT261" s="188"/>
      <c r="AU261" s="366"/>
      <c r="AV261" s="94">
        <f t="shared" si="16"/>
        <v>0</v>
      </c>
      <c r="AX261" s="47"/>
      <c r="AY261" s="47"/>
      <c r="AZ261" s="183"/>
    </row>
    <row r="262" spans="1:52" s="184" customFormat="1" ht="13.2" hidden="1" customHeight="1" x14ac:dyDescent="0.4">
      <c r="A262" s="1354" t="s">
        <v>27</v>
      </c>
      <c r="B262" s="1397"/>
      <c r="C262" s="1140"/>
      <c r="D262" s="1226"/>
      <c r="E262" s="294"/>
      <c r="F262" s="1140"/>
      <c r="G262" s="329"/>
      <c r="H262" s="1239"/>
      <c r="I262" s="1239"/>
      <c r="J262" s="1232"/>
      <c r="K262" s="1239"/>
      <c r="L262" s="1209"/>
      <c r="M262" s="30" t="s">
        <v>30</v>
      </c>
      <c r="N262" s="44"/>
      <c r="O262" s="44"/>
      <c r="P262" s="44"/>
      <c r="Q262" s="44"/>
      <c r="R262" s="44"/>
      <c r="S262" s="43"/>
      <c r="T262" s="44"/>
      <c r="U262" s="44"/>
      <c r="V262" s="44"/>
      <c r="W262" s="44"/>
      <c r="X262" s="44"/>
      <c r="Y262" s="43"/>
      <c r="Z262" s="44"/>
      <c r="AA262" s="44"/>
      <c r="AB262" s="44"/>
      <c r="AC262" s="44"/>
      <c r="AD262" s="44"/>
      <c r="AE262" s="43"/>
      <c r="AF262" s="44"/>
      <c r="AG262" s="44"/>
      <c r="AH262" s="44"/>
      <c r="AI262" s="44"/>
      <c r="AJ262" s="44"/>
      <c r="AK262" s="43"/>
      <c r="AL262" s="43"/>
      <c r="AM262" s="43"/>
      <c r="AN262" s="43"/>
      <c r="AO262" s="44"/>
      <c r="AP262" s="45"/>
      <c r="AQ262" s="44"/>
      <c r="AR262" s="44"/>
      <c r="AS262" s="44"/>
      <c r="AT262" s="44"/>
      <c r="AU262" s="45"/>
      <c r="AV262" s="103">
        <f t="shared" si="16"/>
        <v>0</v>
      </c>
      <c r="AX262" s="1718"/>
      <c r="AY262" s="1718"/>
      <c r="AZ262" s="1718"/>
    </row>
    <row r="263" spans="1:52" s="184" customFormat="1" ht="13.2" hidden="1" customHeight="1" thickBot="1" x14ac:dyDescent="0.45">
      <c r="A263" s="1355"/>
      <c r="B263" s="1397"/>
      <c r="C263" s="1283"/>
      <c r="D263" s="1282"/>
      <c r="E263" s="105"/>
      <c r="F263" s="1141"/>
      <c r="G263" s="330"/>
      <c r="H263" s="1240"/>
      <c r="I263" s="1240"/>
      <c r="J263" s="1236"/>
      <c r="K263" s="1240"/>
      <c r="L263" s="1222"/>
      <c r="M263" s="37" t="s">
        <v>31</v>
      </c>
      <c r="N263" s="50"/>
      <c r="O263" s="50"/>
      <c r="P263" s="50"/>
      <c r="Q263" s="50"/>
      <c r="R263" s="50"/>
      <c r="S263" s="54"/>
      <c r="T263" s="50"/>
      <c r="U263" s="50"/>
      <c r="V263" s="50"/>
      <c r="W263" s="50"/>
      <c r="X263" s="50"/>
      <c r="Y263" s="54"/>
      <c r="Z263" s="50"/>
      <c r="AA263" s="50"/>
      <c r="AB263" s="50"/>
      <c r="AC263" s="50"/>
      <c r="AD263" s="50"/>
      <c r="AE263" s="54"/>
      <c r="AF263" s="50"/>
      <c r="AG263" s="50"/>
      <c r="AH263" s="50"/>
      <c r="AI263" s="50"/>
      <c r="AJ263" s="50"/>
      <c r="AK263" s="54"/>
      <c r="AL263" s="54"/>
      <c r="AM263" s="54"/>
      <c r="AN263" s="54"/>
      <c r="AO263" s="50"/>
      <c r="AP263" s="87"/>
      <c r="AQ263" s="49"/>
      <c r="AR263" s="49"/>
      <c r="AS263" s="49"/>
      <c r="AT263" s="49"/>
      <c r="AU263" s="51"/>
      <c r="AV263" s="94">
        <f t="shared" si="16"/>
        <v>0</v>
      </c>
      <c r="AX263" s="1718"/>
      <c r="AY263" s="1718"/>
      <c r="AZ263" s="1718"/>
    </row>
    <row r="264" spans="1:52" s="184" customFormat="1" ht="13.2" hidden="1" customHeight="1" x14ac:dyDescent="0.4">
      <c r="A264" s="1354" t="s">
        <v>27</v>
      </c>
      <c r="B264" s="1397"/>
      <c r="C264" s="1140"/>
      <c r="D264" s="1226"/>
      <c r="E264" s="294"/>
      <c r="F264" s="1140"/>
      <c r="G264" s="329"/>
      <c r="H264" s="1239"/>
      <c r="I264" s="1239"/>
      <c r="J264" s="1232"/>
      <c r="K264" s="1239"/>
      <c r="L264" s="1209"/>
      <c r="M264" s="30" t="s">
        <v>30</v>
      </c>
      <c r="N264" s="44"/>
      <c r="O264" s="44"/>
      <c r="P264" s="44"/>
      <c r="Q264" s="44"/>
      <c r="R264" s="44"/>
      <c r="S264" s="43"/>
      <c r="T264" s="44"/>
      <c r="U264" s="44"/>
      <c r="V264" s="44"/>
      <c r="W264" s="44"/>
      <c r="X264" s="44"/>
      <c r="Y264" s="43"/>
      <c r="Z264" s="44"/>
      <c r="AA264" s="44"/>
      <c r="AB264" s="44"/>
      <c r="AC264" s="44"/>
      <c r="AD264" s="44"/>
      <c r="AE264" s="43"/>
      <c r="AF264" s="44"/>
      <c r="AG264" s="44"/>
      <c r="AH264" s="44"/>
      <c r="AI264" s="44"/>
      <c r="AJ264" s="44"/>
      <c r="AK264" s="43"/>
      <c r="AL264" s="43"/>
      <c r="AM264" s="43"/>
      <c r="AN264" s="43"/>
      <c r="AO264" s="44"/>
      <c r="AP264" s="45"/>
      <c r="AQ264" s="44"/>
      <c r="AR264" s="44"/>
      <c r="AS264" s="44"/>
      <c r="AT264" s="44"/>
      <c r="AU264" s="45"/>
      <c r="AV264" s="103">
        <f t="shared" si="16"/>
        <v>0</v>
      </c>
      <c r="AX264" s="1717"/>
      <c r="AY264" s="1717"/>
      <c r="AZ264" s="1717"/>
    </row>
    <row r="265" spans="1:52" s="184" customFormat="1" ht="13.2" hidden="1" customHeight="1" thickBot="1" x14ac:dyDescent="0.45">
      <c r="A265" s="1355"/>
      <c r="B265" s="1332"/>
      <c r="C265" s="1283"/>
      <c r="D265" s="1282"/>
      <c r="E265" s="105"/>
      <c r="F265" s="1141"/>
      <c r="G265" s="330"/>
      <c r="H265" s="1240"/>
      <c r="I265" s="1240"/>
      <c r="J265" s="1236"/>
      <c r="K265" s="1240"/>
      <c r="L265" s="1222"/>
      <c r="M265" s="37" t="s">
        <v>31</v>
      </c>
      <c r="N265" s="50"/>
      <c r="O265" s="50"/>
      <c r="P265" s="50"/>
      <c r="Q265" s="50"/>
      <c r="R265" s="50"/>
      <c r="S265" s="54"/>
      <c r="T265" s="50"/>
      <c r="U265" s="50"/>
      <c r="V265" s="50"/>
      <c r="W265" s="50"/>
      <c r="X265" s="50"/>
      <c r="Y265" s="54"/>
      <c r="Z265" s="50"/>
      <c r="AA265" s="50"/>
      <c r="AB265" s="50"/>
      <c r="AC265" s="50"/>
      <c r="AD265" s="50"/>
      <c r="AE265" s="54"/>
      <c r="AF265" s="50"/>
      <c r="AG265" s="50"/>
      <c r="AH265" s="50"/>
      <c r="AI265" s="50"/>
      <c r="AJ265" s="50"/>
      <c r="AK265" s="54"/>
      <c r="AL265" s="54"/>
      <c r="AM265" s="54"/>
      <c r="AN265" s="54"/>
      <c r="AO265" s="50"/>
      <c r="AP265" s="87"/>
      <c r="AQ265" s="49"/>
      <c r="AR265" s="49"/>
      <c r="AS265" s="49"/>
      <c r="AT265" s="49"/>
      <c r="AU265" s="51"/>
      <c r="AV265" s="94">
        <f t="shared" si="16"/>
        <v>0</v>
      </c>
      <c r="AX265" s="1717"/>
      <c r="AY265" s="1717"/>
      <c r="AZ265" s="1717"/>
    </row>
    <row r="266" spans="1:52" s="13" customFormat="1" ht="13.2" customHeight="1" x14ac:dyDescent="0.4">
      <c r="A266" s="1607" t="s">
        <v>191</v>
      </c>
      <c r="B266" s="1608"/>
      <c r="C266" s="1608"/>
      <c r="D266" s="1608"/>
      <c r="E266" s="1609"/>
      <c r="F266" s="1702">
        <f>SUM(F200:F265)</f>
        <v>0</v>
      </c>
      <c r="G266" s="601"/>
      <c r="H266" s="1624">
        <f>SUM(H190:H265)</f>
        <v>15690</v>
      </c>
      <c r="I266" s="1624">
        <f>SUM(I190:I265)</f>
        <v>15690</v>
      </c>
      <c r="J266" s="1704">
        <f>SUM(J194:J265)</f>
        <v>0</v>
      </c>
      <c r="K266" s="1624">
        <f>SUM(K190:K265)</f>
        <v>15690</v>
      </c>
      <c r="L266" s="1605">
        <f>J266/H266</f>
        <v>0</v>
      </c>
      <c r="M266" s="482" t="s">
        <v>39</v>
      </c>
      <c r="N266" s="521">
        <f>N234+N236+N238+N240+N242+N244+N246+N248+N250+N252+N254+N256+N258+N260+N262+N264+N190+N192+N194+N196+N198+N200+N202+N204+N206+N208+N210+N212+N214+N216+N218+N220+N222+N224+N226+N228+N230+N232</f>
        <v>600</v>
      </c>
      <c r="O266" s="521">
        <f t="shared" ref="O266:AK267" si="17">O234+O236+O238+O240+O242+O244+O246+O248+O250+O252+O254+O256+O258+O260+O262+O264+O190+O192+O194+O196+O198+O200+O202+O204+O206+O208+O210+O212+O214+O216+O218+O220+O222+O224+O226+O228+O230+O232</f>
        <v>810</v>
      </c>
      <c r="P266" s="521">
        <f t="shared" si="17"/>
        <v>1030</v>
      </c>
      <c r="Q266" s="521">
        <f>Q234+Q236+Q238+Q240+Q242+Q244+Q246+Q248+Q250+Q252+Q254+Q256+Q258+Q260+Q262+Q264+Q190+Q192+Q194+Q196+Q198+Q200+Q202+Q204+Q206+Q208+Q210+Q212+Q214+Q216+Q218+Q220+Q222+Q224+Q226+Q228+Q230+Q232</f>
        <v>780</v>
      </c>
      <c r="R266" s="521">
        <f>R234+R236+R238+R240+R242+R244+R246+R248+R250+R252+R254+R256+R258+R260+R262+R264+R190+R192+R194+R196+R198+R200+R202+R204+R206+R208+R210+R212+R214+R216+R218+R220+R222+R224+R226+R228+R230+R232</f>
        <v>900</v>
      </c>
      <c r="S266" s="523">
        <f t="shared" si="17"/>
        <v>0</v>
      </c>
      <c r="T266" s="521">
        <f>T234+T236+T238+T240+T242+T244+T246+T248+T250+T252+T254+T256+T258+T260+T262+T264+T190+T192+T194+T196+T198+T200+T202+T204+T206+T208+T210+T212+T214+T216+T218+T220+T222+T224+T226+T228+T230+T232</f>
        <v>780</v>
      </c>
      <c r="U266" s="521">
        <f t="shared" si="17"/>
        <v>780</v>
      </c>
      <c r="V266" s="521">
        <f t="shared" si="17"/>
        <v>860</v>
      </c>
      <c r="W266" s="521">
        <f>W234+W236+W238+W240+W242+W244+W246+W248+W250+W252+W254+W256+W258+W260+W262+W264+W190+W192+W194+W196+W198+W200+W202+W204+W206+W208+W210+W212+W214+W216+W218+W220+W222+W224+W226+W228+W230+W232</f>
        <v>860</v>
      </c>
      <c r="X266" s="521">
        <f t="shared" si="17"/>
        <v>780</v>
      </c>
      <c r="Y266" s="523">
        <f>Y234+Y236+Y238+Y240+Y242+Y244+Y246+Y248+Y250+Y252+Y254+Y256+Y258+Y260+Y262+Y264+Y190+Y192+Y194+Y196+Y198+Y200+Y202+Y204+Y206+Y208+Y210+Y212+Y214+Y216+Y218+Y220+Y222+Y224+Y226+Y228+Y230+Y232</f>
        <v>0</v>
      </c>
      <c r="Z266" s="521">
        <f>Z234+Z236+Z238+Z240+Z242+Z244+Z246+Z248+Z250+Z252+Z254+Z256+Z258+Z260+Z262+Z264+Z190+Z192+Z194+Z196+Z198+Z200+Z202+Z204+Z206+Z208+Z210+Z212+Z214+Z216+Z218+Z220+Z222+Z224+Z226+Z228+Z230+Z232</f>
        <v>780</v>
      </c>
      <c r="AA266" s="521">
        <f t="shared" si="17"/>
        <v>780</v>
      </c>
      <c r="AB266" s="521">
        <f t="shared" si="17"/>
        <v>910</v>
      </c>
      <c r="AC266" s="521">
        <f>AC234+AC236+AC238+AC240+AC242+AC244+AC246+AC248+AC250+AC252+AC254+AC256+AC258+AC260+AC262+AC264+AC190+AC192+AC194+AC196+AC198+AC200+AC202+AC204+AC206+AC208+AC210+AC212+AC214+AC216+AC218+AC220+AC222+AC224+AC226+AC228+AC230+AC232</f>
        <v>780</v>
      </c>
      <c r="AD266" s="521">
        <f t="shared" si="17"/>
        <v>780</v>
      </c>
      <c r="AE266" s="523">
        <f>AE234+AE236+AE238+AE240+AE242+AE244+AE246+AE248+AE250+AE252+AE254+AE256+AE258+AE260+AE262+AE264+AE190+AE192+AE194+AE196+AE198+AE200+AE202+AE204+AE206+AE208+AE210+AE212+AE214+AE216+AE218+AE220+AE222+AE224+AE226+AE228+AE230+AE232</f>
        <v>0</v>
      </c>
      <c r="AF266" s="521">
        <f>AF234+AF236+AF238+AF240+AF242+AF244+AF246+AF248+AF250+AF252+AF254+AF256+AF258+AF260+AF262+AF264+AF190+AF192+AF194+AF196+AF198+AF200+AF202+AF204+AF206+AF208+AF210+AF212+AF214+AF216+AF218+AF220+AF222+AF224+AF226+AF228+AF230+AF232</f>
        <v>780</v>
      </c>
      <c r="AG266" s="521">
        <f t="shared" si="17"/>
        <v>780</v>
      </c>
      <c r="AH266" s="521">
        <f t="shared" si="17"/>
        <v>780</v>
      </c>
      <c r="AI266" s="521">
        <f>AI234+AI236+AI238+AI240+AI242+AI244+AI246+AI248+AI250+AI252+AI254+AI256+AI258+AI260+AI262+AI264+AI190+AI192+AI194+AI196+AI198+AI200+AI202+AI204+AI206+AI208+AI210+AI212+AI214+AI216+AI218+AI220+AI222+AI224+AI226+AI228+AI230+AI232</f>
        <v>780</v>
      </c>
      <c r="AJ266" s="521">
        <f t="shared" si="17"/>
        <v>360</v>
      </c>
      <c r="AK266" s="523">
        <f t="shared" si="17"/>
        <v>0</v>
      </c>
      <c r="AL266" s="523">
        <f>AL234+AL236+AL238+AL240+AL242+AL244+AL246+AL248+AL250+AL252+AL254+AL256+AL258+AL260+AL262+AL264+AL190+AL192+AL194+AL196+AL198+AL200+AL202+AL204+AL206+AL208+AL210+AL212+AL214+AL216+AL218+AL220+AL222+AL224+AL226+AL228+AL230+AL232</f>
        <v>0</v>
      </c>
      <c r="AM266" s="523"/>
      <c r="AN266" s="523"/>
      <c r="AO266" s="521"/>
      <c r="AP266" s="521"/>
      <c r="AQ266" s="521"/>
      <c r="AR266" s="521"/>
      <c r="AS266" s="521"/>
      <c r="AT266" s="521"/>
      <c r="AU266" s="521"/>
      <c r="AV266" s="494">
        <f t="shared" si="16"/>
        <v>15690</v>
      </c>
      <c r="AX266" s="47"/>
      <c r="AY266" s="47"/>
      <c r="AZ266" s="47"/>
    </row>
    <row r="267" spans="1:52" s="13" customFormat="1" ht="13.2" customHeight="1" thickBot="1" x14ac:dyDescent="0.45">
      <c r="A267" s="1610"/>
      <c r="B267" s="1611"/>
      <c r="C267" s="1611"/>
      <c r="D267" s="1611"/>
      <c r="E267" s="1612"/>
      <c r="F267" s="1703"/>
      <c r="G267" s="602"/>
      <c r="H267" s="1625"/>
      <c r="I267" s="1625"/>
      <c r="J267" s="1705"/>
      <c r="K267" s="1625"/>
      <c r="L267" s="1606"/>
      <c r="M267" s="475" t="s">
        <v>40</v>
      </c>
      <c r="N267" s="522">
        <f>N235+N237+N239+N241+N243+N245+N247+N249+N251+N253+N255+N257+N259+N261+N263+N265+N191+N193+N195+N197+N199+N201+N203+N205+N207+N209+N211+N213+N215+N217+N219+N221+N223+N225+N227+N229+N231+N233</f>
        <v>0</v>
      </c>
      <c r="O267" s="522">
        <f>O235+O237+O239+O241+O243+O245+O247+O249+O251+O253+O255+O257+O259+O261+O263+O265+O191+O193+O195+O197+O199+O201+O203+O205+O207+O209+O211+O213+O215+O217+O219+O221+O223+O225+O227+O229+O231+O233</f>
        <v>0</v>
      </c>
      <c r="P267" s="522">
        <f t="shared" si="17"/>
        <v>0</v>
      </c>
      <c r="Q267" s="522">
        <f>Q235+Q237+Q239+Q241+Q243+Q245+Q247+Q249+Q251+Q253+Q255+Q257+Q259+Q261+Q263+Q265+Q191+Q193+Q195+Q197+Q199+Q201+Q203+Q205+Q207+Q209+Q211+Q213+Q215+Q217+Q219+Q221+Q223+Q225+Q227+Q229+Q231+Q233</f>
        <v>0</v>
      </c>
      <c r="R267" s="522">
        <f>R235+R237+R239+R241+R243+R245+R247+R249+R251+R253+R255+R257+R259+R261+R263+R265+R191+R193+R195+R197+R199+R201+R203+R205+R207+R209+R211+R213+R215+R217+R219+R221+R223+R225+R227+R229+R231+R233</f>
        <v>0</v>
      </c>
      <c r="S267" s="515">
        <f t="shared" si="17"/>
        <v>0</v>
      </c>
      <c r="T267" s="522">
        <f>T235+T237+T239+T241+T243+T245+T247+T249+T251+T253+T255+T257+T259+T261+T263+T265+T191+T193+T195+T197+T199+T201+T203+T205+T207+T209+T211+T213+T215+T217+T219+T221+T223+T225+T227+T229+T231+T233</f>
        <v>0</v>
      </c>
      <c r="U267" s="522">
        <f t="shared" si="17"/>
        <v>0</v>
      </c>
      <c r="V267" s="522">
        <f t="shared" si="17"/>
        <v>0</v>
      </c>
      <c r="W267" s="522">
        <f>W235+W237+W239+W241+W243+W245+W247+W249+W251+W253+W255+W257+W259+W261+W263+W265+W191+W193+W195+W197+W199+W201+W203+W205+W207+W209+W211+W213+W215+W217+W219+W221+W223+W225+W227+W229+W231+W233</f>
        <v>0</v>
      </c>
      <c r="X267" s="522">
        <f t="shared" si="17"/>
        <v>0</v>
      </c>
      <c r="Y267" s="515">
        <f>Y235+Y237+Y239+Y241+Y243+Y245+Y247+Y249+Y251+Y253+Y255+Y257+Y259+Y261+Y263+Y265+Y191+Y193+Y195+Y197+Y199+Y201+Y203+Y205+Y207+Y209+Y211+Y213+Y215+Y217+Y219+Y221+Y223+Y225+Y227+Y229+Y231+Y233</f>
        <v>0</v>
      </c>
      <c r="Z267" s="522">
        <f>Z235+Z237+Z239+Z241+Z243+Z245+Z247+Z249+Z251+Z253+Z255+Z257+Z259+Z261+Z263+Z265+Z191+Z193+Z195+Z197+Z199+Z201+Z203+Z205+Z207+Z209+Z211+Z213+Z215+Z217+Z219+Z221+Z223+Z225+Z227+Z229+Z231+Z233</f>
        <v>0</v>
      </c>
      <c r="AA267" s="522">
        <f t="shared" si="17"/>
        <v>0</v>
      </c>
      <c r="AB267" s="522">
        <f t="shared" si="17"/>
        <v>0</v>
      </c>
      <c r="AC267" s="522">
        <f>AC235+AC237+AC239+AC241+AC243+AC245+AC247+AC249+AC251+AC253+AC255+AC257+AC259+AC261+AC263+AC265+AC191+AC193+AC195+AC197+AC199+AC201+AC203+AC205+AC207+AC209+AC211+AC213+AC215+AC217+AC219+AC221+AC223+AC225+AC227+AC229+AC231+AC233</f>
        <v>0</v>
      </c>
      <c r="AD267" s="522">
        <f t="shared" si="17"/>
        <v>0</v>
      </c>
      <c r="AE267" s="515">
        <f>AE235+AE237+AE239+AE241+AE243+AE245+AE247+AE249+AE251+AE253+AE255+AE257+AE259+AE261+AE263+AE265+AE191+AE193+AE195+AE197+AE199+AE201+AE203+AE205+AE207+AE209+AE211+AE213+AE215+AE217+AE219+AE221+AE223+AE225+AE227+AE229+AE231+AE233</f>
        <v>0</v>
      </c>
      <c r="AF267" s="522">
        <f>AF235+AF237+AF239+AF241+AF243+AF245+AF247+AF249+AF251+AF253+AF255+AF257+AF259+AF261+AF263+AF265+AF191+AF193+AF195+AF197+AF199+AF201+AF203+AF205+AF207+AF209+AF211+AF213+AF215+AF217+AF219+AF221+AF223+AF225+AF227+AF229+AF231+AF233</f>
        <v>0</v>
      </c>
      <c r="AG267" s="522">
        <f t="shared" si="17"/>
        <v>0</v>
      </c>
      <c r="AH267" s="522">
        <f t="shared" si="17"/>
        <v>0</v>
      </c>
      <c r="AI267" s="522">
        <f>AI235+AI237+AI239+AI241+AI243+AI245+AI247+AI249+AI251+AI253+AI255+AI257+AI259+AI261+AI263+AI265+AI191+AI193+AI195+AI197+AI199+AI201+AI203+AI205+AI207+AI209+AI211+AI213+AI215+AI217+AI219+AI221+AI223+AI225+AI227+AI229+AI231+AI233</f>
        <v>0</v>
      </c>
      <c r="AJ267" s="522">
        <f t="shared" si="17"/>
        <v>0</v>
      </c>
      <c r="AK267" s="515">
        <f t="shared" si="17"/>
        <v>0</v>
      </c>
      <c r="AL267" s="515">
        <f>AL235+AL237+AL239+AL241+AL243+AL245+AL247+AL249+AL251+AL253+AL255+AL257+AL259+AL261+AL263+AL265+AL191+AL193+AL195+AL197+AL199+AL201+AL203+AL205+AL207+AL209+AL211+AL213+AL215+AL217+AL219+AL221+AL223+AL225+AL227+AL229+AL231+AL233</f>
        <v>0</v>
      </c>
      <c r="AM267" s="515"/>
      <c r="AN267" s="515"/>
      <c r="AO267" s="522"/>
      <c r="AP267" s="522"/>
      <c r="AQ267" s="522"/>
      <c r="AR267" s="522"/>
      <c r="AS267" s="522"/>
      <c r="AT267" s="522"/>
      <c r="AU267" s="522"/>
      <c r="AV267" s="479">
        <f t="shared" si="16"/>
        <v>0</v>
      </c>
      <c r="AX267" s="47"/>
      <c r="AY267" s="47"/>
      <c r="AZ267" s="47"/>
    </row>
    <row r="268" spans="1:52" s="184" customFormat="1" ht="13.2" customHeight="1" x14ac:dyDescent="0.4">
      <c r="A268" s="1719" t="s">
        <v>41</v>
      </c>
      <c r="B268" s="1140" t="s">
        <v>192</v>
      </c>
      <c r="C268" s="1140"/>
      <c r="D268" s="1226" t="s">
        <v>179</v>
      </c>
      <c r="E268" s="60" t="s">
        <v>193</v>
      </c>
      <c r="F268" s="1618"/>
      <c r="G268" s="1722"/>
      <c r="H268" s="1241"/>
      <c r="I268" s="1230">
        <f>AV268</f>
        <v>0</v>
      </c>
      <c r="J268" s="1232">
        <f>SUM(N269:AU269)</f>
        <v>0</v>
      </c>
      <c r="K268" s="1239">
        <f>H268-J268</f>
        <v>0</v>
      </c>
      <c r="L268" s="1209"/>
      <c r="M268" s="30" t="s">
        <v>30</v>
      </c>
      <c r="N268" s="76"/>
      <c r="O268" s="76"/>
      <c r="P268" s="76"/>
      <c r="Q268" s="76"/>
      <c r="R268" s="76"/>
      <c r="S268" s="79"/>
      <c r="T268" s="76"/>
      <c r="U268" s="76"/>
      <c r="V268" s="76"/>
      <c r="W268" s="76"/>
      <c r="X268" s="76"/>
      <c r="Y268" s="79"/>
      <c r="Z268" s="76"/>
      <c r="AA268" s="76"/>
      <c r="AB268" s="76"/>
      <c r="AC268" s="76"/>
      <c r="AD268" s="76"/>
      <c r="AE268" s="79"/>
      <c r="AF268" s="76"/>
      <c r="AG268" s="76"/>
      <c r="AH268" s="76"/>
      <c r="AI268" s="76"/>
      <c r="AJ268" s="76"/>
      <c r="AK268" s="79"/>
      <c r="AL268" s="79"/>
      <c r="AM268" s="79"/>
      <c r="AN268" s="79"/>
      <c r="AO268" s="76"/>
      <c r="AP268" s="76"/>
      <c r="AQ268" s="76"/>
      <c r="AR268" s="44"/>
      <c r="AS268" s="44"/>
      <c r="AT268" s="44"/>
      <c r="AU268" s="45"/>
      <c r="AV268" s="103">
        <f t="shared" si="16"/>
        <v>0</v>
      </c>
      <c r="AX268" s="47"/>
      <c r="AY268" s="47"/>
      <c r="AZ268" s="183"/>
    </row>
    <row r="269" spans="1:52" s="184" customFormat="1" ht="13.2" customHeight="1" thickBot="1" x14ac:dyDescent="0.45">
      <c r="A269" s="1281"/>
      <c r="B269" s="1283"/>
      <c r="C269" s="1283"/>
      <c r="D269" s="1282"/>
      <c r="E269" s="84" t="s">
        <v>194</v>
      </c>
      <c r="F269" s="1619"/>
      <c r="G269" s="1723"/>
      <c r="H269" s="1242"/>
      <c r="I269" s="1235"/>
      <c r="J269" s="1236"/>
      <c r="K269" s="1240"/>
      <c r="L269" s="1222"/>
      <c r="M269" s="37" t="s">
        <v>31</v>
      </c>
      <c r="N269" s="40"/>
      <c r="O269" s="40"/>
      <c r="P269" s="40"/>
      <c r="Q269" s="40"/>
      <c r="R269" s="40"/>
      <c r="S269" s="78"/>
      <c r="T269" s="40"/>
      <c r="U269" s="40"/>
      <c r="V269" s="40"/>
      <c r="W269" s="40"/>
      <c r="X269" s="40"/>
      <c r="Y269" s="78"/>
      <c r="Z269" s="40"/>
      <c r="AA269" s="40"/>
      <c r="AB269" s="40"/>
      <c r="AC269" s="40"/>
      <c r="AD269" s="40"/>
      <c r="AE269" s="78"/>
      <c r="AF269" s="40"/>
      <c r="AG269" s="40"/>
      <c r="AH269" s="40"/>
      <c r="AI269" s="40"/>
      <c r="AJ269" s="40"/>
      <c r="AK269" s="78"/>
      <c r="AL269" s="78"/>
      <c r="AM269" s="78"/>
      <c r="AN269" s="78"/>
      <c r="AO269" s="40"/>
      <c r="AP269" s="40"/>
      <c r="AQ269" s="40"/>
      <c r="AR269" s="49"/>
      <c r="AS269" s="49"/>
      <c r="AT269" s="49"/>
      <c r="AU269" s="51"/>
      <c r="AV269" s="94">
        <f t="shared" si="16"/>
        <v>0</v>
      </c>
      <c r="AX269" s="47"/>
      <c r="AY269" s="47"/>
      <c r="AZ269" s="183"/>
    </row>
    <row r="270" spans="1:52" s="184" customFormat="1" ht="13.2" customHeight="1" x14ac:dyDescent="0.4">
      <c r="A270" s="1719" t="s">
        <v>41</v>
      </c>
      <c r="B270" s="1283"/>
      <c r="C270" s="1140"/>
      <c r="D270" s="1226" t="s">
        <v>179</v>
      </c>
      <c r="E270" s="60" t="s">
        <v>405</v>
      </c>
      <c r="F270" s="1720"/>
      <c r="G270" s="1722"/>
      <c r="H270" s="1142"/>
      <c r="I270" s="1348">
        <f>AV270</f>
        <v>0</v>
      </c>
      <c r="J270" s="1232">
        <f>SUM(N271:AU271)</f>
        <v>0</v>
      </c>
      <c r="K270" s="1239">
        <f>H270-J270</f>
        <v>0</v>
      </c>
      <c r="L270" s="1209" t="e">
        <f>J270/H270</f>
        <v>#DIV/0!</v>
      </c>
      <c r="M270" s="30" t="s">
        <v>30</v>
      </c>
      <c r="N270" s="76"/>
      <c r="O270" s="76"/>
      <c r="P270" s="76"/>
      <c r="Q270" s="76"/>
      <c r="R270" s="76"/>
      <c r="S270" s="79"/>
      <c r="T270" s="76"/>
      <c r="U270" s="76"/>
      <c r="V270" s="76"/>
      <c r="W270" s="76"/>
      <c r="X270" s="76"/>
      <c r="Y270" s="79"/>
      <c r="Z270" s="76"/>
      <c r="AA270" s="76"/>
      <c r="AB270" s="76"/>
      <c r="AC270" s="76"/>
      <c r="AD270" s="76"/>
      <c r="AE270" s="79"/>
      <c r="AF270" s="76"/>
      <c r="AG270" s="76"/>
      <c r="AH270" s="76"/>
      <c r="AI270" s="76"/>
      <c r="AJ270" s="76"/>
      <c r="AK270" s="79"/>
      <c r="AL270" s="79"/>
      <c r="AM270" s="79"/>
      <c r="AN270" s="79"/>
      <c r="AO270" s="76"/>
      <c r="AP270" s="76"/>
      <c r="AQ270" s="76"/>
      <c r="AR270" s="44"/>
      <c r="AS270" s="44"/>
      <c r="AT270" s="44"/>
      <c r="AU270" s="45"/>
      <c r="AV270" s="103">
        <f t="shared" si="16"/>
        <v>0</v>
      </c>
      <c r="AX270" s="1712"/>
      <c r="AY270" s="1712"/>
      <c r="AZ270" s="183"/>
    </row>
    <row r="271" spans="1:52" s="184" customFormat="1" ht="13.2" customHeight="1" thickBot="1" x14ac:dyDescent="0.45">
      <c r="A271" s="1281"/>
      <c r="B271" s="1283"/>
      <c r="C271" s="1283"/>
      <c r="D271" s="1282"/>
      <c r="E271" s="106" t="s">
        <v>368</v>
      </c>
      <c r="F271" s="1721"/>
      <c r="G271" s="1723"/>
      <c r="H271" s="1137"/>
      <c r="I271" s="1349"/>
      <c r="J271" s="1236"/>
      <c r="K271" s="1240"/>
      <c r="L271" s="1222"/>
      <c r="M271" s="37" t="s">
        <v>31</v>
      </c>
      <c r="N271" s="40"/>
      <c r="O271" s="40"/>
      <c r="P271" s="40"/>
      <c r="Q271" s="40"/>
      <c r="R271" s="40"/>
      <c r="S271" s="78"/>
      <c r="T271" s="40"/>
      <c r="U271" s="40"/>
      <c r="V271" s="40"/>
      <c r="W271" s="40"/>
      <c r="X271" s="40"/>
      <c r="Y271" s="78"/>
      <c r="Z271" s="40"/>
      <c r="AA271" s="639"/>
      <c r="AB271" s="639"/>
      <c r="AC271" s="40"/>
      <c r="AD271" s="639"/>
      <c r="AE271" s="78"/>
      <c r="AF271" s="40"/>
      <c r="AG271" s="639"/>
      <c r="AH271" s="639"/>
      <c r="AI271" s="40"/>
      <c r="AJ271" s="639"/>
      <c r="AK271" s="78"/>
      <c r="AL271" s="78"/>
      <c r="AM271" s="78"/>
      <c r="AN271" s="78"/>
      <c r="AO271" s="40"/>
      <c r="AP271" s="40"/>
      <c r="AQ271" s="40"/>
      <c r="AR271" s="49"/>
      <c r="AS271" s="49"/>
      <c r="AT271" s="49"/>
      <c r="AU271" s="51"/>
      <c r="AV271" s="94">
        <f t="shared" si="16"/>
        <v>0</v>
      </c>
      <c r="AX271" s="1712"/>
      <c r="AY271" s="1712"/>
      <c r="AZ271" s="183"/>
    </row>
    <row r="272" spans="1:52" s="184" customFormat="1" ht="12" customHeight="1" x14ac:dyDescent="0.4">
      <c r="A272" s="1328" t="s">
        <v>41</v>
      </c>
      <c r="B272" s="1283"/>
      <c r="C272" s="1140"/>
      <c r="D272" s="1226" t="s">
        <v>179</v>
      </c>
      <c r="E272" s="295" t="s">
        <v>624</v>
      </c>
      <c r="F272" s="1350"/>
      <c r="G272" s="1722"/>
      <c r="H272" s="1142"/>
      <c r="I272" s="1230">
        <f>AV272</f>
        <v>0</v>
      </c>
      <c r="J272" s="1232">
        <f>SUM(N273:AU273)</f>
        <v>0</v>
      </c>
      <c r="K272" s="1239">
        <f>H272-J272</f>
        <v>0</v>
      </c>
      <c r="L272" s="1209" t="e">
        <f>J272/H272</f>
        <v>#DIV/0!</v>
      </c>
      <c r="M272" s="30" t="s">
        <v>30</v>
      </c>
      <c r="N272" s="33"/>
      <c r="O272" s="33"/>
      <c r="P272" s="33"/>
      <c r="Q272" s="33"/>
      <c r="R272" s="33"/>
      <c r="S272" s="193"/>
      <c r="T272" s="33"/>
      <c r="U272" s="33"/>
      <c r="V272" s="33"/>
      <c r="W272" s="33"/>
      <c r="X272" s="33"/>
      <c r="Y272" s="193"/>
      <c r="Z272" s="33"/>
      <c r="AA272" s="33"/>
      <c r="AB272" s="33"/>
      <c r="AC272" s="33"/>
      <c r="AD272" s="33"/>
      <c r="AE272" s="193"/>
      <c r="AF272" s="33"/>
      <c r="AG272" s="33"/>
      <c r="AH272" s="33"/>
      <c r="AI272" s="33"/>
      <c r="AJ272" s="33"/>
      <c r="AK272" s="193"/>
      <c r="AL272" s="193"/>
      <c r="AM272" s="193"/>
      <c r="AN272" s="193"/>
      <c r="AO272" s="33"/>
      <c r="AP272" s="76"/>
      <c r="AQ272" s="33"/>
      <c r="AR272" s="44"/>
      <c r="AS272" s="44"/>
      <c r="AT272" s="44"/>
      <c r="AU272" s="45"/>
      <c r="AV272" s="103">
        <f t="shared" si="16"/>
        <v>0</v>
      </c>
      <c r="AX272" s="47"/>
      <c r="AY272" s="47"/>
      <c r="AZ272" s="183"/>
    </row>
    <row r="273" spans="1:52" s="184" customFormat="1" ht="13.2" customHeight="1" thickBot="1" x14ac:dyDescent="0.45">
      <c r="A273" s="1277"/>
      <c r="B273" s="1283"/>
      <c r="C273" s="1283"/>
      <c r="D273" s="1282"/>
      <c r="E273" s="252" t="s">
        <v>369</v>
      </c>
      <c r="F273" s="1351"/>
      <c r="G273" s="1723"/>
      <c r="H273" s="1137"/>
      <c r="I273" s="1235"/>
      <c r="J273" s="1236"/>
      <c r="K273" s="1240"/>
      <c r="L273" s="1222"/>
      <c r="M273" s="37" t="s">
        <v>31</v>
      </c>
      <c r="N273" s="40"/>
      <c r="O273" s="40"/>
      <c r="P273" s="40"/>
      <c r="Q273" s="40"/>
      <c r="R273" s="40"/>
      <c r="S273" s="78"/>
      <c r="T273" s="40"/>
      <c r="U273" s="40"/>
      <c r="V273" s="40"/>
      <c r="W273" s="40"/>
      <c r="X273" s="40"/>
      <c r="Y273" s="78"/>
      <c r="Z273" s="40"/>
      <c r="AA273" s="40"/>
      <c r="AB273" s="40"/>
      <c r="AC273" s="40"/>
      <c r="AD273" s="40"/>
      <c r="AE273" s="78"/>
      <c r="AF273" s="40"/>
      <c r="AG273" s="40"/>
      <c r="AH273" s="40"/>
      <c r="AI273" s="40"/>
      <c r="AJ273" s="40"/>
      <c r="AK273" s="78"/>
      <c r="AL273" s="78"/>
      <c r="AM273" s="78"/>
      <c r="AN273" s="78"/>
      <c r="AO273" s="40"/>
      <c r="AP273" s="40"/>
      <c r="AQ273" s="40"/>
      <c r="AR273" s="49"/>
      <c r="AS273" s="49"/>
      <c r="AT273" s="49"/>
      <c r="AU273" s="51"/>
      <c r="AV273" s="94">
        <f t="shared" si="16"/>
        <v>0</v>
      </c>
      <c r="AX273" s="47"/>
      <c r="AY273" s="47"/>
      <c r="AZ273" s="183"/>
    </row>
    <row r="274" spans="1:52" s="184" customFormat="1" ht="13.2" customHeight="1" x14ac:dyDescent="0.4">
      <c r="A274" s="1328" t="s">
        <v>41</v>
      </c>
      <c r="B274" s="1283"/>
      <c r="C274" s="1140"/>
      <c r="D274" s="1226" t="s">
        <v>179</v>
      </c>
      <c r="E274" s="152" t="s">
        <v>625</v>
      </c>
      <c r="F274" s="1350"/>
      <c r="G274" s="1722"/>
      <c r="H274" s="1142"/>
      <c r="I274" s="1230">
        <f>AV274</f>
        <v>0</v>
      </c>
      <c r="J274" s="1232">
        <f>SUM(N275:AU275)</f>
        <v>0</v>
      </c>
      <c r="K274" s="1239">
        <f>H274-J274</f>
        <v>0</v>
      </c>
      <c r="L274" s="1209" t="e">
        <f>J274/H274</f>
        <v>#DIV/0!</v>
      </c>
      <c r="M274" s="30" t="s">
        <v>30</v>
      </c>
      <c r="N274" s="90"/>
      <c r="O274" s="90"/>
      <c r="P274" s="90"/>
      <c r="Q274" s="90"/>
      <c r="R274" s="90"/>
      <c r="S274" s="129"/>
      <c r="T274" s="90"/>
      <c r="U274" s="90"/>
      <c r="V274" s="90"/>
      <c r="W274" s="90"/>
      <c r="X274" s="90"/>
      <c r="Y274" s="129"/>
      <c r="Z274" s="90"/>
      <c r="AA274" s="90"/>
      <c r="AB274" s="90"/>
      <c r="AC274" s="90"/>
      <c r="AD274" s="90"/>
      <c r="AE274" s="129"/>
      <c r="AF274" s="90"/>
      <c r="AG274" s="90"/>
      <c r="AH274" s="90"/>
      <c r="AI274" s="90"/>
      <c r="AJ274" s="90"/>
      <c r="AK274" s="129"/>
      <c r="AL274" s="129"/>
      <c r="AM274" s="129"/>
      <c r="AN274" s="129"/>
      <c r="AO274" s="33"/>
      <c r="AP274" s="136"/>
      <c r="AQ274" s="136"/>
      <c r="AR274" s="44"/>
      <c r="AS274" s="44"/>
      <c r="AT274" s="44"/>
      <c r="AU274" s="45"/>
      <c r="AV274" s="103">
        <f t="shared" si="16"/>
        <v>0</v>
      </c>
      <c r="AX274" s="1712"/>
      <c r="AY274" s="1712"/>
      <c r="AZ274" s="1712"/>
    </row>
    <row r="275" spans="1:52" s="184" customFormat="1" ht="13.2" customHeight="1" thickBot="1" x14ac:dyDescent="0.45">
      <c r="A275" s="1277"/>
      <c r="B275" s="1283"/>
      <c r="C275" s="1283"/>
      <c r="D275" s="1282"/>
      <c r="E275" s="105" t="s">
        <v>195</v>
      </c>
      <c r="F275" s="1351"/>
      <c r="G275" s="1723"/>
      <c r="H275" s="1137"/>
      <c r="I275" s="1235"/>
      <c r="J275" s="1236"/>
      <c r="K275" s="1240"/>
      <c r="L275" s="1222"/>
      <c r="M275" s="37" t="s">
        <v>31</v>
      </c>
      <c r="N275" s="91"/>
      <c r="O275" s="91"/>
      <c r="P275" s="91"/>
      <c r="Q275" s="91"/>
      <c r="R275" s="91"/>
      <c r="S275" s="134"/>
      <c r="T275" s="91"/>
      <c r="U275" s="91"/>
      <c r="V275" s="91"/>
      <c r="W275" s="91"/>
      <c r="X275" s="91"/>
      <c r="Y275" s="134"/>
      <c r="Z275" s="91"/>
      <c r="AA275" s="91"/>
      <c r="AB275" s="91"/>
      <c r="AC275" s="91"/>
      <c r="AD275" s="91"/>
      <c r="AE275" s="134"/>
      <c r="AF275" s="91"/>
      <c r="AG275" s="91"/>
      <c r="AH275" s="91"/>
      <c r="AI275" s="91"/>
      <c r="AJ275" s="91"/>
      <c r="AK275" s="134"/>
      <c r="AL275" s="134"/>
      <c r="AM275" s="134"/>
      <c r="AN275" s="134"/>
      <c r="AO275" s="91"/>
      <c r="AP275" s="135"/>
      <c r="AQ275" s="91"/>
      <c r="AR275" s="49"/>
      <c r="AS275" s="49"/>
      <c r="AT275" s="49"/>
      <c r="AU275" s="51"/>
      <c r="AV275" s="94">
        <f t="shared" si="16"/>
        <v>0</v>
      </c>
      <c r="AX275" s="1712"/>
      <c r="AY275" s="1712"/>
      <c r="AZ275" s="1712"/>
    </row>
    <row r="276" spans="1:52" s="184" customFormat="1" ht="13.2" hidden="1" customHeight="1" x14ac:dyDescent="0.4">
      <c r="A276" s="1719" t="s">
        <v>41</v>
      </c>
      <c r="B276" s="1283"/>
      <c r="C276" s="1140"/>
      <c r="D276" s="1226" t="s">
        <v>179</v>
      </c>
      <c r="E276" s="60" t="s">
        <v>405</v>
      </c>
      <c r="F276" s="1350"/>
      <c r="G276" s="1724"/>
      <c r="H276" s="1142"/>
      <c r="I276" s="1230">
        <f>AV276</f>
        <v>0</v>
      </c>
      <c r="J276" s="1232">
        <f>SUM(N277:AU277)</f>
        <v>0</v>
      </c>
      <c r="K276" s="1239">
        <f>H276-J276</f>
        <v>0</v>
      </c>
      <c r="L276" s="1209" t="e">
        <f>J276/H276</f>
        <v>#DIV/0!</v>
      </c>
      <c r="M276" s="30" t="s">
        <v>30</v>
      </c>
      <c r="N276" s="76"/>
      <c r="O276" s="76"/>
      <c r="P276" s="76"/>
      <c r="Q276" s="76"/>
      <c r="R276" s="76"/>
      <c r="S276" s="79"/>
      <c r="T276" s="76"/>
      <c r="U276" s="76"/>
      <c r="V276" s="76"/>
      <c r="W276" s="76"/>
      <c r="X276" s="76"/>
      <c r="Y276" s="79"/>
      <c r="Z276" s="76"/>
      <c r="AA276" s="76"/>
      <c r="AB276" s="76"/>
      <c r="AC276" s="76"/>
      <c r="AD276" s="76"/>
      <c r="AE276" s="79"/>
      <c r="AF276" s="76"/>
      <c r="AG276" s="76"/>
      <c r="AH276" s="76"/>
      <c r="AI276" s="76"/>
      <c r="AJ276" s="76"/>
      <c r="AK276" s="79"/>
      <c r="AL276" s="79"/>
      <c r="AM276" s="79"/>
      <c r="AN276" s="79"/>
      <c r="AO276" s="76"/>
      <c r="AP276" s="76"/>
      <c r="AQ276" s="76"/>
      <c r="AR276" s="90"/>
      <c r="AS276" s="90"/>
      <c r="AT276" s="90"/>
      <c r="AU276" s="45"/>
      <c r="AV276" s="103">
        <f t="shared" si="16"/>
        <v>0</v>
      </c>
      <c r="AX276" s="1712"/>
      <c r="AY276" s="1712"/>
      <c r="AZ276" s="183"/>
    </row>
    <row r="277" spans="1:52" s="184" customFormat="1" ht="13.2" hidden="1" customHeight="1" thickBot="1" x14ac:dyDescent="0.45">
      <c r="A277" s="1281"/>
      <c r="B277" s="1283"/>
      <c r="C277" s="1141"/>
      <c r="D277" s="1282"/>
      <c r="E277" s="106" t="s">
        <v>368</v>
      </c>
      <c r="F277" s="1351"/>
      <c r="G277" s="1725"/>
      <c r="H277" s="1137"/>
      <c r="I277" s="1235"/>
      <c r="J277" s="1236"/>
      <c r="K277" s="1240"/>
      <c r="L277" s="1222"/>
      <c r="M277" s="37" t="s">
        <v>31</v>
      </c>
      <c r="N277" s="40"/>
      <c r="O277" s="40"/>
      <c r="P277" s="40"/>
      <c r="Q277" s="40"/>
      <c r="R277" s="40"/>
      <c r="S277" s="78"/>
      <c r="T277" s="40"/>
      <c r="U277" s="40"/>
      <c r="V277" s="40"/>
      <c r="W277" s="40"/>
      <c r="X277" s="40"/>
      <c r="Y277" s="78"/>
      <c r="Z277" s="40"/>
      <c r="AA277" s="40"/>
      <c r="AB277" s="40"/>
      <c r="AC277" s="40"/>
      <c r="AD277" s="40"/>
      <c r="AE277" s="78"/>
      <c r="AF277" s="40"/>
      <c r="AG277" s="40"/>
      <c r="AH277" s="40"/>
      <c r="AI277" s="40"/>
      <c r="AJ277" s="40"/>
      <c r="AK277" s="78"/>
      <c r="AL277" s="78"/>
      <c r="AM277" s="78"/>
      <c r="AN277" s="78"/>
      <c r="AO277" s="40"/>
      <c r="AP277" s="40"/>
      <c r="AQ277" s="40"/>
      <c r="AR277" s="92"/>
      <c r="AS277" s="92"/>
      <c r="AT277" s="92"/>
      <c r="AU277" s="51"/>
      <c r="AV277" s="94">
        <f t="shared" si="16"/>
        <v>0</v>
      </c>
      <c r="AX277" s="1712"/>
      <c r="AY277" s="1712"/>
      <c r="AZ277" s="183"/>
    </row>
    <row r="278" spans="1:52" s="184" customFormat="1" ht="13.2" hidden="1" customHeight="1" x14ac:dyDescent="0.4">
      <c r="A278" s="1719" t="s">
        <v>41</v>
      </c>
      <c r="B278" s="1283"/>
      <c r="C278" s="1140"/>
      <c r="D278" s="1226" t="s">
        <v>179</v>
      </c>
      <c r="E278" s="60" t="s">
        <v>536</v>
      </c>
      <c r="F278" s="1350"/>
      <c r="G278" s="334"/>
      <c r="H278" s="1142"/>
      <c r="I278" s="1230">
        <f>AV278</f>
        <v>0</v>
      </c>
      <c r="J278" s="1232">
        <f>SUM(N279:AU279)</f>
        <v>0</v>
      </c>
      <c r="K278" s="1239">
        <f>H278-J278</f>
        <v>0</v>
      </c>
      <c r="L278" s="1209" t="e">
        <f>J278/H278</f>
        <v>#DIV/0!</v>
      </c>
      <c r="M278" s="30" t="s">
        <v>30</v>
      </c>
      <c r="N278" s="76"/>
      <c r="O278" s="76"/>
      <c r="P278" s="76"/>
      <c r="Q278" s="76"/>
      <c r="R278" s="76"/>
      <c r="S278" s="79"/>
      <c r="T278" s="76"/>
      <c r="U278" s="76"/>
      <c r="V278" s="76"/>
      <c r="W278" s="76"/>
      <c r="X278" s="76"/>
      <c r="Y278" s="79"/>
      <c r="Z278" s="76"/>
      <c r="AA278" s="76"/>
      <c r="AB278" s="76"/>
      <c r="AC278" s="76"/>
      <c r="AD278" s="76"/>
      <c r="AE278" s="79"/>
      <c r="AF278" s="76"/>
      <c r="AG278" s="76"/>
      <c r="AH278" s="76"/>
      <c r="AI278" s="76"/>
      <c r="AJ278" s="76"/>
      <c r="AK278" s="79"/>
      <c r="AL278" s="79"/>
      <c r="AM278" s="79"/>
      <c r="AN278" s="79"/>
      <c r="AO278" s="44"/>
      <c r="AP278" s="76"/>
      <c r="AQ278" s="44"/>
      <c r="AR278" s="44"/>
      <c r="AS278" s="44"/>
      <c r="AT278" s="44"/>
      <c r="AU278" s="45"/>
      <c r="AV278" s="103">
        <f t="shared" si="16"/>
        <v>0</v>
      </c>
      <c r="AX278" s="47"/>
      <c r="AY278" s="47"/>
      <c r="AZ278" s="183"/>
    </row>
    <row r="279" spans="1:52" s="184" customFormat="1" ht="13.2" hidden="1" customHeight="1" thickBot="1" x14ac:dyDescent="0.45">
      <c r="A279" s="1281"/>
      <c r="B279" s="1283"/>
      <c r="C279" s="1283"/>
      <c r="D279" s="1282"/>
      <c r="E279" s="106" t="s">
        <v>537</v>
      </c>
      <c r="F279" s="1351"/>
      <c r="G279" s="333"/>
      <c r="H279" s="1137"/>
      <c r="I279" s="1235"/>
      <c r="J279" s="1236"/>
      <c r="K279" s="1240"/>
      <c r="L279" s="1222"/>
      <c r="M279" s="37" t="s">
        <v>31</v>
      </c>
      <c r="N279" s="40"/>
      <c r="O279" s="40"/>
      <c r="P279" s="40"/>
      <c r="Q279" s="40"/>
      <c r="R279" s="40"/>
      <c r="S279" s="78"/>
      <c r="T279" s="40"/>
      <c r="U279" s="40"/>
      <c r="V279" s="40"/>
      <c r="W279" s="40"/>
      <c r="X279" s="40"/>
      <c r="Y279" s="78"/>
      <c r="Z279" s="40"/>
      <c r="AA279" s="40"/>
      <c r="AB279" s="40"/>
      <c r="AC279" s="40"/>
      <c r="AD279" s="40"/>
      <c r="AE279" s="78"/>
      <c r="AF279" s="40"/>
      <c r="AG279" s="40"/>
      <c r="AH279" s="40"/>
      <c r="AI279" s="40"/>
      <c r="AJ279" s="40"/>
      <c r="AK279" s="78"/>
      <c r="AL279" s="78"/>
      <c r="AM279" s="78"/>
      <c r="AN279" s="78"/>
      <c r="AO279" s="50"/>
      <c r="AP279" s="40"/>
      <c r="AQ279" s="50"/>
      <c r="AR279" s="49"/>
      <c r="AS279" s="49"/>
      <c r="AT279" s="49"/>
      <c r="AU279" s="51"/>
      <c r="AV279" s="94">
        <f t="shared" si="16"/>
        <v>0</v>
      </c>
      <c r="AX279" s="47"/>
      <c r="AY279" s="47"/>
      <c r="AZ279" s="183"/>
    </row>
    <row r="280" spans="1:52" s="184" customFormat="1" ht="13.2" hidden="1" customHeight="1" x14ac:dyDescent="0.4">
      <c r="A280" s="1719" t="s">
        <v>41</v>
      </c>
      <c r="B280" s="1283"/>
      <c r="C280" s="1140"/>
      <c r="D280" s="1335"/>
      <c r="E280" s="274"/>
      <c r="F280" s="152"/>
      <c r="G280" s="152"/>
      <c r="H280" s="1142"/>
      <c r="I280" s="1230">
        <f>AV280</f>
        <v>0</v>
      </c>
      <c r="J280" s="1232">
        <f>SUM(N281:AU281)</f>
        <v>0</v>
      </c>
      <c r="K280" s="1239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4"/>
      <c r="R280" s="44"/>
      <c r="S280" s="43"/>
      <c r="T280" s="44"/>
      <c r="U280" s="44"/>
      <c r="V280" s="44"/>
      <c r="W280" s="44"/>
      <c r="X280" s="44"/>
      <c r="Y280" s="43"/>
      <c r="Z280" s="44"/>
      <c r="AA280" s="44"/>
      <c r="AB280" s="44"/>
      <c r="AC280" s="44"/>
      <c r="AD280" s="44"/>
      <c r="AE280" s="43"/>
      <c r="AF280" s="44"/>
      <c r="AG280" s="44"/>
      <c r="AH280" s="44"/>
      <c r="AI280" s="44"/>
      <c r="AJ280" s="44"/>
      <c r="AK280" s="43"/>
      <c r="AL280" s="43"/>
      <c r="AM280" s="43"/>
      <c r="AN280" s="43"/>
      <c r="AO280" s="44"/>
      <c r="AP280" s="45"/>
      <c r="AQ280" s="44"/>
      <c r="AR280" s="44"/>
      <c r="AS280" s="44"/>
      <c r="AT280" s="44"/>
      <c r="AU280" s="45"/>
      <c r="AV280" s="103">
        <f t="shared" si="16"/>
        <v>0</v>
      </c>
      <c r="AX280" s="47"/>
      <c r="AY280" s="47"/>
      <c r="AZ280" s="183"/>
    </row>
    <row r="281" spans="1:52" s="184" customFormat="1" ht="13.2" hidden="1" customHeight="1" thickBot="1" x14ac:dyDescent="0.45">
      <c r="A281" s="1281"/>
      <c r="B281" s="1283"/>
      <c r="C281" s="1283"/>
      <c r="D281" s="1336"/>
      <c r="E281" s="104"/>
      <c r="F281" s="155"/>
      <c r="G281" s="155"/>
      <c r="H281" s="1137"/>
      <c r="I281" s="1235"/>
      <c r="J281" s="1236"/>
      <c r="K281" s="1240"/>
      <c r="L281" s="1222"/>
      <c r="M281" s="37" t="s">
        <v>31</v>
      </c>
      <c r="N281" s="50"/>
      <c r="O281" s="50"/>
      <c r="P281" s="50"/>
      <c r="Q281" s="50"/>
      <c r="R281" s="50"/>
      <c r="S281" s="54"/>
      <c r="T281" s="50"/>
      <c r="U281" s="50"/>
      <c r="V281" s="50"/>
      <c r="W281" s="50"/>
      <c r="X281" s="50"/>
      <c r="Y281" s="54"/>
      <c r="Z281" s="50"/>
      <c r="AA281" s="50"/>
      <c r="AB281" s="50"/>
      <c r="AC281" s="50"/>
      <c r="AD281" s="50"/>
      <c r="AE281" s="54"/>
      <c r="AF281" s="50"/>
      <c r="AG281" s="50"/>
      <c r="AH281" s="50"/>
      <c r="AI281" s="50"/>
      <c r="AJ281" s="50"/>
      <c r="AK281" s="54"/>
      <c r="AL281" s="54"/>
      <c r="AM281" s="54"/>
      <c r="AN281" s="54"/>
      <c r="AO281" s="50"/>
      <c r="AP281" s="51"/>
      <c r="AQ281" s="50"/>
      <c r="AR281" s="49"/>
      <c r="AS281" s="49"/>
      <c r="AT281" s="49"/>
      <c r="AU281" s="51"/>
      <c r="AV281" s="94">
        <f t="shared" si="16"/>
        <v>0</v>
      </c>
      <c r="AX281" s="47"/>
      <c r="AY281" s="47"/>
      <c r="AZ281" s="183"/>
    </row>
    <row r="282" spans="1:52" s="184" customFormat="1" ht="13.2" hidden="1" customHeight="1" x14ac:dyDescent="0.4">
      <c r="A282" s="1719" t="s">
        <v>41</v>
      </c>
      <c r="B282" s="1283"/>
      <c r="C282" s="1140"/>
      <c r="D282" s="1335"/>
      <c r="E282" s="274"/>
      <c r="F282" s="139"/>
      <c r="G282" s="139"/>
      <c r="H282" s="1142"/>
      <c r="I282" s="1230">
        <f>AV282</f>
        <v>0</v>
      </c>
      <c r="J282" s="1232">
        <f>SUM(N283:AU283)</f>
        <v>0</v>
      </c>
      <c r="K282" s="1239">
        <f>H282-J282</f>
        <v>0</v>
      </c>
      <c r="L282" s="1209" t="e">
        <f>J282/H282</f>
        <v>#DIV/0!</v>
      </c>
      <c r="M282" s="30" t="s">
        <v>30</v>
      </c>
      <c r="N282" s="44"/>
      <c r="O282" s="44"/>
      <c r="P282" s="44"/>
      <c r="Q282" s="44"/>
      <c r="R282" s="44"/>
      <c r="S282" s="43"/>
      <c r="T282" s="44"/>
      <c r="U282" s="44"/>
      <c r="V282" s="44"/>
      <c r="W282" s="44"/>
      <c r="X282" s="44"/>
      <c r="Y282" s="43"/>
      <c r="Z282" s="44"/>
      <c r="AA282" s="44"/>
      <c r="AB282" s="44"/>
      <c r="AC282" s="44"/>
      <c r="AD282" s="44"/>
      <c r="AE282" s="43"/>
      <c r="AF282" s="44"/>
      <c r="AG282" s="44"/>
      <c r="AH282" s="44"/>
      <c r="AI282" s="44"/>
      <c r="AJ282" s="44"/>
      <c r="AK282" s="43"/>
      <c r="AL282" s="43"/>
      <c r="AM282" s="43"/>
      <c r="AN282" s="43"/>
      <c r="AO282" s="44"/>
      <c r="AP282" s="45"/>
      <c r="AQ282" s="44"/>
      <c r="AR282" s="90"/>
      <c r="AS282" s="90"/>
      <c r="AT282" s="90"/>
      <c r="AU282" s="45"/>
      <c r="AV282" s="103">
        <f t="shared" si="16"/>
        <v>0</v>
      </c>
      <c r="AX282" s="1712"/>
      <c r="AY282" s="1712"/>
      <c r="AZ282" s="183"/>
    </row>
    <row r="283" spans="1:52" s="184" customFormat="1" ht="13.2" hidden="1" customHeight="1" thickBot="1" x14ac:dyDescent="0.45">
      <c r="A283" s="1281"/>
      <c r="B283" s="1283"/>
      <c r="C283" s="1283"/>
      <c r="D283" s="1336"/>
      <c r="E283" s="104"/>
      <c r="F283" s="105"/>
      <c r="G283" s="105"/>
      <c r="H283" s="1137"/>
      <c r="I283" s="1235"/>
      <c r="J283" s="1236"/>
      <c r="K283" s="1240"/>
      <c r="L283" s="1222"/>
      <c r="M283" s="37" t="s">
        <v>31</v>
      </c>
      <c r="N283" s="49"/>
      <c r="O283" s="49"/>
      <c r="P283" s="49"/>
      <c r="Q283" s="49"/>
      <c r="R283" s="49"/>
      <c r="S283" s="48"/>
      <c r="T283" s="49"/>
      <c r="U283" s="49"/>
      <c r="V283" s="49"/>
      <c r="W283" s="49"/>
      <c r="X283" s="49"/>
      <c r="Y283" s="48"/>
      <c r="Z283" s="49"/>
      <c r="AA283" s="49"/>
      <c r="AB283" s="49"/>
      <c r="AC283" s="49"/>
      <c r="AD283" s="91"/>
      <c r="AE283" s="48"/>
      <c r="AF283" s="49"/>
      <c r="AG283" s="49"/>
      <c r="AH283" s="49"/>
      <c r="AI283" s="49"/>
      <c r="AJ283" s="91"/>
      <c r="AK283" s="48"/>
      <c r="AL283" s="48"/>
      <c r="AM283" s="48"/>
      <c r="AN283" s="48"/>
      <c r="AO283" s="49"/>
      <c r="AP283" s="51"/>
      <c r="AQ283" s="49"/>
      <c r="AR283" s="92"/>
      <c r="AS283" s="92"/>
      <c r="AT283" s="92"/>
      <c r="AU283" s="51"/>
      <c r="AV283" s="94">
        <f t="shared" si="16"/>
        <v>0</v>
      </c>
      <c r="AX283" s="1712"/>
      <c r="AY283" s="1712"/>
      <c r="AZ283" s="183"/>
    </row>
    <row r="284" spans="1:52" s="184" customFormat="1" ht="13.2" hidden="1" customHeight="1" x14ac:dyDescent="0.4">
      <c r="A284" s="1719" t="s">
        <v>41</v>
      </c>
      <c r="B284" s="1283"/>
      <c r="C284" s="1140"/>
      <c r="D284" s="1226"/>
      <c r="E284" s="274"/>
      <c r="F284" s="1350"/>
      <c r="G284" s="334"/>
      <c r="H284" s="1142"/>
      <c r="I284" s="1230">
        <f>AV284</f>
        <v>0</v>
      </c>
      <c r="J284" s="1232">
        <f>SUM(N285:AU285)</f>
        <v>0</v>
      </c>
      <c r="K284" s="1239">
        <f>H284-J284</f>
        <v>0</v>
      </c>
      <c r="L284" s="1209" t="e">
        <f>J284/H284</f>
        <v>#DIV/0!</v>
      </c>
      <c r="M284" s="30" t="s">
        <v>30</v>
      </c>
      <c r="N284" s="131"/>
      <c r="O284" s="131"/>
      <c r="P284" s="131"/>
      <c r="Q284" s="131"/>
      <c r="R284" s="131"/>
      <c r="S284" s="140"/>
      <c r="T284" s="131"/>
      <c r="U284" s="131"/>
      <c r="V284" s="131"/>
      <c r="W284" s="131"/>
      <c r="X284" s="131"/>
      <c r="Y284" s="140"/>
      <c r="Z284" s="131"/>
      <c r="AA284" s="131"/>
      <c r="AB284" s="131"/>
      <c r="AC284" s="131"/>
      <c r="AD284" s="131"/>
      <c r="AE284" s="140"/>
      <c r="AF284" s="131"/>
      <c r="AG284" s="131"/>
      <c r="AH284" s="131"/>
      <c r="AI284" s="131"/>
      <c r="AJ284" s="131"/>
      <c r="AK284" s="140"/>
      <c r="AL284" s="140"/>
      <c r="AM284" s="140"/>
      <c r="AN284" s="140"/>
      <c r="AO284" s="141"/>
      <c r="AP284" s="130"/>
      <c r="AQ284" s="131"/>
      <c r="AR284" s="44"/>
      <c r="AS284" s="44"/>
      <c r="AT284" s="44"/>
      <c r="AU284" s="45"/>
      <c r="AV284" s="103">
        <f t="shared" si="16"/>
        <v>0</v>
      </c>
      <c r="AX284" s="47"/>
      <c r="AY284" s="47"/>
      <c r="AZ284" s="183"/>
    </row>
    <row r="285" spans="1:52" s="184" customFormat="1" ht="13.2" hidden="1" customHeight="1" thickBot="1" x14ac:dyDescent="0.45">
      <c r="A285" s="1281"/>
      <c r="B285" s="1283"/>
      <c r="C285" s="1283"/>
      <c r="D285" s="1282"/>
      <c r="E285" s="104"/>
      <c r="F285" s="1351"/>
      <c r="G285" s="333"/>
      <c r="H285" s="1137"/>
      <c r="I285" s="1235"/>
      <c r="J285" s="1236"/>
      <c r="K285" s="1240"/>
      <c r="L285" s="1222"/>
      <c r="M285" s="37" t="s">
        <v>31</v>
      </c>
      <c r="N285" s="91"/>
      <c r="O285" s="91"/>
      <c r="P285" s="91"/>
      <c r="Q285" s="91"/>
      <c r="R285" s="91"/>
      <c r="S285" s="134"/>
      <c r="T285" s="91"/>
      <c r="U285" s="91"/>
      <c r="V285" s="91"/>
      <c r="W285" s="91"/>
      <c r="X285" s="91"/>
      <c r="Y285" s="134"/>
      <c r="Z285" s="91"/>
      <c r="AA285" s="91"/>
      <c r="AB285" s="91"/>
      <c r="AC285" s="91"/>
      <c r="AD285" s="91"/>
      <c r="AE285" s="134"/>
      <c r="AF285" s="91"/>
      <c r="AG285" s="91"/>
      <c r="AH285" s="91"/>
      <c r="AI285" s="91"/>
      <c r="AJ285" s="91"/>
      <c r="AK285" s="134"/>
      <c r="AL285" s="134"/>
      <c r="AM285" s="134"/>
      <c r="AN285" s="134"/>
      <c r="AO285" s="91"/>
      <c r="AP285" s="135"/>
      <c r="AQ285" s="91"/>
      <c r="AR285" s="49"/>
      <c r="AS285" s="49"/>
      <c r="AT285" s="49"/>
      <c r="AU285" s="51"/>
      <c r="AV285" s="94">
        <f t="shared" si="16"/>
        <v>0</v>
      </c>
      <c r="AX285" s="47"/>
      <c r="AY285" s="47"/>
      <c r="AZ285" s="183"/>
    </row>
    <row r="286" spans="1:52" s="184" customFormat="1" ht="13.2" hidden="1" customHeight="1" x14ac:dyDescent="0.4">
      <c r="A286" s="1719" t="s">
        <v>41</v>
      </c>
      <c r="B286" s="1283"/>
      <c r="C286" s="1140"/>
      <c r="D286" s="1335"/>
      <c r="E286" s="274"/>
      <c r="F286" s="139"/>
      <c r="G286" s="139"/>
      <c r="H286" s="1142"/>
      <c r="I286" s="1230">
        <f>AV286</f>
        <v>0</v>
      </c>
      <c r="J286" s="1232">
        <f>SUM(N287:AU287)</f>
        <v>0</v>
      </c>
      <c r="K286" s="1239">
        <f>H286-J286</f>
        <v>0</v>
      </c>
      <c r="L286" s="1209" t="e">
        <f>J286/H286</f>
        <v>#DIV/0!</v>
      </c>
      <c r="M286" s="30" t="s">
        <v>30</v>
      </c>
      <c r="N286" s="131"/>
      <c r="O286" s="131"/>
      <c r="P286" s="131"/>
      <c r="Q286" s="131"/>
      <c r="R286" s="131"/>
      <c r="S286" s="140"/>
      <c r="T286" s="131"/>
      <c r="U286" s="131"/>
      <c r="V286" s="131"/>
      <c r="W286" s="131"/>
      <c r="X286" s="131"/>
      <c r="Y286" s="140"/>
      <c r="Z286" s="131"/>
      <c r="AA286" s="131"/>
      <c r="AB286" s="131"/>
      <c r="AC286" s="131"/>
      <c r="AD286" s="131"/>
      <c r="AE286" s="140"/>
      <c r="AF286" s="131"/>
      <c r="AG286" s="131"/>
      <c r="AH286" s="131"/>
      <c r="AI286" s="131"/>
      <c r="AJ286" s="131"/>
      <c r="AK286" s="140"/>
      <c r="AL286" s="140"/>
      <c r="AM286" s="140"/>
      <c r="AN286" s="140"/>
      <c r="AO286" s="131"/>
      <c r="AP286" s="136"/>
      <c r="AQ286" s="90"/>
      <c r="AR286" s="44"/>
      <c r="AS286" s="44"/>
      <c r="AT286" s="44"/>
      <c r="AU286" s="45"/>
      <c r="AV286" s="103">
        <f t="shared" si="16"/>
        <v>0</v>
      </c>
      <c r="AX286" s="1712"/>
      <c r="AY286" s="47"/>
      <c r="AZ286" s="183"/>
    </row>
    <row r="287" spans="1:52" s="184" customFormat="1" ht="13.2" hidden="1" customHeight="1" thickBot="1" x14ac:dyDescent="0.45">
      <c r="A287" s="1281"/>
      <c r="B287" s="1283"/>
      <c r="C287" s="1283"/>
      <c r="D287" s="1336"/>
      <c r="E287" s="104"/>
      <c r="F287" s="105"/>
      <c r="G287" s="105"/>
      <c r="H287" s="1137"/>
      <c r="I287" s="1235"/>
      <c r="J287" s="1236"/>
      <c r="K287" s="1240"/>
      <c r="L287" s="1222"/>
      <c r="M287" s="37" t="s">
        <v>31</v>
      </c>
      <c r="N287" s="91"/>
      <c r="O287" s="91"/>
      <c r="P287" s="91"/>
      <c r="Q287" s="91"/>
      <c r="R287" s="91"/>
      <c r="S287" s="134"/>
      <c r="T287" s="91"/>
      <c r="U287" s="91"/>
      <c r="V287" s="91"/>
      <c r="W287" s="91"/>
      <c r="X287" s="91"/>
      <c r="Y287" s="134"/>
      <c r="Z287" s="91"/>
      <c r="AA287" s="91"/>
      <c r="AB287" s="91"/>
      <c r="AC287" s="91"/>
      <c r="AD287" s="91"/>
      <c r="AE287" s="134"/>
      <c r="AF287" s="91"/>
      <c r="AG287" s="91"/>
      <c r="AH287" s="91"/>
      <c r="AI287" s="91"/>
      <c r="AJ287" s="91"/>
      <c r="AK287" s="134"/>
      <c r="AL287" s="134"/>
      <c r="AM287" s="134"/>
      <c r="AN287" s="134"/>
      <c r="AO287" s="91"/>
      <c r="AP287" s="135"/>
      <c r="AQ287" s="91"/>
      <c r="AR287" s="49"/>
      <c r="AS287" s="49"/>
      <c r="AT287" s="49"/>
      <c r="AU287" s="51"/>
      <c r="AV287" s="94">
        <f t="shared" si="16"/>
        <v>0</v>
      </c>
      <c r="AX287" s="1712"/>
      <c r="AY287" s="47"/>
      <c r="AZ287" s="183"/>
    </row>
    <row r="288" spans="1:52" s="184" customFormat="1" ht="13.2" hidden="1" customHeight="1" x14ac:dyDescent="0.4">
      <c r="A288" s="1719" t="s">
        <v>41</v>
      </c>
      <c r="B288" s="1283"/>
      <c r="C288" s="1140"/>
      <c r="D288" s="1226"/>
      <c r="E288" s="152"/>
      <c r="F288" s="152"/>
      <c r="G288" s="152"/>
      <c r="H288" s="1142"/>
      <c r="I288" s="1241">
        <f>AV288</f>
        <v>0</v>
      </c>
      <c r="J288" s="1232">
        <f>SUM(N289:AU289)</f>
        <v>0</v>
      </c>
      <c r="K288" s="1239">
        <f>H288-J288</f>
        <v>0</v>
      </c>
      <c r="L288" s="1209" t="e">
        <f>J288/H288</f>
        <v>#DIV/0!</v>
      </c>
      <c r="M288" s="30" t="s">
        <v>30</v>
      </c>
      <c r="N288" s="44"/>
      <c r="O288" s="44"/>
      <c r="P288" s="44"/>
      <c r="Q288" s="44"/>
      <c r="R288" s="44"/>
      <c r="S288" s="43"/>
      <c r="T288" s="44"/>
      <c r="U288" s="44"/>
      <c r="V288" s="44"/>
      <c r="W288" s="44"/>
      <c r="X288" s="44"/>
      <c r="Y288" s="43"/>
      <c r="Z288" s="44"/>
      <c r="AA288" s="44"/>
      <c r="AB288" s="44"/>
      <c r="AC288" s="44"/>
      <c r="AD288" s="44"/>
      <c r="AE288" s="43"/>
      <c r="AF288" s="44"/>
      <c r="AG288" s="44"/>
      <c r="AH288" s="44"/>
      <c r="AI288" s="44"/>
      <c r="AJ288" s="44"/>
      <c r="AK288" s="43"/>
      <c r="AL288" s="43"/>
      <c r="AM288" s="43"/>
      <c r="AN288" s="43"/>
      <c r="AO288" s="44"/>
      <c r="AP288" s="45"/>
      <c r="AQ288" s="44"/>
      <c r="AR288" s="44"/>
      <c r="AS288" s="44"/>
      <c r="AT288" s="44"/>
      <c r="AU288" s="45"/>
      <c r="AV288" s="103">
        <f t="shared" si="16"/>
        <v>0</v>
      </c>
      <c r="AX288" s="47"/>
      <c r="AY288" s="47"/>
      <c r="AZ288" s="183"/>
    </row>
    <row r="289" spans="1:53" s="184" customFormat="1" ht="13.2" hidden="1" customHeight="1" thickBot="1" x14ac:dyDescent="0.45">
      <c r="A289" s="1281"/>
      <c r="B289" s="1283"/>
      <c r="C289" s="1283"/>
      <c r="D289" s="1282"/>
      <c r="E289" s="105"/>
      <c r="F289" s="155"/>
      <c r="G289" s="155"/>
      <c r="H289" s="1137"/>
      <c r="I289" s="1242"/>
      <c r="J289" s="1236"/>
      <c r="K289" s="1240"/>
      <c r="L289" s="1222"/>
      <c r="M289" s="37" t="s">
        <v>31</v>
      </c>
      <c r="N289" s="50"/>
      <c r="O289" s="50"/>
      <c r="P289" s="50"/>
      <c r="Q289" s="50"/>
      <c r="R289" s="50"/>
      <c r="S289" s="54"/>
      <c r="T289" s="50"/>
      <c r="U289" s="50"/>
      <c r="V289" s="50"/>
      <c r="W289" s="50"/>
      <c r="X289" s="50"/>
      <c r="Y289" s="54"/>
      <c r="Z289" s="50"/>
      <c r="AA289" s="50"/>
      <c r="AB289" s="50"/>
      <c r="AC289" s="50"/>
      <c r="AD289" s="50"/>
      <c r="AE289" s="54"/>
      <c r="AF289" s="50"/>
      <c r="AG289" s="50"/>
      <c r="AH289" s="50"/>
      <c r="AI289" s="50"/>
      <c r="AJ289" s="50"/>
      <c r="AK289" s="54"/>
      <c r="AL289" s="54"/>
      <c r="AM289" s="54"/>
      <c r="AN289" s="54"/>
      <c r="AO289" s="50"/>
      <c r="AP289" s="51"/>
      <c r="AQ289" s="50"/>
      <c r="AR289" s="49"/>
      <c r="AS289" s="49"/>
      <c r="AT289" s="49"/>
      <c r="AU289" s="51"/>
      <c r="AV289" s="94">
        <f t="shared" si="16"/>
        <v>0</v>
      </c>
      <c r="AX289" s="47"/>
      <c r="AY289" s="47"/>
      <c r="AZ289" s="183"/>
    </row>
    <row r="290" spans="1:53" s="184" customFormat="1" ht="13.2" hidden="1" customHeight="1" x14ac:dyDescent="0.4">
      <c r="A290" s="1719" t="s">
        <v>41</v>
      </c>
      <c r="B290" s="1283"/>
      <c r="C290" s="1140"/>
      <c r="D290" s="1339"/>
      <c r="E290" s="294"/>
      <c r="F290" s="1341"/>
      <c r="G290" s="1710"/>
      <c r="H290" s="1142"/>
      <c r="I290" s="1241">
        <f>AV290</f>
        <v>0</v>
      </c>
      <c r="J290" s="1232">
        <f>SUM(N291:AU291)</f>
        <v>0</v>
      </c>
      <c r="K290" s="1239">
        <f>H290-J290</f>
        <v>0</v>
      </c>
      <c r="L290" s="1209"/>
      <c r="M290" s="30" t="s">
        <v>30</v>
      </c>
      <c r="N290" s="44"/>
      <c r="O290" s="44"/>
      <c r="P290" s="44"/>
      <c r="Q290" s="44"/>
      <c r="R290" s="44"/>
      <c r="S290" s="43"/>
      <c r="T290" s="44"/>
      <c r="U290" s="44"/>
      <c r="V290" s="44"/>
      <c r="W290" s="44"/>
      <c r="X290" s="44"/>
      <c r="Y290" s="43"/>
      <c r="Z290" s="44"/>
      <c r="AA290" s="44"/>
      <c r="AB290" s="44"/>
      <c r="AC290" s="44"/>
      <c r="AD290" s="44"/>
      <c r="AE290" s="43"/>
      <c r="AF290" s="44"/>
      <c r="AG290" s="44"/>
      <c r="AH290" s="44"/>
      <c r="AI290" s="44"/>
      <c r="AJ290" s="44"/>
      <c r="AK290" s="43"/>
      <c r="AL290" s="43"/>
      <c r="AM290" s="43"/>
      <c r="AN290" s="43"/>
      <c r="AO290" s="44"/>
      <c r="AP290" s="45"/>
      <c r="AQ290" s="44"/>
      <c r="AR290" s="44"/>
      <c r="AS290" s="44"/>
      <c r="AT290" s="44"/>
      <c r="AU290" s="45"/>
      <c r="AV290" s="103">
        <f t="shared" si="16"/>
        <v>0</v>
      </c>
      <c r="AX290" s="1712"/>
      <c r="AY290" s="1712"/>
      <c r="AZ290" s="183"/>
    </row>
    <row r="291" spans="1:53" s="184" customFormat="1" ht="13.2" hidden="1" customHeight="1" thickBot="1" x14ac:dyDescent="0.45">
      <c r="A291" s="1281"/>
      <c r="B291" s="1283"/>
      <c r="C291" s="1141"/>
      <c r="D291" s="1340"/>
      <c r="E291" s="105"/>
      <c r="F291" s="1342"/>
      <c r="G291" s="1711"/>
      <c r="H291" s="1137"/>
      <c r="I291" s="1242"/>
      <c r="J291" s="1236"/>
      <c r="K291" s="1240"/>
      <c r="L291" s="1222"/>
      <c r="M291" s="37" t="s">
        <v>31</v>
      </c>
      <c r="N291" s="50"/>
      <c r="O291" s="50"/>
      <c r="P291" s="50"/>
      <c r="Q291" s="50"/>
      <c r="R291" s="50"/>
      <c r="S291" s="54"/>
      <c r="T291" s="50"/>
      <c r="U291" s="50"/>
      <c r="V291" s="50"/>
      <c r="W291" s="50"/>
      <c r="X291" s="50"/>
      <c r="Y291" s="54"/>
      <c r="Z291" s="50"/>
      <c r="AA291" s="50"/>
      <c r="AB291" s="50"/>
      <c r="AC291" s="50"/>
      <c r="AD291" s="50"/>
      <c r="AE291" s="54"/>
      <c r="AF291" s="50"/>
      <c r="AG291" s="50"/>
      <c r="AH291" s="50"/>
      <c r="AI291" s="50"/>
      <c r="AJ291" s="50"/>
      <c r="AK291" s="54"/>
      <c r="AL291" s="54"/>
      <c r="AM291" s="54"/>
      <c r="AN291" s="54"/>
      <c r="AO291" s="50"/>
      <c r="AP291" s="51"/>
      <c r="AQ291" s="50"/>
      <c r="AR291" s="49"/>
      <c r="AS291" s="49"/>
      <c r="AT291" s="49"/>
      <c r="AU291" s="51"/>
      <c r="AV291" s="94">
        <f t="shared" si="16"/>
        <v>0</v>
      </c>
      <c r="AX291" s="1712"/>
      <c r="AY291" s="1712"/>
      <c r="AZ291" s="183"/>
    </row>
    <row r="292" spans="1:53" s="184" customFormat="1" ht="13.2" hidden="1" customHeight="1" x14ac:dyDescent="0.4">
      <c r="A292" s="1719" t="s">
        <v>41</v>
      </c>
      <c r="B292" s="1283"/>
      <c r="C292" s="1140"/>
      <c r="D292" s="1226"/>
      <c r="E292" s="295"/>
      <c r="F292" s="144"/>
      <c r="G292" s="144"/>
      <c r="H292" s="1241"/>
      <c r="I292" s="1241">
        <f>AV292</f>
        <v>0</v>
      </c>
      <c r="J292" s="1232">
        <f>SUM(N293:AU293)</f>
        <v>0</v>
      </c>
      <c r="K292" s="1239">
        <f>H292-J292</f>
        <v>0</v>
      </c>
      <c r="L292" s="1209"/>
      <c r="M292" s="30" t="s">
        <v>30</v>
      </c>
      <c r="N292" s="131"/>
      <c r="O292" s="131"/>
      <c r="P292" s="131"/>
      <c r="Q292" s="131"/>
      <c r="R292" s="131"/>
      <c r="S292" s="140"/>
      <c r="T292" s="131"/>
      <c r="U292" s="131"/>
      <c r="V292" s="131"/>
      <c r="W292" s="131"/>
      <c r="X292" s="131"/>
      <c r="Y292" s="140"/>
      <c r="Z292" s="131"/>
      <c r="AA292" s="131"/>
      <c r="AB292" s="131"/>
      <c r="AC292" s="131"/>
      <c r="AD292" s="131"/>
      <c r="AE292" s="140"/>
      <c r="AF292" s="131"/>
      <c r="AG292" s="131"/>
      <c r="AH292" s="131"/>
      <c r="AI292" s="131"/>
      <c r="AJ292" s="131"/>
      <c r="AK292" s="140"/>
      <c r="AL292" s="140"/>
      <c r="AM292" s="140"/>
      <c r="AN292" s="140"/>
      <c r="AO292" s="90"/>
      <c r="AP292" s="136"/>
      <c r="AQ292" s="90"/>
      <c r="AR292" s="44"/>
      <c r="AS292" s="44"/>
      <c r="AT292" s="44"/>
      <c r="AU292" s="45"/>
      <c r="AV292" s="103">
        <f t="shared" si="16"/>
        <v>0</v>
      </c>
      <c r="AX292" s="1712"/>
      <c r="AY292" s="1712"/>
      <c r="AZ292" s="183"/>
    </row>
    <row r="293" spans="1:53" s="184" customFormat="1" ht="13.2" hidden="1" customHeight="1" thickBot="1" x14ac:dyDescent="0.45">
      <c r="A293" s="1281"/>
      <c r="B293" s="1283"/>
      <c r="C293" s="1141"/>
      <c r="D293" s="1282"/>
      <c r="E293" s="106"/>
      <c r="F293" s="105"/>
      <c r="G293" s="105"/>
      <c r="H293" s="1242"/>
      <c r="I293" s="1242"/>
      <c r="J293" s="1236"/>
      <c r="K293" s="1240"/>
      <c r="L293" s="1222"/>
      <c r="M293" s="37" t="s">
        <v>31</v>
      </c>
      <c r="N293" s="91"/>
      <c r="O293" s="91"/>
      <c r="P293" s="91"/>
      <c r="Q293" s="91"/>
      <c r="R293" s="91"/>
      <c r="S293" s="134"/>
      <c r="T293" s="91"/>
      <c r="U293" s="91"/>
      <c r="V293" s="91"/>
      <c r="W293" s="91"/>
      <c r="X293" s="91"/>
      <c r="Y293" s="134"/>
      <c r="Z293" s="91"/>
      <c r="AA293" s="91"/>
      <c r="AB293" s="91"/>
      <c r="AC293" s="91"/>
      <c r="AD293" s="91"/>
      <c r="AE293" s="134"/>
      <c r="AF293" s="91"/>
      <c r="AG293" s="91"/>
      <c r="AH293" s="91"/>
      <c r="AI293" s="91"/>
      <c r="AJ293" s="91"/>
      <c r="AK293" s="134"/>
      <c r="AL293" s="134"/>
      <c r="AM293" s="134"/>
      <c r="AN293" s="134"/>
      <c r="AO293" s="92"/>
      <c r="AP293" s="135"/>
      <c r="AQ293" s="91"/>
      <c r="AR293" s="49"/>
      <c r="AS293" s="49"/>
      <c r="AT293" s="49"/>
      <c r="AU293" s="51"/>
      <c r="AV293" s="94">
        <f t="shared" si="16"/>
        <v>0</v>
      </c>
      <c r="AX293" s="1712"/>
      <c r="AY293" s="1712"/>
      <c r="AZ293" s="183"/>
    </row>
    <row r="294" spans="1:53" s="184" customFormat="1" ht="13.2" hidden="1" customHeight="1" x14ac:dyDescent="0.4">
      <c r="A294" s="1719" t="s">
        <v>41</v>
      </c>
      <c r="B294" s="1283"/>
      <c r="C294" s="1140"/>
      <c r="D294" s="1335"/>
      <c r="E294" s="278"/>
      <c r="F294" s="144"/>
      <c r="G294" s="144"/>
      <c r="H294" s="1241"/>
      <c r="I294" s="1241">
        <f>AV294</f>
        <v>0</v>
      </c>
      <c r="J294" s="1232">
        <f>SUM(N295:AU295)</f>
        <v>0</v>
      </c>
      <c r="K294" s="1239">
        <f>H294-J294</f>
        <v>0</v>
      </c>
      <c r="L294" s="1209"/>
      <c r="M294" s="30" t="s">
        <v>30</v>
      </c>
      <c r="N294" s="131"/>
      <c r="O294" s="131"/>
      <c r="P294" s="131"/>
      <c r="Q294" s="131"/>
      <c r="R294" s="131"/>
      <c r="S294" s="140"/>
      <c r="T294" s="131"/>
      <c r="U294" s="131"/>
      <c r="V294" s="131"/>
      <c r="W294" s="131"/>
      <c r="X294" s="131"/>
      <c r="Y294" s="140"/>
      <c r="Z294" s="131"/>
      <c r="AA294" s="131"/>
      <c r="AB294" s="131"/>
      <c r="AC294" s="131"/>
      <c r="AD294" s="131"/>
      <c r="AE294" s="140"/>
      <c r="AF294" s="131"/>
      <c r="AG294" s="131"/>
      <c r="AH294" s="131"/>
      <c r="AI294" s="131"/>
      <c r="AJ294" s="131"/>
      <c r="AK294" s="140"/>
      <c r="AL294" s="140"/>
      <c r="AM294" s="140"/>
      <c r="AN294" s="140"/>
      <c r="AO294" s="90"/>
      <c r="AP294" s="136"/>
      <c r="AQ294" s="90"/>
      <c r="AR294" s="44"/>
      <c r="AS294" s="44"/>
      <c r="AT294" s="44"/>
      <c r="AU294" s="45"/>
      <c r="AV294" s="103">
        <f t="shared" si="16"/>
        <v>0</v>
      </c>
      <c r="AX294" s="47"/>
      <c r="AY294" s="47"/>
      <c r="AZ294" s="183"/>
    </row>
    <row r="295" spans="1:53" s="184" customFormat="1" ht="13.2" hidden="1" customHeight="1" thickBot="1" x14ac:dyDescent="0.45">
      <c r="A295" s="1281"/>
      <c r="B295" s="1283"/>
      <c r="C295" s="1141"/>
      <c r="D295" s="1336"/>
      <c r="E295" s="106"/>
      <c r="F295" s="105"/>
      <c r="G295" s="105"/>
      <c r="H295" s="1242"/>
      <c r="I295" s="1242"/>
      <c r="J295" s="1236"/>
      <c r="K295" s="1240"/>
      <c r="L295" s="1222"/>
      <c r="M295" s="37" t="s">
        <v>31</v>
      </c>
      <c r="N295" s="91"/>
      <c r="O295" s="91"/>
      <c r="P295" s="91"/>
      <c r="Q295" s="91"/>
      <c r="R295" s="91"/>
      <c r="S295" s="134"/>
      <c r="T295" s="91"/>
      <c r="U295" s="91"/>
      <c r="V295" s="91"/>
      <c r="W295" s="91"/>
      <c r="X295" s="91"/>
      <c r="Y295" s="134"/>
      <c r="Z295" s="91"/>
      <c r="AA295" s="91"/>
      <c r="AB295" s="91"/>
      <c r="AC295" s="91"/>
      <c r="AD295" s="91"/>
      <c r="AE295" s="134"/>
      <c r="AF295" s="91"/>
      <c r="AG295" s="91"/>
      <c r="AH295" s="91"/>
      <c r="AI295" s="91"/>
      <c r="AJ295" s="91"/>
      <c r="AK295" s="134"/>
      <c r="AL295" s="134"/>
      <c r="AM295" s="134"/>
      <c r="AN295" s="134"/>
      <c r="AO295" s="92"/>
      <c r="AP295" s="135"/>
      <c r="AQ295" s="91"/>
      <c r="AR295" s="49"/>
      <c r="AS295" s="49"/>
      <c r="AT295" s="49"/>
      <c r="AU295" s="51"/>
      <c r="AV295" s="94">
        <f t="shared" si="16"/>
        <v>0</v>
      </c>
      <c r="AX295" s="47"/>
      <c r="AY295" s="47"/>
      <c r="AZ295" s="183"/>
    </row>
    <row r="296" spans="1:53" s="184" customFormat="1" ht="13.2" hidden="1" customHeight="1" x14ac:dyDescent="0.4">
      <c r="A296" s="1719" t="s">
        <v>41</v>
      </c>
      <c r="B296" s="1283"/>
      <c r="C296" s="1140"/>
      <c r="D296" s="1335"/>
      <c r="E296" s="278"/>
      <c r="F296" s="144"/>
      <c r="G296" s="144"/>
      <c r="H296" s="1241"/>
      <c r="I296" s="1241">
        <f>AV296</f>
        <v>0</v>
      </c>
      <c r="J296" s="1232">
        <f>SUM(N297:AU297)</f>
        <v>0</v>
      </c>
      <c r="K296" s="1239">
        <f>H296-J296</f>
        <v>0</v>
      </c>
      <c r="L296" s="1209"/>
      <c r="M296" s="30" t="s">
        <v>30</v>
      </c>
      <c r="N296" s="131"/>
      <c r="O296" s="131"/>
      <c r="P296" s="131"/>
      <c r="Q296" s="131"/>
      <c r="R296" s="131"/>
      <c r="S296" s="140"/>
      <c r="T296" s="131"/>
      <c r="U296" s="131"/>
      <c r="V296" s="131"/>
      <c r="W296" s="131"/>
      <c r="X296" s="131"/>
      <c r="Y296" s="140"/>
      <c r="Z296" s="131"/>
      <c r="AA296" s="131"/>
      <c r="AB296" s="131"/>
      <c r="AC296" s="131"/>
      <c r="AD296" s="131"/>
      <c r="AE296" s="140"/>
      <c r="AF296" s="131"/>
      <c r="AG296" s="131"/>
      <c r="AH296" s="131"/>
      <c r="AI296" s="131"/>
      <c r="AJ296" s="131"/>
      <c r="AK296" s="140"/>
      <c r="AL296" s="140"/>
      <c r="AM296" s="140"/>
      <c r="AN296" s="140"/>
      <c r="AO296" s="90"/>
      <c r="AP296" s="136"/>
      <c r="AQ296" s="90"/>
      <c r="AR296" s="44"/>
      <c r="AS296" s="44"/>
      <c r="AT296" s="44"/>
      <c r="AU296" s="45"/>
      <c r="AV296" s="103">
        <f t="shared" si="16"/>
        <v>0</v>
      </c>
      <c r="AX296" s="47"/>
      <c r="AY296" s="47"/>
      <c r="AZ296" s="183"/>
    </row>
    <row r="297" spans="1:53" s="184" customFormat="1" ht="13.2" hidden="1" customHeight="1" thickBot="1" x14ac:dyDescent="0.45">
      <c r="A297" s="1281"/>
      <c r="B297" s="1283"/>
      <c r="C297" s="1141"/>
      <c r="D297" s="1336"/>
      <c r="E297" s="106"/>
      <c r="F297" s="105"/>
      <c r="G297" s="105"/>
      <c r="H297" s="1242"/>
      <c r="I297" s="1242"/>
      <c r="J297" s="1236"/>
      <c r="K297" s="1240"/>
      <c r="L297" s="1222"/>
      <c r="M297" s="37" t="s">
        <v>31</v>
      </c>
      <c r="N297" s="91"/>
      <c r="O297" s="91"/>
      <c r="P297" s="91"/>
      <c r="Q297" s="91"/>
      <c r="R297" s="91"/>
      <c r="S297" s="134"/>
      <c r="T297" s="91"/>
      <c r="U297" s="91"/>
      <c r="V297" s="91"/>
      <c r="W297" s="91"/>
      <c r="X297" s="91"/>
      <c r="Y297" s="134"/>
      <c r="Z297" s="91"/>
      <c r="AA297" s="91"/>
      <c r="AB297" s="91"/>
      <c r="AC297" s="91"/>
      <c r="AD297" s="91"/>
      <c r="AE297" s="134"/>
      <c r="AF297" s="91"/>
      <c r="AG297" s="91"/>
      <c r="AH297" s="91"/>
      <c r="AI297" s="91"/>
      <c r="AJ297" s="91"/>
      <c r="AK297" s="134"/>
      <c r="AL297" s="134"/>
      <c r="AM297" s="134"/>
      <c r="AN297" s="134"/>
      <c r="AO297" s="92"/>
      <c r="AP297" s="135"/>
      <c r="AQ297" s="91"/>
      <c r="AR297" s="49"/>
      <c r="AS297" s="49"/>
      <c r="AT297" s="49"/>
      <c r="AU297" s="51"/>
      <c r="AV297" s="94">
        <f t="shared" si="16"/>
        <v>0</v>
      </c>
      <c r="AX297" s="47"/>
      <c r="AY297" s="47"/>
      <c r="AZ297" s="183"/>
    </row>
    <row r="298" spans="1:53" s="184" customFormat="1" ht="13.2" hidden="1" customHeight="1" x14ac:dyDescent="0.4">
      <c r="A298" s="1719" t="s">
        <v>41</v>
      </c>
      <c r="B298" s="1283"/>
      <c r="C298" s="1140"/>
      <c r="D298" s="1335"/>
      <c r="E298" s="278"/>
      <c r="F298" s="1283"/>
      <c r="G298" s="107"/>
      <c r="H298" s="1241"/>
      <c r="I298" s="1241">
        <f>AV298</f>
        <v>0</v>
      </c>
      <c r="J298" s="1232">
        <f>SUM(N299:AU299)</f>
        <v>0</v>
      </c>
      <c r="K298" s="1239">
        <f>H298-J298</f>
        <v>0</v>
      </c>
      <c r="L298" s="1446"/>
      <c r="M298" s="296" t="s">
        <v>30</v>
      </c>
      <c r="N298" s="46"/>
      <c r="O298" s="46"/>
      <c r="P298" s="46"/>
      <c r="Q298" s="46"/>
      <c r="R298" s="46"/>
      <c r="S298" s="158"/>
      <c r="T298" s="46"/>
      <c r="U298" s="46"/>
      <c r="V298" s="46"/>
      <c r="W298" s="46"/>
      <c r="X298" s="46"/>
      <c r="Y298" s="158"/>
      <c r="Z298" s="46"/>
      <c r="AA298" s="46"/>
      <c r="AB298" s="46"/>
      <c r="AC298" s="46"/>
      <c r="AD298" s="46"/>
      <c r="AE298" s="158"/>
      <c r="AF298" s="46"/>
      <c r="AG298" s="46"/>
      <c r="AH298" s="46"/>
      <c r="AI298" s="46"/>
      <c r="AJ298" s="46"/>
      <c r="AK298" s="158"/>
      <c r="AL298" s="158"/>
      <c r="AM298" s="158"/>
      <c r="AN298" s="158"/>
      <c r="AO298" s="141"/>
      <c r="AP298" s="153"/>
      <c r="AQ298" s="141"/>
      <c r="AR298" s="44"/>
      <c r="AS298" s="44"/>
      <c r="AT298" s="44"/>
      <c r="AU298" s="45"/>
      <c r="AV298" s="103">
        <f t="shared" si="16"/>
        <v>0</v>
      </c>
      <c r="AX298" s="1718"/>
      <c r="AY298" s="1718"/>
      <c r="AZ298" s="194"/>
    </row>
    <row r="299" spans="1:53" s="184" customFormat="1" ht="13.2" hidden="1" customHeight="1" thickBot="1" x14ac:dyDescent="0.45">
      <c r="A299" s="1281"/>
      <c r="B299" s="1283"/>
      <c r="C299" s="1141"/>
      <c r="D299" s="1336"/>
      <c r="E299" s="106"/>
      <c r="F299" s="1141"/>
      <c r="G299" s="330"/>
      <c r="H299" s="1242"/>
      <c r="I299" s="1242"/>
      <c r="J299" s="1236"/>
      <c r="K299" s="1240"/>
      <c r="L299" s="1222"/>
      <c r="M299" s="37" t="s">
        <v>31</v>
      </c>
      <c r="N299" s="50"/>
      <c r="O299" s="50"/>
      <c r="P299" s="50"/>
      <c r="Q299" s="50"/>
      <c r="R299" s="50"/>
      <c r="S299" s="54"/>
      <c r="T299" s="50"/>
      <c r="U299" s="50"/>
      <c r="V299" s="50"/>
      <c r="W299" s="50"/>
      <c r="X299" s="50"/>
      <c r="Y299" s="54"/>
      <c r="Z299" s="50"/>
      <c r="AA299" s="50"/>
      <c r="AB299" s="50"/>
      <c r="AC299" s="50"/>
      <c r="AD299" s="50"/>
      <c r="AE299" s="54"/>
      <c r="AF299" s="50"/>
      <c r="AG299" s="50"/>
      <c r="AH299" s="50"/>
      <c r="AI299" s="50"/>
      <c r="AJ299" s="50"/>
      <c r="AK299" s="54"/>
      <c r="AL299" s="54"/>
      <c r="AM299" s="54"/>
      <c r="AN299" s="54"/>
      <c r="AO299" s="91"/>
      <c r="AP299" s="156"/>
      <c r="AQ299" s="91"/>
      <c r="AR299" s="49"/>
      <c r="AS299" s="49"/>
      <c r="AT299" s="49"/>
      <c r="AU299" s="51"/>
      <c r="AV299" s="94">
        <f t="shared" si="16"/>
        <v>0</v>
      </c>
      <c r="AX299" s="1718"/>
      <c r="AY299" s="1718"/>
      <c r="AZ299" s="194"/>
    </row>
    <row r="300" spans="1:53" s="184" customFormat="1" ht="13.2" hidden="1" customHeight="1" x14ac:dyDescent="0.4">
      <c r="A300" s="1719" t="s">
        <v>41</v>
      </c>
      <c r="B300" s="1283"/>
      <c r="C300" s="1140"/>
      <c r="D300" s="1329"/>
      <c r="E300" s="297"/>
      <c r="F300" s="273"/>
      <c r="G300" s="273"/>
      <c r="H300" s="1241"/>
      <c r="I300" s="1241">
        <f>AV300</f>
        <v>0</v>
      </c>
      <c r="J300" s="1232">
        <f>SUM(N301:AU301)</f>
        <v>0</v>
      </c>
      <c r="K300" s="1239">
        <f>H300-J300</f>
        <v>0</v>
      </c>
      <c r="L300" s="1209"/>
      <c r="M300" s="30" t="s">
        <v>30</v>
      </c>
      <c r="N300" s="131"/>
      <c r="O300" s="131"/>
      <c r="P300" s="131"/>
      <c r="Q300" s="131"/>
      <c r="R300" s="131"/>
      <c r="S300" s="140"/>
      <c r="T300" s="131"/>
      <c r="U300" s="131"/>
      <c r="V300" s="131"/>
      <c r="W300" s="131"/>
      <c r="X300" s="131"/>
      <c r="Y300" s="140"/>
      <c r="Z300" s="131"/>
      <c r="AA300" s="131"/>
      <c r="AB300" s="131"/>
      <c r="AC300" s="131"/>
      <c r="AD300" s="131"/>
      <c r="AE300" s="140"/>
      <c r="AF300" s="131"/>
      <c r="AG300" s="131"/>
      <c r="AH300" s="131"/>
      <c r="AI300" s="131"/>
      <c r="AJ300" s="131"/>
      <c r="AK300" s="140"/>
      <c r="AL300" s="140"/>
      <c r="AM300" s="140"/>
      <c r="AN300" s="140"/>
      <c r="AO300" s="90"/>
      <c r="AP300" s="136"/>
      <c r="AQ300" s="90"/>
      <c r="AR300" s="44"/>
      <c r="AS300" s="44"/>
      <c r="AT300" s="44"/>
      <c r="AU300" s="45"/>
      <c r="AV300" s="103">
        <f t="shared" si="16"/>
        <v>0</v>
      </c>
      <c r="AX300" s="1712"/>
      <c r="AY300" s="1712"/>
      <c r="AZ300" s="1712"/>
      <c r="BA300" s="1712"/>
    </row>
    <row r="301" spans="1:53" s="184" customFormat="1" ht="13.2" hidden="1" customHeight="1" thickBot="1" x14ac:dyDescent="0.45">
      <c r="A301" s="1281"/>
      <c r="B301" s="1141"/>
      <c r="C301" s="1283"/>
      <c r="D301" s="1330"/>
      <c r="E301" s="106"/>
      <c r="F301" s="106"/>
      <c r="G301" s="106"/>
      <c r="H301" s="1242"/>
      <c r="I301" s="1242"/>
      <c r="J301" s="1236"/>
      <c r="K301" s="1240"/>
      <c r="L301" s="1222"/>
      <c r="M301" s="37" t="s">
        <v>31</v>
      </c>
      <c r="N301" s="91"/>
      <c r="O301" s="91"/>
      <c r="P301" s="91"/>
      <c r="Q301" s="91"/>
      <c r="R301" s="91"/>
      <c r="S301" s="134"/>
      <c r="T301" s="91"/>
      <c r="U301" s="91"/>
      <c r="V301" s="91"/>
      <c r="W301" s="91"/>
      <c r="X301" s="91"/>
      <c r="Y301" s="134"/>
      <c r="Z301" s="91"/>
      <c r="AA301" s="91"/>
      <c r="AB301" s="91"/>
      <c r="AC301" s="91"/>
      <c r="AD301" s="91"/>
      <c r="AE301" s="134"/>
      <c r="AF301" s="91"/>
      <c r="AG301" s="91"/>
      <c r="AH301" s="91"/>
      <c r="AI301" s="91"/>
      <c r="AJ301" s="91"/>
      <c r="AK301" s="134"/>
      <c r="AL301" s="134"/>
      <c r="AM301" s="134"/>
      <c r="AN301" s="134"/>
      <c r="AO301" s="92"/>
      <c r="AP301" s="135"/>
      <c r="AQ301" s="91"/>
      <c r="AR301" s="49"/>
      <c r="AS301" s="49"/>
      <c r="AT301" s="49"/>
      <c r="AU301" s="51"/>
      <c r="AV301" s="94">
        <f t="shared" si="16"/>
        <v>0</v>
      </c>
      <c r="AX301" s="1712"/>
      <c r="AY301" s="1712"/>
      <c r="AZ301" s="1712"/>
      <c r="BA301" s="1712"/>
    </row>
    <row r="302" spans="1:53" s="184" customFormat="1" ht="13.2" customHeight="1" x14ac:dyDescent="0.4">
      <c r="A302" s="1607" t="s">
        <v>222</v>
      </c>
      <c r="B302" s="1608"/>
      <c r="C302" s="1608"/>
      <c r="D302" s="1608"/>
      <c r="E302" s="1609"/>
      <c r="F302" s="1356"/>
      <c r="G302" s="603"/>
      <c r="H302" s="1624">
        <f>SUM(H268:H301)</f>
        <v>0</v>
      </c>
      <c r="I302" s="1624">
        <f>SUM(I268:I301)</f>
        <v>0</v>
      </c>
      <c r="J302" s="1704">
        <f>SUM(J268:J301)</f>
        <v>0</v>
      </c>
      <c r="K302" s="1624">
        <f>SUM(K268:K301)</f>
        <v>0</v>
      </c>
      <c r="L302" s="1605" t="e">
        <f>J302/H302</f>
        <v>#DIV/0!</v>
      </c>
      <c r="M302" s="489" t="s">
        <v>30</v>
      </c>
      <c r="N302" s="496">
        <f t="shared" ref="N302:AL303" si="18">N268+N270+N272+N274+N276+N278+N280+N282+N284+N286+N288+N290+N292+N294+N296+N298+N300</f>
        <v>0</v>
      </c>
      <c r="O302" s="496">
        <f t="shared" si="18"/>
        <v>0</v>
      </c>
      <c r="P302" s="496">
        <f t="shared" si="18"/>
        <v>0</v>
      </c>
      <c r="Q302" s="496">
        <f t="shared" si="18"/>
        <v>0</v>
      </c>
      <c r="R302" s="496">
        <f t="shared" si="18"/>
        <v>0</v>
      </c>
      <c r="S302" s="196">
        <f t="shared" si="18"/>
        <v>0</v>
      </c>
      <c r="T302" s="496">
        <f t="shared" si="18"/>
        <v>0</v>
      </c>
      <c r="U302" s="496">
        <f t="shared" si="18"/>
        <v>0</v>
      </c>
      <c r="V302" s="496">
        <f t="shared" si="18"/>
        <v>0</v>
      </c>
      <c r="W302" s="496">
        <f t="shared" si="18"/>
        <v>0</v>
      </c>
      <c r="X302" s="496">
        <f t="shared" si="18"/>
        <v>0</v>
      </c>
      <c r="Y302" s="196">
        <f>Y268+Y270+Y272+Y274+Y276+Y278+Y280+Y282+Y284+Y286+Y288+Y290+Y292+Y294+Y296+Y298+Y300</f>
        <v>0</v>
      </c>
      <c r="Z302" s="496">
        <f t="shared" si="18"/>
        <v>0</v>
      </c>
      <c r="AA302" s="496">
        <f t="shared" si="18"/>
        <v>0</v>
      </c>
      <c r="AB302" s="496">
        <f t="shared" si="18"/>
        <v>0</v>
      </c>
      <c r="AC302" s="496">
        <f t="shared" si="18"/>
        <v>0</v>
      </c>
      <c r="AD302" s="496">
        <f t="shared" si="18"/>
        <v>0</v>
      </c>
      <c r="AE302" s="196">
        <f>AE268+AE270+AE272+AE274+AE276+AE278+AE280+AE282+AE284+AE286+AE288+AE290+AE292+AE294+AE296+AE298+AE300</f>
        <v>0</v>
      </c>
      <c r="AF302" s="496">
        <f t="shared" si="18"/>
        <v>0</v>
      </c>
      <c r="AG302" s="496">
        <f t="shared" si="18"/>
        <v>0</v>
      </c>
      <c r="AH302" s="496">
        <f t="shared" si="18"/>
        <v>0</v>
      </c>
      <c r="AI302" s="496">
        <f t="shared" si="18"/>
        <v>0</v>
      </c>
      <c r="AJ302" s="496">
        <f t="shared" si="18"/>
        <v>0</v>
      </c>
      <c r="AK302" s="196">
        <f t="shared" si="18"/>
        <v>0</v>
      </c>
      <c r="AL302" s="196">
        <f t="shared" si="18"/>
        <v>0</v>
      </c>
      <c r="AM302" s="196"/>
      <c r="AN302" s="196"/>
      <c r="AO302" s="524"/>
      <c r="AP302" s="524"/>
      <c r="AQ302" s="524"/>
      <c r="AR302" s="660"/>
      <c r="AS302" s="660"/>
      <c r="AT302" s="660"/>
      <c r="AU302" s="660"/>
      <c r="AV302" s="499">
        <f t="shared" si="16"/>
        <v>0</v>
      </c>
      <c r="AX302" s="47"/>
      <c r="AY302" s="199"/>
      <c r="AZ302" s="194"/>
    </row>
    <row r="303" spans="1:53" s="184" customFormat="1" ht="13.2" customHeight="1" thickBot="1" x14ac:dyDescent="0.45">
      <c r="A303" s="1610"/>
      <c r="B303" s="1611"/>
      <c r="C303" s="1611"/>
      <c r="D303" s="1611"/>
      <c r="E303" s="1612"/>
      <c r="F303" s="1357"/>
      <c r="G303" s="604"/>
      <c r="H303" s="1625"/>
      <c r="I303" s="1625"/>
      <c r="J303" s="1705"/>
      <c r="K303" s="1625"/>
      <c r="L303" s="1606"/>
      <c r="M303" s="497" t="s">
        <v>31</v>
      </c>
      <c r="N303" s="498">
        <f t="shared" si="18"/>
        <v>0</v>
      </c>
      <c r="O303" s="498">
        <f t="shared" si="18"/>
        <v>0</v>
      </c>
      <c r="P303" s="498">
        <f t="shared" si="18"/>
        <v>0</v>
      </c>
      <c r="Q303" s="498">
        <f t="shared" si="18"/>
        <v>0</v>
      </c>
      <c r="R303" s="498">
        <f t="shared" si="18"/>
        <v>0</v>
      </c>
      <c r="S303" s="201">
        <f t="shared" si="18"/>
        <v>0</v>
      </c>
      <c r="T303" s="498">
        <f t="shared" si="18"/>
        <v>0</v>
      </c>
      <c r="U303" s="498">
        <f t="shared" si="18"/>
        <v>0</v>
      </c>
      <c r="V303" s="498">
        <f t="shared" si="18"/>
        <v>0</v>
      </c>
      <c r="W303" s="498">
        <f t="shared" si="18"/>
        <v>0</v>
      </c>
      <c r="X303" s="498">
        <f t="shared" si="18"/>
        <v>0</v>
      </c>
      <c r="Y303" s="201">
        <f>Y269+Y271+Y273+Y275+Y277+Y279+Y281+Y283+Y285+Y287+Y289+Y291+Y293+Y295+Y297+Y299+Y301</f>
        <v>0</v>
      </c>
      <c r="Z303" s="498">
        <f t="shared" si="18"/>
        <v>0</v>
      </c>
      <c r="AA303" s="498">
        <f t="shared" si="18"/>
        <v>0</v>
      </c>
      <c r="AB303" s="498">
        <f t="shared" si="18"/>
        <v>0</v>
      </c>
      <c r="AC303" s="498">
        <f t="shared" si="18"/>
        <v>0</v>
      </c>
      <c r="AD303" s="498">
        <f t="shared" si="18"/>
        <v>0</v>
      </c>
      <c r="AE303" s="201">
        <f>AE269+AE271+AE273+AE275+AE277+AE279+AE281+AE283+AE285+AE287+AE289+AE291+AE293+AE295+AE297+AE299+AE301</f>
        <v>0</v>
      </c>
      <c r="AF303" s="498">
        <f t="shared" si="18"/>
        <v>0</v>
      </c>
      <c r="AG303" s="498">
        <f t="shared" si="18"/>
        <v>0</v>
      </c>
      <c r="AH303" s="498">
        <f t="shared" si="18"/>
        <v>0</v>
      </c>
      <c r="AI303" s="498">
        <f t="shared" si="18"/>
        <v>0</v>
      </c>
      <c r="AJ303" s="498">
        <f t="shared" si="18"/>
        <v>0</v>
      </c>
      <c r="AK303" s="201">
        <f t="shared" si="18"/>
        <v>0</v>
      </c>
      <c r="AL303" s="201">
        <f t="shared" si="18"/>
        <v>0</v>
      </c>
      <c r="AM303" s="201"/>
      <c r="AN303" s="201"/>
      <c r="AO303" s="525"/>
      <c r="AP303" s="525"/>
      <c r="AQ303" s="525"/>
      <c r="AR303" s="525"/>
      <c r="AS303" s="525"/>
      <c r="AT303" s="525"/>
      <c r="AU303" s="525"/>
      <c r="AV303" s="479">
        <f t="shared" si="16"/>
        <v>0</v>
      </c>
      <c r="AX303" s="47"/>
      <c r="AY303" s="199"/>
      <c r="AZ303" s="194"/>
    </row>
    <row r="304" spans="1:53" s="184" customFormat="1" ht="13.2" customHeight="1" x14ac:dyDescent="0.4">
      <c r="A304" s="1280" t="s">
        <v>27</v>
      </c>
      <c r="B304" s="1314" t="s">
        <v>223</v>
      </c>
      <c r="C304" s="107"/>
      <c r="D304" s="1226" t="s">
        <v>224</v>
      </c>
      <c r="E304" s="152" t="s">
        <v>399</v>
      </c>
      <c r="F304" s="1140"/>
      <c r="G304" s="329"/>
      <c r="H304" s="1230">
        <v>300</v>
      </c>
      <c r="I304" s="1230">
        <f>AV304</f>
        <v>300</v>
      </c>
      <c r="J304" s="1232">
        <f>SUM(N305:AU305)</f>
        <v>0</v>
      </c>
      <c r="K304" s="1239">
        <f>H304-J304</f>
        <v>300</v>
      </c>
      <c r="L304" s="1209"/>
      <c r="M304" s="30" t="s">
        <v>30</v>
      </c>
      <c r="N304" s="44">
        <v>300</v>
      </c>
      <c r="O304" s="44"/>
      <c r="P304" s="44"/>
      <c r="Q304" s="44"/>
      <c r="R304" s="381"/>
      <c r="S304" s="43"/>
      <c r="T304" s="44"/>
      <c r="U304" s="44"/>
      <c r="V304" s="44"/>
      <c r="W304" s="44"/>
      <c r="X304" s="44"/>
      <c r="Y304" s="43"/>
      <c r="Z304" s="44"/>
      <c r="AA304" s="44"/>
      <c r="AB304" s="44"/>
      <c r="AC304" s="44"/>
      <c r="AD304" s="44"/>
      <c r="AE304" s="43"/>
      <c r="AF304" s="44"/>
      <c r="AG304" s="44"/>
      <c r="AH304" s="44"/>
      <c r="AI304" s="44"/>
      <c r="AJ304" s="44"/>
      <c r="AK304" s="43"/>
      <c r="AL304" s="43"/>
      <c r="AM304" s="43"/>
      <c r="AN304" s="43"/>
      <c r="AO304" s="44"/>
      <c r="AP304" s="45"/>
      <c r="AQ304" s="44"/>
      <c r="AR304" s="90"/>
      <c r="AS304" s="44"/>
      <c r="AT304" s="44"/>
      <c r="AU304" s="45"/>
      <c r="AV304" s="34">
        <f t="shared" si="16"/>
        <v>300</v>
      </c>
      <c r="AX304" s="47"/>
      <c r="AY304" s="199"/>
      <c r="AZ304" s="194"/>
    </row>
    <row r="305" spans="1:52" s="184" customFormat="1" ht="13.2" customHeight="1" thickBot="1" x14ac:dyDescent="0.45">
      <c r="A305" s="1281"/>
      <c r="B305" s="1315"/>
      <c r="C305" s="107"/>
      <c r="D305" s="1282"/>
      <c r="E305" s="105" t="s">
        <v>225</v>
      </c>
      <c r="F305" s="1141"/>
      <c r="G305" s="330"/>
      <c r="H305" s="1235"/>
      <c r="I305" s="1235"/>
      <c r="J305" s="1236"/>
      <c r="K305" s="1240"/>
      <c r="L305" s="1222"/>
      <c r="M305" s="37" t="s">
        <v>31</v>
      </c>
      <c r="N305" s="50"/>
      <c r="O305" s="50"/>
      <c r="P305" s="50"/>
      <c r="Q305" s="50"/>
      <c r="R305" s="50"/>
      <c r="S305" s="54"/>
      <c r="T305" s="50"/>
      <c r="U305" s="50"/>
      <c r="V305" s="50"/>
      <c r="W305" s="50"/>
      <c r="X305" s="50"/>
      <c r="Y305" s="54"/>
      <c r="Z305" s="50"/>
      <c r="AA305" s="50"/>
      <c r="AB305" s="50"/>
      <c r="AC305" s="50"/>
      <c r="AD305" s="50"/>
      <c r="AE305" s="54"/>
      <c r="AF305" s="50"/>
      <c r="AG305" s="50"/>
      <c r="AH305" s="50"/>
      <c r="AI305" s="50"/>
      <c r="AJ305" s="50"/>
      <c r="AK305" s="54"/>
      <c r="AL305" s="54"/>
      <c r="AM305" s="54"/>
      <c r="AN305" s="54"/>
      <c r="AO305" s="50"/>
      <c r="AP305" s="87"/>
      <c r="AQ305" s="50"/>
      <c r="AR305" s="49"/>
      <c r="AS305" s="49"/>
      <c r="AT305" s="49"/>
      <c r="AU305" s="51"/>
      <c r="AV305" s="42">
        <f t="shared" si="16"/>
        <v>0</v>
      </c>
      <c r="AX305" s="47"/>
      <c r="AY305" s="199"/>
      <c r="AZ305" s="194"/>
    </row>
    <row r="306" spans="1:52" s="184" customFormat="1" ht="13.2" hidden="1" customHeight="1" x14ac:dyDescent="0.4">
      <c r="A306" s="1280" t="s">
        <v>27</v>
      </c>
      <c r="B306" s="1315"/>
      <c r="C306" s="107"/>
      <c r="D306" s="1226" t="s">
        <v>229</v>
      </c>
      <c r="E306" s="295" t="s">
        <v>230</v>
      </c>
      <c r="F306" s="152"/>
      <c r="G306" s="152"/>
      <c r="H306" s="1239"/>
      <c r="I306" s="1230">
        <f>AV306</f>
        <v>0</v>
      </c>
      <c r="J306" s="1232">
        <f>SUM(N307:AU307)</f>
        <v>0</v>
      </c>
      <c r="K306" s="1239">
        <f>H306-J306</f>
        <v>0</v>
      </c>
      <c r="L306" s="1209"/>
      <c r="M306" s="30" t="s">
        <v>30</v>
      </c>
      <c r="N306" s="44"/>
      <c r="O306" s="44"/>
      <c r="P306" s="44"/>
      <c r="Q306" s="44"/>
      <c r="R306" s="44"/>
      <c r="S306" s="43"/>
      <c r="T306" s="44"/>
      <c r="U306" s="44"/>
      <c r="V306" s="44"/>
      <c r="W306" s="44"/>
      <c r="X306" s="44"/>
      <c r="Y306" s="43"/>
      <c r="Z306" s="44"/>
      <c r="AA306" s="44"/>
      <c r="AB306" s="44"/>
      <c r="AC306" s="44"/>
      <c r="AD306" s="46"/>
      <c r="AE306" s="43"/>
      <c r="AF306" s="44"/>
      <c r="AG306" s="44"/>
      <c r="AH306" s="44"/>
      <c r="AI306" s="44"/>
      <c r="AJ306" s="46"/>
      <c r="AK306" s="43"/>
      <c r="AL306" s="43"/>
      <c r="AM306" s="43"/>
      <c r="AN306" s="158"/>
      <c r="AO306" s="46"/>
      <c r="AP306" s="153"/>
      <c r="AQ306" s="159"/>
      <c r="AR306" s="159"/>
      <c r="AS306" s="159"/>
      <c r="AT306" s="159"/>
      <c r="AU306" s="153"/>
      <c r="AV306" s="34">
        <f>SUM(N306:AU306)</f>
        <v>0</v>
      </c>
      <c r="AX306" s="47"/>
      <c r="AY306" s="199"/>
      <c r="AZ306" s="194"/>
    </row>
    <row r="307" spans="1:52" s="184" customFormat="1" ht="13.2" hidden="1" customHeight="1" thickBot="1" x14ac:dyDescent="0.45">
      <c r="A307" s="1281"/>
      <c r="B307" s="1315"/>
      <c r="C307" s="107"/>
      <c r="D307" s="1282"/>
      <c r="E307" s="106" t="s">
        <v>231</v>
      </c>
      <c r="F307" s="155"/>
      <c r="G307" s="155"/>
      <c r="H307" s="1240"/>
      <c r="I307" s="1235"/>
      <c r="J307" s="1236"/>
      <c r="K307" s="1240"/>
      <c r="L307" s="1222"/>
      <c r="M307" s="37" t="s">
        <v>31</v>
      </c>
      <c r="N307" s="50"/>
      <c r="O307" s="50"/>
      <c r="P307" s="50"/>
      <c r="Q307" s="50"/>
      <c r="R307" s="50"/>
      <c r="S307" s="54"/>
      <c r="T307" s="50"/>
      <c r="U307" s="50"/>
      <c r="V307" s="50"/>
      <c r="W307" s="50"/>
      <c r="X307" s="50"/>
      <c r="Y307" s="54"/>
      <c r="Z307" s="50"/>
      <c r="AA307" s="50"/>
      <c r="AB307" s="50"/>
      <c r="AC307" s="50"/>
      <c r="AD307" s="50"/>
      <c r="AE307" s="54"/>
      <c r="AF307" s="50"/>
      <c r="AG307" s="50"/>
      <c r="AH307" s="50"/>
      <c r="AI307" s="50"/>
      <c r="AJ307" s="50"/>
      <c r="AK307" s="54"/>
      <c r="AL307" s="54"/>
      <c r="AM307" s="54"/>
      <c r="AN307" s="54"/>
      <c r="AO307" s="52"/>
      <c r="AP307" s="162"/>
      <c r="AQ307" s="204"/>
      <c r="AR307" s="163"/>
      <c r="AS307" s="163"/>
      <c r="AT307" s="163"/>
      <c r="AU307" s="156"/>
      <c r="AV307" s="42">
        <f>SUM(N307:AU307)</f>
        <v>0</v>
      </c>
      <c r="AX307" s="47"/>
      <c r="AY307" s="199"/>
      <c r="AZ307" s="194"/>
    </row>
    <row r="308" spans="1:52" s="184" customFormat="1" ht="13.2" hidden="1" customHeight="1" x14ac:dyDescent="0.4">
      <c r="A308" s="1280" t="s">
        <v>27</v>
      </c>
      <c r="B308" s="1315"/>
      <c r="C308" s="107"/>
      <c r="D308" s="1601" t="s">
        <v>595</v>
      </c>
      <c r="E308" s="533" t="s">
        <v>400</v>
      </c>
      <c r="F308" s="1720"/>
      <c r="G308" s="1722"/>
      <c r="H308" s="1726"/>
      <c r="I308" s="1556">
        <f>AV308</f>
        <v>0</v>
      </c>
      <c r="J308" s="1232">
        <f>SUM(N309:AU309)</f>
        <v>0</v>
      </c>
      <c r="K308" s="1239">
        <f>H308-J308</f>
        <v>0</v>
      </c>
      <c r="L308" s="1209" t="e">
        <f>J308/H308</f>
        <v>#DIV/0!</v>
      </c>
      <c r="M308" s="30" t="s">
        <v>30</v>
      </c>
      <c r="N308" s="76"/>
      <c r="O308" s="76"/>
      <c r="P308" s="76"/>
      <c r="Q308" s="76"/>
      <c r="R308" s="76"/>
      <c r="S308" s="79"/>
      <c r="T308" s="76"/>
      <c r="U308" s="76"/>
      <c r="V308" s="76"/>
      <c r="W308" s="76"/>
      <c r="X308" s="76"/>
      <c r="Y308" s="79"/>
      <c r="Z308" s="76"/>
      <c r="AA308" s="76"/>
      <c r="AB308" s="76"/>
      <c r="AC308" s="76"/>
      <c r="AD308" s="76"/>
      <c r="AE308" s="79"/>
      <c r="AF308" s="76"/>
      <c r="AG308" s="76"/>
      <c r="AH308" s="76"/>
      <c r="AI308" s="76"/>
      <c r="AJ308" s="76"/>
      <c r="AK308" s="79"/>
      <c r="AL308" s="79"/>
      <c r="AM308" s="43"/>
      <c r="AN308" s="158"/>
      <c r="AO308" s="46"/>
      <c r="AP308" s="153"/>
      <c r="AQ308" s="159"/>
      <c r="AR308" s="159"/>
      <c r="AS308" s="159"/>
      <c r="AT308" s="159"/>
      <c r="AU308" s="153"/>
      <c r="AV308" s="34">
        <f t="shared" si="16"/>
        <v>0</v>
      </c>
      <c r="AX308" s="47"/>
      <c r="AY308" s="199"/>
      <c r="AZ308" s="194"/>
    </row>
    <row r="309" spans="1:52" s="184" customFormat="1" ht="13.2" hidden="1" customHeight="1" thickBot="1" x14ac:dyDescent="0.45">
      <c r="A309" s="1281"/>
      <c r="B309" s="1315"/>
      <c r="C309" s="107"/>
      <c r="D309" s="1602"/>
      <c r="E309" s="534" t="s">
        <v>594</v>
      </c>
      <c r="F309" s="1721"/>
      <c r="G309" s="1723"/>
      <c r="H309" s="1727"/>
      <c r="I309" s="1557"/>
      <c r="J309" s="1236"/>
      <c r="K309" s="1240"/>
      <c r="L309" s="1222"/>
      <c r="M309" s="37" t="s">
        <v>31</v>
      </c>
      <c r="N309" s="40"/>
      <c r="O309" s="40"/>
      <c r="P309" s="40"/>
      <c r="Q309" s="40"/>
      <c r="R309" s="40"/>
      <c r="S309" s="78"/>
      <c r="T309" s="40"/>
      <c r="U309" s="40"/>
      <c r="V309" s="40"/>
      <c r="W309" s="40"/>
      <c r="X309" s="40"/>
      <c r="Y309" s="78"/>
      <c r="Z309" s="40"/>
      <c r="AA309" s="40"/>
      <c r="AB309" s="40"/>
      <c r="AC309" s="40"/>
      <c r="AD309" s="40"/>
      <c r="AE309" s="78"/>
      <c r="AF309" s="40"/>
      <c r="AG309" s="40"/>
      <c r="AH309" s="40"/>
      <c r="AI309" s="40"/>
      <c r="AJ309" s="40"/>
      <c r="AK309" s="78"/>
      <c r="AL309" s="78"/>
      <c r="AM309" s="54"/>
      <c r="AN309" s="54"/>
      <c r="AO309" s="52"/>
      <c r="AP309" s="162"/>
      <c r="AQ309" s="204"/>
      <c r="AR309" s="163"/>
      <c r="AS309" s="163"/>
      <c r="AT309" s="163"/>
      <c r="AU309" s="156"/>
      <c r="AV309" s="42">
        <f t="shared" si="16"/>
        <v>0</v>
      </c>
      <c r="AX309" s="47"/>
      <c r="AY309" s="199"/>
      <c r="AZ309" s="194"/>
    </row>
    <row r="310" spans="1:52" s="184" customFormat="1" ht="13.2" hidden="1" customHeight="1" x14ac:dyDescent="0.4">
      <c r="A310" s="1280" t="s">
        <v>27</v>
      </c>
      <c r="B310" s="1315"/>
      <c r="C310" s="107"/>
      <c r="D310" s="1226" t="s">
        <v>468</v>
      </c>
      <c r="E310" s="60" t="s">
        <v>502</v>
      </c>
      <c r="F310" s="1283"/>
      <c r="G310" s="107"/>
      <c r="H310" s="1655"/>
      <c r="I310" s="1230">
        <f>AV310</f>
        <v>0</v>
      </c>
      <c r="J310" s="1232">
        <f>SUM(N311:AU311)</f>
        <v>0</v>
      </c>
      <c r="K310" s="1239">
        <f>H310-J310</f>
        <v>0</v>
      </c>
      <c r="L310" s="1209"/>
      <c r="M310" s="296" t="s">
        <v>30</v>
      </c>
      <c r="N310" s="46"/>
      <c r="O310" s="46"/>
      <c r="P310" s="46"/>
      <c r="Q310" s="46"/>
      <c r="R310" s="46"/>
      <c r="S310" s="158"/>
      <c r="T310" s="46"/>
      <c r="U310" s="46"/>
      <c r="V310" s="46"/>
      <c r="W310" s="46"/>
      <c r="X310" s="46"/>
      <c r="Y310" s="158"/>
      <c r="Z310" s="46"/>
      <c r="AA310" s="46"/>
      <c r="AB310" s="46"/>
      <c r="AC310" s="46"/>
      <c r="AD310" s="46"/>
      <c r="AE310" s="158"/>
      <c r="AF310" s="46"/>
      <c r="AG310" s="46"/>
      <c r="AH310" s="46"/>
      <c r="AI310" s="46"/>
      <c r="AJ310" s="46"/>
      <c r="AK310" s="158"/>
      <c r="AL310" s="158"/>
      <c r="AM310" s="158"/>
      <c r="AN310" s="158"/>
      <c r="AO310" s="46"/>
      <c r="AP310" s="153"/>
      <c r="AQ310" s="159"/>
      <c r="AR310" s="159"/>
      <c r="AS310" s="159"/>
      <c r="AT310" s="159"/>
      <c r="AU310" s="153"/>
      <c r="AV310" s="34">
        <f t="shared" si="16"/>
        <v>0</v>
      </c>
      <c r="AX310" s="47"/>
      <c r="AY310" s="199"/>
      <c r="AZ310" s="194"/>
    </row>
    <row r="311" spans="1:52" s="184" customFormat="1" ht="13.2" hidden="1" customHeight="1" thickBot="1" x14ac:dyDescent="0.45">
      <c r="A311" s="1281"/>
      <c r="B311" s="1315"/>
      <c r="C311" s="107"/>
      <c r="D311" s="1282"/>
      <c r="E311" s="104" t="s">
        <v>503</v>
      </c>
      <c r="F311" s="1141"/>
      <c r="G311" s="330"/>
      <c r="H311" s="1240"/>
      <c r="I311" s="1235"/>
      <c r="J311" s="1236"/>
      <c r="K311" s="1240"/>
      <c r="L311" s="1222"/>
      <c r="M311" s="37" t="s">
        <v>31</v>
      </c>
      <c r="N311" s="50"/>
      <c r="O311" s="50"/>
      <c r="P311" s="50"/>
      <c r="Q311" s="50"/>
      <c r="R311" s="50"/>
      <c r="S311" s="54"/>
      <c r="T311" s="50"/>
      <c r="U311" s="50"/>
      <c r="V311" s="50"/>
      <c r="W311" s="50"/>
      <c r="X311" s="50"/>
      <c r="Y311" s="54"/>
      <c r="Z311" s="50"/>
      <c r="AA311" s="50"/>
      <c r="AB311" s="50"/>
      <c r="AC311" s="50"/>
      <c r="AD311" s="50"/>
      <c r="AE311" s="54"/>
      <c r="AF311" s="50"/>
      <c r="AG311" s="50"/>
      <c r="AH311" s="50"/>
      <c r="AI311" s="50"/>
      <c r="AJ311" s="50"/>
      <c r="AK311" s="54"/>
      <c r="AL311" s="54"/>
      <c r="AM311" s="54"/>
      <c r="AN311" s="54"/>
      <c r="AO311" s="50"/>
      <c r="AP311" s="156"/>
      <c r="AQ311" s="163"/>
      <c r="AR311" s="163"/>
      <c r="AS311" s="163"/>
      <c r="AT311" s="163"/>
      <c r="AU311" s="156"/>
      <c r="AV311" s="42">
        <f t="shared" si="16"/>
        <v>0</v>
      </c>
      <c r="AX311" s="47"/>
      <c r="AY311" s="199"/>
      <c r="AZ311" s="194"/>
    </row>
    <row r="312" spans="1:52" s="184" customFormat="1" ht="13.2" hidden="1" customHeight="1" x14ac:dyDescent="0.4">
      <c r="A312" s="1280" t="s">
        <v>27</v>
      </c>
      <c r="B312" s="1315"/>
      <c r="C312" s="107"/>
      <c r="D312" s="1226" t="s">
        <v>599</v>
      </c>
      <c r="E312" s="60" t="s">
        <v>613</v>
      </c>
      <c r="F312" s="152"/>
      <c r="G312" s="152"/>
      <c r="H312" s="1142"/>
      <c r="I312" s="1230">
        <f>AV312</f>
        <v>0</v>
      </c>
      <c r="J312" s="1232">
        <f>SUM(N313:AU313)</f>
        <v>0</v>
      </c>
      <c r="K312" s="1239">
        <f>H312-J312</f>
        <v>0</v>
      </c>
      <c r="L312" s="1209"/>
      <c r="M312" s="30" t="s">
        <v>30</v>
      </c>
      <c r="N312" s="46"/>
      <c r="O312" s="46"/>
      <c r="P312" s="46"/>
      <c r="Q312" s="46"/>
      <c r="R312" s="46"/>
      <c r="S312" s="158"/>
      <c r="T312" s="46"/>
      <c r="U312" s="46"/>
      <c r="V312" s="46"/>
      <c r="W312" s="46"/>
      <c r="X312" s="46"/>
      <c r="Y312" s="158"/>
      <c r="Z312" s="46"/>
      <c r="AA312" s="46"/>
      <c r="AB312" s="46"/>
      <c r="AC312" s="46"/>
      <c r="AD312" s="46"/>
      <c r="AE312" s="158"/>
      <c r="AF312" s="46"/>
      <c r="AG312" s="46"/>
      <c r="AH312" s="46"/>
      <c r="AI312" s="46"/>
      <c r="AJ312" s="46"/>
      <c r="AK312" s="158"/>
      <c r="AL312" s="158"/>
      <c r="AM312" s="158"/>
      <c r="AN312" s="158"/>
      <c r="AO312" s="46"/>
      <c r="AP312" s="153"/>
      <c r="AQ312" s="159"/>
      <c r="AR312" s="159"/>
      <c r="AS312" s="159"/>
      <c r="AT312" s="159"/>
      <c r="AU312" s="153"/>
      <c r="AV312" s="34">
        <f t="shared" si="16"/>
        <v>0</v>
      </c>
      <c r="AX312" s="47"/>
      <c r="AY312" s="199"/>
      <c r="AZ312" s="194"/>
    </row>
    <row r="313" spans="1:52" s="184" customFormat="1" ht="13.2" hidden="1" customHeight="1" thickBot="1" x14ac:dyDescent="0.45">
      <c r="A313" s="1281"/>
      <c r="B313" s="1315"/>
      <c r="C313" s="107"/>
      <c r="D313" s="1282"/>
      <c r="E313" s="104" t="s">
        <v>600</v>
      </c>
      <c r="F313" s="105"/>
      <c r="G313" s="105"/>
      <c r="H313" s="1137"/>
      <c r="I313" s="1235"/>
      <c r="J313" s="1236"/>
      <c r="K313" s="1240"/>
      <c r="L313" s="1222"/>
      <c r="M313" s="37" t="s">
        <v>31</v>
      </c>
      <c r="N313" s="50"/>
      <c r="O313" s="50"/>
      <c r="P313" s="50"/>
      <c r="Q313" s="50"/>
      <c r="R313" s="50"/>
      <c r="S313" s="54"/>
      <c r="T313" s="50"/>
      <c r="U313" s="50"/>
      <c r="V313" s="50"/>
      <c r="W313" s="50"/>
      <c r="X313" s="50"/>
      <c r="Y313" s="54"/>
      <c r="Z313" s="50"/>
      <c r="AA313" s="50"/>
      <c r="AB313" s="50"/>
      <c r="AC313" s="50"/>
      <c r="AD313" s="50"/>
      <c r="AE313" s="54"/>
      <c r="AF313" s="50"/>
      <c r="AG313" s="50"/>
      <c r="AH313" s="50"/>
      <c r="AI313" s="50"/>
      <c r="AJ313" s="50"/>
      <c r="AK313" s="54"/>
      <c r="AL313" s="54"/>
      <c r="AM313" s="54"/>
      <c r="AN313" s="54"/>
      <c r="AO313" s="52"/>
      <c r="AP313" s="162"/>
      <c r="AQ313" s="204"/>
      <c r="AR313" s="163"/>
      <c r="AS313" s="163"/>
      <c r="AT313" s="163"/>
      <c r="AU313" s="156"/>
      <c r="AV313" s="42">
        <f t="shared" si="16"/>
        <v>0</v>
      </c>
      <c r="AX313" s="47"/>
      <c r="AY313" s="199"/>
      <c r="AZ313" s="194"/>
    </row>
    <row r="314" spans="1:52" s="184" customFormat="1" ht="13.2" customHeight="1" x14ac:dyDescent="0.4">
      <c r="A314" s="1276" t="s">
        <v>41</v>
      </c>
      <c r="B314" s="1315"/>
      <c r="C314" s="107"/>
      <c r="D314" s="1247" t="s">
        <v>469</v>
      </c>
      <c r="E314" s="152" t="s">
        <v>635</v>
      </c>
      <c r="F314" s="1618"/>
      <c r="G314" s="88"/>
      <c r="H314" s="1230">
        <v>500</v>
      </c>
      <c r="I314" s="1230">
        <f>AV314</f>
        <v>500</v>
      </c>
      <c r="J314" s="1232">
        <f>SUM(N315:AU315)</f>
        <v>0</v>
      </c>
      <c r="K314" s="1239">
        <f>H314-J314</f>
        <v>500</v>
      </c>
      <c r="L314" s="1209"/>
      <c r="M314" s="30" t="s">
        <v>30</v>
      </c>
      <c r="N314" s="90"/>
      <c r="O314" s="90"/>
      <c r="P314" s="90"/>
      <c r="Q314" s="90"/>
      <c r="R314" s="90"/>
      <c r="S314" s="129"/>
      <c r="T314" s="90"/>
      <c r="U314" s="90"/>
      <c r="V314" s="90"/>
      <c r="W314" s="90"/>
      <c r="X314" s="90"/>
      <c r="Y314" s="129"/>
      <c r="Z314" s="90">
        <v>300</v>
      </c>
      <c r="AA314" s="90">
        <v>200</v>
      </c>
      <c r="AB314" s="90"/>
      <c r="AC314" s="356"/>
      <c r="AD314" s="90"/>
      <c r="AE314" s="129"/>
      <c r="AF314" s="90"/>
      <c r="AG314" s="90"/>
      <c r="AH314" s="90"/>
      <c r="AI314" s="90"/>
      <c r="AJ314" s="90"/>
      <c r="AK314" s="129"/>
      <c r="AL314" s="129"/>
      <c r="AM314" s="129"/>
      <c r="AN314" s="129"/>
      <c r="AO314" s="33"/>
      <c r="AP314" s="136"/>
      <c r="AQ314" s="136"/>
      <c r="AR314" s="44"/>
      <c r="AS314" s="44"/>
      <c r="AT314" s="44"/>
      <c r="AU314" s="45"/>
      <c r="AV314" s="103">
        <f t="shared" si="16"/>
        <v>500</v>
      </c>
      <c r="AX314" s="47"/>
      <c r="AY314" s="199"/>
      <c r="AZ314" s="194"/>
    </row>
    <row r="315" spans="1:52" s="184" customFormat="1" ht="13.2" customHeight="1" thickBot="1" x14ac:dyDescent="0.45">
      <c r="A315" s="1277"/>
      <c r="B315" s="1315"/>
      <c r="C315" s="107"/>
      <c r="D315" s="1248"/>
      <c r="E315" s="105" t="s">
        <v>470</v>
      </c>
      <c r="F315" s="1619"/>
      <c r="G315" s="89"/>
      <c r="H315" s="1235"/>
      <c r="I315" s="1235"/>
      <c r="J315" s="1236"/>
      <c r="K315" s="1240"/>
      <c r="L315" s="1222"/>
      <c r="M315" s="37" t="s">
        <v>31</v>
      </c>
      <c r="N315" s="91"/>
      <c r="O315" s="91"/>
      <c r="P315" s="91"/>
      <c r="Q315" s="91"/>
      <c r="R315" s="91"/>
      <c r="S315" s="134"/>
      <c r="T315" s="91"/>
      <c r="U315" s="91"/>
      <c r="V315" s="91"/>
      <c r="W315" s="91"/>
      <c r="X315" s="91"/>
      <c r="Y315" s="134"/>
      <c r="Z315" s="91"/>
      <c r="AA315" s="91"/>
      <c r="AB315" s="91"/>
      <c r="AC315" s="91"/>
      <c r="AD315" s="91"/>
      <c r="AE315" s="134"/>
      <c r="AF315" s="91"/>
      <c r="AG315" s="91"/>
      <c r="AH315" s="91"/>
      <c r="AI315" s="91"/>
      <c r="AJ315" s="91"/>
      <c r="AK315" s="134"/>
      <c r="AL315" s="134"/>
      <c r="AM315" s="134"/>
      <c r="AN315" s="134"/>
      <c r="AO315" s="91"/>
      <c r="AP315" s="135"/>
      <c r="AQ315" s="91"/>
      <c r="AR315" s="49"/>
      <c r="AS315" s="49"/>
      <c r="AT315" s="49"/>
      <c r="AU315" s="51"/>
      <c r="AV315" s="94">
        <f t="shared" si="16"/>
        <v>0</v>
      </c>
      <c r="AX315" s="47"/>
      <c r="AY315" s="199"/>
      <c r="AZ315" s="194"/>
    </row>
    <row r="316" spans="1:52" s="184" customFormat="1" ht="13.2" customHeight="1" x14ac:dyDescent="0.4">
      <c r="A316" s="1280" t="s">
        <v>27</v>
      </c>
      <c r="B316" s="1315"/>
      <c r="C316" s="107"/>
      <c r="D316" s="1247" t="s">
        <v>645</v>
      </c>
      <c r="E316" s="295" t="s">
        <v>646</v>
      </c>
      <c r="F316" s="107"/>
      <c r="G316" s="1722"/>
      <c r="H316" s="1230">
        <v>5</v>
      </c>
      <c r="I316" s="1230">
        <f>AV316</f>
        <v>5</v>
      </c>
      <c r="J316" s="1232">
        <f>SUM(N317:AU317)</f>
        <v>0</v>
      </c>
      <c r="K316" s="1239">
        <f>H316-J316</f>
        <v>5</v>
      </c>
      <c r="L316" s="1209"/>
      <c r="M316" s="30" t="s">
        <v>30</v>
      </c>
      <c r="N316" s="44"/>
      <c r="O316" s="44"/>
      <c r="P316" s="44"/>
      <c r="Q316" s="44"/>
      <c r="R316" s="44"/>
      <c r="S316" s="43"/>
      <c r="T316" s="44"/>
      <c r="U316" s="44"/>
      <c r="V316" s="44"/>
      <c r="W316" s="44"/>
      <c r="X316" s="44">
        <v>5</v>
      </c>
      <c r="Y316" s="43"/>
      <c r="Z316" s="44"/>
      <c r="AA316" s="44"/>
      <c r="AB316" s="44"/>
      <c r="AC316" s="44"/>
      <c r="AD316" s="44"/>
      <c r="AE316" s="43"/>
      <c r="AF316" s="44"/>
      <c r="AG316" s="44"/>
      <c r="AH316" s="44"/>
      <c r="AI316" s="44"/>
      <c r="AJ316" s="44"/>
      <c r="AK316" s="43"/>
      <c r="AL316" s="43"/>
      <c r="AM316" s="43"/>
      <c r="AN316" s="43"/>
      <c r="AO316" s="44"/>
      <c r="AP316" s="45"/>
      <c r="AQ316" s="44"/>
      <c r="AR316" s="44"/>
      <c r="AS316" s="44"/>
      <c r="AT316" s="44"/>
      <c r="AU316" s="153"/>
      <c r="AV316" s="34">
        <f t="shared" si="16"/>
        <v>5</v>
      </c>
      <c r="AX316" s="47"/>
      <c r="AY316" s="199"/>
      <c r="AZ316" s="194"/>
    </row>
    <row r="317" spans="1:52" s="184" customFormat="1" ht="13.2" customHeight="1" thickBot="1" x14ac:dyDescent="0.45">
      <c r="A317" s="1281"/>
      <c r="B317" s="1315"/>
      <c r="C317" s="107"/>
      <c r="D317" s="1248"/>
      <c r="E317" s="106" t="s">
        <v>647</v>
      </c>
      <c r="F317" s="107"/>
      <c r="G317" s="1723"/>
      <c r="H317" s="1235"/>
      <c r="I317" s="1235"/>
      <c r="J317" s="1236"/>
      <c r="K317" s="1240"/>
      <c r="L317" s="1222"/>
      <c r="M317" s="37" t="s">
        <v>31</v>
      </c>
      <c r="N317" s="50"/>
      <c r="O317" s="50"/>
      <c r="P317" s="50"/>
      <c r="Q317" s="50"/>
      <c r="R317" s="50"/>
      <c r="S317" s="54"/>
      <c r="T317" s="50"/>
      <c r="U317" s="50"/>
      <c r="V317" s="50"/>
      <c r="W317" s="50"/>
      <c r="X317" s="50"/>
      <c r="Y317" s="54"/>
      <c r="Z317" s="50"/>
      <c r="AA317" s="50"/>
      <c r="AB317" s="50"/>
      <c r="AC317" s="50"/>
      <c r="AD317" s="50"/>
      <c r="AE317" s="54"/>
      <c r="AF317" s="50"/>
      <c r="AG317" s="50"/>
      <c r="AH317" s="50"/>
      <c r="AI317" s="50"/>
      <c r="AJ317" s="50"/>
      <c r="AK317" s="54"/>
      <c r="AL317" s="54"/>
      <c r="AM317" s="54"/>
      <c r="AN317" s="54"/>
      <c r="AO317" s="50"/>
      <c r="AP317" s="87"/>
      <c r="AQ317" s="50"/>
      <c r="AR317" s="49"/>
      <c r="AS317" s="49"/>
      <c r="AT317" s="49"/>
      <c r="AU317" s="156"/>
      <c r="AV317" s="42">
        <f t="shared" si="16"/>
        <v>0</v>
      </c>
      <c r="AX317" s="47"/>
      <c r="AY317" s="199"/>
      <c r="AZ317" s="194"/>
    </row>
    <row r="318" spans="1:52" s="184" customFormat="1" ht="13.2" customHeight="1" x14ac:dyDescent="0.4">
      <c r="A318" s="1280" t="s">
        <v>27</v>
      </c>
      <c r="B318" s="1315"/>
      <c r="C318" s="107"/>
      <c r="D318" s="1247" t="s">
        <v>468</v>
      </c>
      <c r="E318" s="152" t="s">
        <v>648</v>
      </c>
      <c r="F318" s="152"/>
      <c r="G318" s="152"/>
      <c r="H318" s="1239">
        <v>100</v>
      </c>
      <c r="I318" s="1230">
        <f>AV318</f>
        <v>100</v>
      </c>
      <c r="J318" s="1232">
        <f>SUM(N319:AU319)</f>
        <v>0</v>
      </c>
      <c r="K318" s="1620">
        <f>H318-J318</f>
        <v>100</v>
      </c>
      <c r="L318" s="1209"/>
      <c r="M318" s="30" t="s">
        <v>30</v>
      </c>
      <c r="N318" s="44"/>
      <c r="O318" s="44"/>
      <c r="P318" s="44"/>
      <c r="Q318" s="44"/>
      <c r="R318" s="44"/>
      <c r="S318" s="43"/>
      <c r="T318" s="44"/>
      <c r="U318" s="44"/>
      <c r="V318" s="44"/>
      <c r="W318" s="44"/>
      <c r="X318" s="44"/>
      <c r="Y318" s="43"/>
      <c r="Z318" s="44"/>
      <c r="AA318" s="44"/>
      <c r="AB318" s="44"/>
      <c r="AC318" s="44"/>
      <c r="AD318" s="44"/>
      <c r="AE318" s="43"/>
      <c r="AF318" s="44"/>
      <c r="AG318" s="44">
        <v>100</v>
      </c>
      <c r="AH318" s="44"/>
      <c r="AI318" s="44"/>
      <c r="AJ318" s="44"/>
      <c r="AK318" s="43"/>
      <c r="AL318" s="43"/>
      <c r="AM318" s="43"/>
      <c r="AN318" s="43"/>
      <c r="AO318" s="44"/>
      <c r="AP318" s="45"/>
      <c r="AQ318" s="44"/>
      <c r="AR318" s="44"/>
      <c r="AS318" s="44"/>
      <c r="AT318" s="44"/>
      <c r="AU318" s="153"/>
      <c r="AV318" s="34">
        <f t="shared" si="16"/>
        <v>100</v>
      </c>
      <c r="AX318" s="47"/>
      <c r="AY318" s="199"/>
      <c r="AZ318" s="194"/>
    </row>
    <row r="319" spans="1:52" s="184" customFormat="1" ht="13.2" customHeight="1" thickBot="1" x14ac:dyDescent="0.45">
      <c r="A319" s="1281"/>
      <c r="B319" s="1315"/>
      <c r="C319" s="107"/>
      <c r="D319" s="1248"/>
      <c r="E319" s="105" t="s">
        <v>519</v>
      </c>
      <c r="F319" s="155"/>
      <c r="G319" s="155"/>
      <c r="H319" s="1240"/>
      <c r="I319" s="1235"/>
      <c r="J319" s="1236"/>
      <c r="K319" s="1621"/>
      <c r="L319" s="1222"/>
      <c r="M319" s="37" t="s">
        <v>31</v>
      </c>
      <c r="N319" s="50"/>
      <c r="O319" s="50"/>
      <c r="P319" s="50"/>
      <c r="Q319" s="50"/>
      <c r="R319" s="50"/>
      <c r="S319" s="54"/>
      <c r="T319" s="50"/>
      <c r="U319" s="50"/>
      <c r="V319" s="50"/>
      <c r="W319" s="50"/>
      <c r="X319" s="50"/>
      <c r="Y319" s="54"/>
      <c r="Z319" s="50"/>
      <c r="AA319" s="50"/>
      <c r="AB319" s="50"/>
      <c r="AC319" s="50"/>
      <c r="AD319" s="50"/>
      <c r="AE319" s="54"/>
      <c r="AF319" s="50"/>
      <c r="AG319" s="50"/>
      <c r="AH319" s="50"/>
      <c r="AI319" s="50"/>
      <c r="AJ319" s="50"/>
      <c r="AK319" s="54"/>
      <c r="AL319" s="54"/>
      <c r="AM319" s="54"/>
      <c r="AN319" s="54"/>
      <c r="AO319" s="50"/>
      <c r="AP319" s="87"/>
      <c r="AQ319" s="50"/>
      <c r="AR319" s="49"/>
      <c r="AS319" s="49"/>
      <c r="AT319" s="49"/>
      <c r="AU319" s="156"/>
      <c r="AV319" s="42">
        <f t="shared" si="16"/>
        <v>0</v>
      </c>
      <c r="AX319" s="47"/>
      <c r="AY319" s="199"/>
      <c r="AZ319" s="194"/>
    </row>
    <row r="320" spans="1:52" s="184" customFormat="1" ht="13.2" hidden="1" customHeight="1" x14ac:dyDescent="0.4">
      <c r="A320" s="1280" t="s">
        <v>27</v>
      </c>
      <c r="B320" s="1315"/>
      <c r="C320" s="107"/>
      <c r="D320" s="1247" t="s">
        <v>468</v>
      </c>
      <c r="E320" s="152" t="s">
        <v>593</v>
      </c>
      <c r="F320" s="1140"/>
      <c r="G320" s="152"/>
      <c r="H320" s="1239"/>
      <c r="I320" s="1230">
        <f>AV320</f>
        <v>0</v>
      </c>
      <c r="J320" s="1232">
        <f>SUM(N321:AU321)</f>
        <v>0</v>
      </c>
      <c r="K320" s="1239">
        <f>H320-J320</f>
        <v>0</v>
      </c>
      <c r="L320" s="1209"/>
      <c r="M320" s="30" t="s">
        <v>30</v>
      </c>
      <c r="N320" s="46"/>
      <c r="O320" s="46"/>
      <c r="P320" s="46"/>
      <c r="Q320" s="46"/>
      <c r="R320" s="46"/>
      <c r="S320" s="158"/>
      <c r="T320" s="46"/>
      <c r="U320" s="46"/>
      <c r="V320" s="46"/>
      <c r="W320" s="46"/>
      <c r="X320" s="46"/>
      <c r="Y320" s="158"/>
      <c r="Z320" s="46"/>
      <c r="AA320" s="46"/>
      <c r="AB320" s="46"/>
      <c r="AC320" s="46"/>
      <c r="AD320" s="46"/>
      <c r="AE320" s="158"/>
      <c r="AF320" s="46"/>
      <c r="AG320" s="46"/>
      <c r="AH320" s="46"/>
      <c r="AI320" s="46"/>
      <c r="AJ320" s="46"/>
      <c r="AK320" s="158"/>
      <c r="AL320" s="158"/>
      <c r="AM320" s="158"/>
      <c r="AN320" s="158"/>
      <c r="AO320" s="46"/>
      <c r="AP320" s="153"/>
      <c r="AQ320" s="159"/>
      <c r="AR320" s="90"/>
      <c r="AS320" s="90"/>
      <c r="AT320" s="90"/>
      <c r="AU320" s="153"/>
      <c r="AV320" s="34">
        <f t="shared" ref="AV320:AV347" si="19">SUM(N320:AU320)</f>
        <v>0</v>
      </c>
      <c r="AX320" s="47"/>
      <c r="AY320" s="199"/>
      <c r="AZ320" s="194"/>
    </row>
    <row r="321" spans="1:52" s="184" customFormat="1" ht="13.2" hidden="1" customHeight="1" thickBot="1" x14ac:dyDescent="0.45">
      <c r="A321" s="1281"/>
      <c r="B321" s="1315"/>
      <c r="C321" s="107"/>
      <c r="D321" s="1248"/>
      <c r="E321" s="105" t="s">
        <v>592</v>
      </c>
      <c r="F321" s="1141"/>
      <c r="G321" s="161"/>
      <c r="H321" s="1240"/>
      <c r="I321" s="1235"/>
      <c r="J321" s="1236"/>
      <c r="K321" s="1240"/>
      <c r="L321" s="1222"/>
      <c r="M321" s="37" t="s">
        <v>31</v>
      </c>
      <c r="N321" s="50"/>
      <c r="O321" s="50"/>
      <c r="P321" s="50"/>
      <c r="Q321" s="50"/>
      <c r="R321" s="50"/>
      <c r="S321" s="54"/>
      <c r="T321" s="50"/>
      <c r="U321" s="50"/>
      <c r="V321" s="50"/>
      <c r="W321" s="50"/>
      <c r="X321" s="50"/>
      <c r="Y321" s="54"/>
      <c r="Z321" s="50"/>
      <c r="AA321" s="50"/>
      <c r="AB321" s="50"/>
      <c r="AC321" s="50"/>
      <c r="AD321" s="50"/>
      <c r="AE321" s="54"/>
      <c r="AF321" s="50"/>
      <c r="AG321" s="50"/>
      <c r="AH321" s="50"/>
      <c r="AI321" s="50"/>
      <c r="AJ321" s="50"/>
      <c r="AK321" s="54"/>
      <c r="AL321" s="54"/>
      <c r="AM321" s="54"/>
      <c r="AN321" s="54"/>
      <c r="AO321" s="50"/>
      <c r="AP321" s="162"/>
      <c r="AQ321" s="163"/>
      <c r="AR321" s="92"/>
      <c r="AS321" s="92"/>
      <c r="AT321" s="92"/>
      <c r="AU321" s="156"/>
      <c r="AV321" s="42">
        <f t="shared" si="19"/>
        <v>0</v>
      </c>
      <c r="AX321" s="47"/>
      <c r="AY321" s="199"/>
      <c r="AZ321" s="194"/>
    </row>
    <row r="322" spans="1:52" s="184" customFormat="1" ht="13.2" hidden="1" customHeight="1" thickBot="1" x14ac:dyDescent="0.45">
      <c r="A322" s="1276" t="s">
        <v>41</v>
      </c>
      <c r="B322" s="1315"/>
      <c r="C322" s="1150"/>
      <c r="D322" s="1247" t="s">
        <v>236</v>
      </c>
      <c r="E322" s="152" t="s">
        <v>570</v>
      </c>
      <c r="F322" s="152"/>
      <c r="G322" s="152"/>
      <c r="H322" s="1239"/>
      <c r="I322" s="1230">
        <f>AV322</f>
        <v>0</v>
      </c>
      <c r="J322" s="1232">
        <f>SUM(N323:AU323)</f>
        <v>0</v>
      </c>
      <c r="K322" s="1239">
        <f>H322-J322</f>
        <v>0</v>
      </c>
      <c r="L322" s="1209"/>
      <c r="M322" s="30" t="s">
        <v>30</v>
      </c>
      <c r="N322" s="46"/>
      <c r="O322" s="46"/>
      <c r="P322" s="46"/>
      <c r="Q322" s="46"/>
      <c r="R322" s="46"/>
      <c r="S322" s="158"/>
      <c r="T322" s="46"/>
      <c r="U322" s="46"/>
      <c r="V322" s="46"/>
      <c r="W322" s="46"/>
      <c r="X322" s="46"/>
      <c r="Y322" s="158"/>
      <c r="Z322" s="46"/>
      <c r="AA322" s="46"/>
      <c r="AB322" s="46"/>
      <c r="AC322" s="46"/>
      <c r="AD322" s="46"/>
      <c r="AE322" s="158"/>
      <c r="AF322" s="46"/>
      <c r="AG322" s="46"/>
      <c r="AH322" s="46"/>
      <c r="AI322" s="46"/>
      <c r="AJ322" s="46"/>
      <c r="AK322" s="158"/>
      <c r="AL322" s="158"/>
      <c r="AM322" s="158"/>
      <c r="AN322" s="158"/>
      <c r="AO322" s="46"/>
      <c r="AP322" s="153"/>
      <c r="AQ322" s="159"/>
      <c r="AR322" s="159"/>
      <c r="AS322" s="159"/>
      <c r="AT322" s="159"/>
      <c r="AU322" s="153"/>
      <c r="AV322" s="34">
        <f t="shared" si="19"/>
        <v>0</v>
      </c>
      <c r="AX322" s="183"/>
      <c r="AY322" s="194"/>
      <c r="AZ322" s="194"/>
    </row>
    <row r="323" spans="1:52" s="184" customFormat="1" ht="13.2" hidden="1" customHeight="1" thickBot="1" x14ac:dyDescent="0.45">
      <c r="A323" s="1277"/>
      <c r="B323" s="1315"/>
      <c r="C323" s="1150"/>
      <c r="D323" s="1286"/>
      <c r="E323" s="105" t="s">
        <v>557</v>
      </c>
      <c r="F323" s="161"/>
      <c r="G323" s="161"/>
      <c r="H323" s="1240"/>
      <c r="I323" s="1235"/>
      <c r="J323" s="1236"/>
      <c r="K323" s="1240"/>
      <c r="L323" s="1222"/>
      <c r="M323" s="37" t="s">
        <v>31</v>
      </c>
      <c r="N323" s="52"/>
      <c r="O323" s="52"/>
      <c r="P323" s="52"/>
      <c r="Q323" s="52"/>
      <c r="R323" s="52"/>
      <c r="S323" s="205"/>
      <c r="T323" s="52"/>
      <c r="U323" s="52"/>
      <c r="V323" s="52"/>
      <c r="W323" s="52"/>
      <c r="X323" s="52"/>
      <c r="Y323" s="205"/>
      <c r="Z323" s="52"/>
      <c r="AA323" s="52"/>
      <c r="AB323" s="52"/>
      <c r="AC323" s="52"/>
      <c r="AD323" s="52"/>
      <c r="AE323" s="205"/>
      <c r="AF323" s="52"/>
      <c r="AG323" s="52"/>
      <c r="AH323" s="50"/>
      <c r="AI323" s="50"/>
      <c r="AJ323" s="50"/>
      <c r="AK323" s="54"/>
      <c r="AL323" s="205"/>
      <c r="AM323" s="54"/>
      <c r="AN323" s="54"/>
      <c r="AO323" s="50"/>
      <c r="AP323" s="156"/>
      <c r="AQ323" s="204"/>
      <c r="AR323" s="163"/>
      <c r="AS323" s="163"/>
      <c r="AT323" s="163"/>
      <c r="AU323" s="156"/>
      <c r="AV323" s="42">
        <f t="shared" si="19"/>
        <v>0</v>
      </c>
      <c r="AX323" s="183"/>
      <c r="AY323" s="194"/>
      <c r="AZ323" s="194"/>
    </row>
    <row r="324" spans="1:52" s="184" customFormat="1" ht="13.2" hidden="1" customHeight="1" thickBot="1" x14ac:dyDescent="0.45">
      <c r="A324" s="1276" t="s">
        <v>41</v>
      </c>
      <c r="B324" s="1315"/>
      <c r="C324" s="1150"/>
      <c r="D324" s="1247" t="s">
        <v>556</v>
      </c>
      <c r="E324" s="60" t="s">
        <v>572</v>
      </c>
      <c r="F324" s="152"/>
      <c r="G324" s="1140"/>
      <c r="H324" s="1239"/>
      <c r="I324" s="1230">
        <f>AV324</f>
        <v>0</v>
      </c>
      <c r="J324" s="1232">
        <f>SUM(N325:AU325)</f>
        <v>0</v>
      </c>
      <c r="K324" s="1239">
        <f>H324-J324</f>
        <v>0</v>
      </c>
      <c r="L324" s="1209"/>
      <c r="M324" s="30" t="s">
        <v>30</v>
      </c>
      <c r="N324" s="46"/>
      <c r="O324" s="46"/>
      <c r="P324" s="46"/>
      <c r="Q324" s="46"/>
      <c r="R324" s="46"/>
      <c r="S324" s="158"/>
      <c r="T324" s="46"/>
      <c r="U324" s="46"/>
      <c r="V324" s="46"/>
      <c r="W324" s="46"/>
      <c r="X324" s="46"/>
      <c r="Y324" s="158"/>
      <c r="Z324" s="46"/>
      <c r="AA324" s="46"/>
      <c r="AB324" s="46"/>
      <c r="AC324" s="46"/>
      <c r="AD324" s="46"/>
      <c r="AE324" s="158"/>
      <c r="AF324" s="46"/>
      <c r="AG324" s="46"/>
      <c r="AH324" s="46"/>
      <c r="AI324" s="46"/>
      <c r="AJ324" s="46"/>
      <c r="AK324" s="158"/>
      <c r="AL324" s="158"/>
      <c r="AM324" s="158"/>
      <c r="AN324" s="158"/>
      <c r="AO324" s="46"/>
      <c r="AP324" s="153"/>
      <c r="AQ324" s="159"/>
      <c r="AR324" s="159"/>
      <c r="AS324" s="159"/>
      <c r="AT324" s="159"/>
      <c r="AU324" s="153"/>
      <c r="AV324" s="34">
        <f t="shared" si="19"/>
        <v>0</v>
      </c>
      <c r="AX324" s="183"/>
      <c r="AY324" s="194"/>
      <c r="AZ324" s="194"/>
    </row>
    <row r="325" spans="1:52" s="184" customFormat="1" ht="13.2" hidden="1" customHeight="1" thickBot="1" x14ac:dyDescent="0.45">
      <c r="A325" s="1277"/>
      <c r="B325" s="1315"/>
      <c r="C325" s="1150"/>
      <c r="D325" s="1286"/>
      <c r="E325" s="104" t="s">
        <v>571</v>
      </c>
      <c r="F325" s="161"/>
      <c r="G325" s="1141"/>
      <c r="H325" s="1240"/>
      <c r="I325" s="1235"/>
      <c r="J325" s="1236"/>
      <c r="K325" s="1240"/>
      <c r="L325" s="1222"/>
      <c r="M325" s="37" t="s">
        <v>31</v>
      </c>
      <c r="N325" s="50"/>
      <c r="O325" s="50"/>
      <c r="P325" s="50"/>
      <c r="Q325" s="50"/>
      <c r="R325" s="50"/>
      <c r="S325" s="54"/>
      <c r="T325" s="50"/>
      <c r="U325" s="50"/>
      <c r="V325" s="50"/>
      <c r="W325" s="50"/>
      <c r="X325" s="50"/>
      <c r="Y325" s="54"/>
      <c r="Z325" s="50"/>
      <c r="AA325" s="50"/>
      <c r="AB325" s="50"/>
      <c r="AC325" s="50"/>
      <c r="AD325" s="50"/>
      <c r="AE325" s="54"/>
      <c r="AF325" s="50"/>
      <c r="AG325" s="50"/>
      <c r="AH325" s="50"/>
      <c r="AI325" s="50"/>
      <c r="AJ325" s="50"/>
      <c r="AK325" s="54"/>
      <c r="AL325" s="54"/>
      <c r="AM325" s="54"/>
      <c r="AN325" s="54"/>
      <c r="AO325" s="52"/>
      <c r="AP325" s="162"/>
      <c r="AQ325" s="204"/>
      <c r="AR325" s="163"/>
      <c r="AS325" s="163"/>
      <c r="AT325" s="163"/>
      <c r="AU325" s="156"/>
      <c r="AV325" s="42">
        <f t="shared" si="19"/>
        <v>0</v>
      </c>
      <c r="AX325" s="183"/>
      <c r="AY325" s="194"/>
      <c r="AZ325" s="194"/>
    </row>
    <row r="326" spans="1:52" s="184" customFormat="1" ht="13.2" hidden="1" customHeight="1" thickBot="1" x14ac:dyDescent="0.45">
      <c r="A326" s="1719" t="s">
        <v>27</v>
      </c>
      <c r="B326" s="1315"/>
      <c r="C326" s="1150"/>
      <c r="D326" s="1247" t="s">
        <v>319</v>
      </c>
      <c r="E326" s="152" t="s">
        <v>492</v>
      </c>
      <c r="F326" s="1140"/>
      <c r="G326" s="152"/>
      <c r="H326" s="1239"/>
      <c r="I326" s="1230">
        <f>AV326</f>
        <v>0</v>
      </c>
      <c r="J326" s="1232">
        <f>SUM(N327:AU327)</f>
        <v>0</v>
      </c>
      <c r="K326" s="1239">
        <f>H326-J326</f>
        <v>0</v>
      </c>
      <c r="L326" s="1209"/>
      <c r="M326" s="30" t="s">
        <v>30</v>
      </c>
      <c r="N326" s="46"/>
      <c r="O326" s="46"/>
      <c r="P326" s="46"/>
      <c r="Q326" s="46"/>
      <c r="R326" s="46"/>
      <c r="S326" s="158"/>
      <c r="T326" s="46"/>
      <c r="U326" s="46"/>
      <c r="V326" s="46"/>
      <c r="W326" s="46"/>
      <c r="X326" s="46"/>
      <c r="Y326" s="158"/>
      <c r="Z326" s="46"/>
      <c r="AA326" s="46"/>
      <c r="AB326" s="46"/>
      <c r="AC326" s="46"/>
      <c r="AD326" s="46"/>
      <c r="AE326" s="158"/>
      <c r="AF326" s="46"/>
      <c r="AG326" s="46"/>
      <c r="AH326" s="46"/>
      <c r="AI326" s="46"/>
      <c r="AJ326" s="46"/>
      <c r="AK326" s="158"/>
      <c r="AL326" s="158"/>
      <c r="AM326" s="158"/>
      <c r="AN326" s="158"/>
      <c r="AO326" s="46"/>
      <c r="AP326" s="153"/>
      <c r="AQ326" s="159"/>
      <c r="AR326" s="159"/>
      <c r="AS326" s="159"/>
      <c r="AT326" s="159"/>
      <c r="AU326" s="153"/>
      <c r="AV326" s="34">
        <f t="shared" si="19"/>
        <v>0</v>
      </c>
      <c r="AX326" s="183"/>
      <c r="AY326" s="194"/>
      <c r="AZ326" s="194"/>
    </row>
    <row r="327" spans="1:52" s="184" customFormat="1" ht="13.2" hidden="1" customHeight="1" thickBot="1" x14ac:dyDescent="0.45">
      <c r="A327" s="1281"/>
      <c r="B327" s="1315"/>
      <c r="C327" s="1150"/>
      <c r="D327" s="1248"/>
      <c r="E327" s="105" t="s">
        <v>139</v>
      </c>
      <c r="F327" s="1141"/>
      <c r="G327" s="161"/>
      <c r="H327" s="1240"/>
      <c r="I327" s="1235"/>
      <c r="J327" s="1236"/>
      <c r="K327" s="1240"/>
      <c r="L327" s="1222"/>
      <c r="M327" s="37" t="s">
        <v>31</v>
      </c>
      <c r="N327" s="52"/>
      <c r="O327" s="52"/>
      <c r="P327" s="52"/>
      <c r="Q327" s="52"/>
      <c r="R327" s="52"/>
      <c r="S327" s="205"/>
      <c r="T327" s="52"/>
      <c r="U327" s="52"/>
      <c r="V327" s="52"/>
      <c r="W327" s="52"/>
      <c r="X327" s="52"/>
      <c r="Y327" s="205"/>
      <c r="Z327" s="52"/>
      <c r="AA327" s="52"/>
      <c r="AB327" s="52"/>
      <c r="AC327" s="52"/>
      <c r="AD327" s="52"/>
      <c r="AE327" s="205"/>
      <c r="AF327" s="52"/>
      <c r="AG327" s="52"/>
      <c r="AH327" s="52"/>
      <c r="AI327" s="52"/>
      <c r="AJ327" s="52"/>
      <c r="AK327" s="205"/>
      <c r="AL327" s="205"/>
      <c r="AM327" s="205"/>
      <c r="AN327" s="205"/>
      <c r="AO327" s="52"/>
      <c r="AP327" s="162"/>
      <c r="AQ327" s="163"/>
      <c r="AR327" s="163"/>
      <c r="AS327" s="163"/>
      <c r="AT327" s="163"/>
      <c r="AU327" s="156"/>
      <c r="AV327" s="42">
        <f t="shared" si="19"/>
        <v>0</v>
      </c>
      <c r="AX327" s="183"/>
      <c r="AY327" s="194"/>
      <c r="AZ327" s="194"/>
    </row>
    <row r="328" spans="1:52" s="184" customFormat="1" ht="13.2" hidden="1" customHeight="1" thickBot="1" x14ac:dyDescent="0.45">
      <c r="A328" s="1719" t="s">
        <v>233</v>
      </c>
      <c r="B328" s="1315"/>
      <c r="C328" s="1150"/>
      <c r="D328" s="1226" t="s">
        <v>179</v>
      </c>
      <c r="E328" s="60" t="s">
        <v>558</v>
      </c>
      <c r="F328" s="1140"/>
      <c r="G328" s="1140"/>
      <c r="H328" s="1239"/>
      <c r="I328" s="1230">
        <f>AV328</f>
        <v>0</v>
      </c>
      <c r="J328" s="1232">
        <f>SUM(N329:AU329)</f>
        <v>0</v>
      </c>
      <c r="K328" s="1239">
        <f>H328-J328</f>
        <v>0</v>
      </c>
      <c r="L328" s="1209"/>
      <c r="M328" s="30" t="s">
        <v>30</v>
      </c>
      <c r="N328" s="46"/>
      <c r="O328" s="46"/>
      <c r="P328" s="46"/>
      <c r="Q328" s="46"/>
      <c r="R328" s="46"/>
      <c r="S328" s="158"/>
      <c r="T328" s="46"/>
      <c r="U328" s="46"/>
      <c r="V328" s="46"/>
      <c r="W328" s="46"/>
      <c r="X328" s="46"/>
      <c r="Y328" s="158"/>
      <c r="Z328" s="46"/>
      <c r="AA328" s="46"/>
      <c r="AB328" s="46"/>
      <c r="AC328" s="46"/>
      <c r="AD328" s="46"/>
      <c r="AE328" s="158"/>
      <c r="AF328" s="46"/>
      <c r="AG328" s="46"/>
      <c r="AH328" s="46"/>
      <c r="AI328" s="46"/>
      <c r="AJ328" s="46"/>
      <c r="AK328" s="158"/>
      <c r="AL328" s="158"/>
      <c r="AM328" s="158"/>
      <c r="AN328" s="158"/>
      <c r="AO328" s="46"/>
      <c r="AP328" s="153"/>
      <c r="AQ328" s="159"/>
      <c r="AR328" s="159"/>
      <c r="AS328" s="159"/>
      <c r="AT328" s="159"/>
      <c r="AU328" s="153"/>
      <c r="AV328" s="34">
        <f t="shared" si="19"/>
        <v>0</v>
      </c>
      <c r="AX328" s="183"/>
      <c r="AY328" s="194"/>
      <c r="AZ328" s="194"/>
    </row>
    <row r="329" spans="1:52" s="184" customFormat="1" ht="13.2" hidden="1" customHeight="1" thickBot="1" x14ac:dyDescent="0.45">
      <c r="A329" s="1281"/>
      <c r="B329" s="1315"/>
      <c r="C329" s="1150"/>
      <c r="D329" s="1282"/>
      <c r="E329" s="104" t="s">
        <v>559</v>
      </c>
      <c r="F329" s="1141"/>
      <c r="G329" s="1141"/>
      <c r="H329" s="1240"/>
      <c r="I329" s="1235"/>
      <c r="J329" s="1236"/>
      <c r="K329" s="1240"/>
      <c r="L329" s="1222"/>
      <c r="M329" s="37" t="s">
        <v>31</v>
      </c>
      <c r="N329" s="52"/>
      <c r="O329" s="52"/>
      <c r="P329" s="52"/>
      <c r="Q329" s="52"/>
      <c r="R329" s="52"/>
      <c r="S329" s="205"/>
      <c r="T329" s="52"/>
      <c r="U329" s="52"/>
      <c r="V329" s="52"/>
      <c r="W329" s="52"/>
      <c r="X329" s="52"/>
      <c r="Y329" s="205"/>
      <c r="Z329" s="52"/>
      <c r="AA329" s="52"/>
      <c r="AB329" s="52"/>
      <c r="AC329" s="52"/>
      <c r="AD329" s="52"/>
      <c r="AE329" s="205"/>
      <c r="AF329" s="52"/>
      <c r="AG329" s="52"/>
      <c r="AH329" s="52"/>
      <c r="AI329" s="52"/>
      <c r="AJ329" s="52"/>
      <c r="AK329" s="205"/>
      <c r="AL329" s="205"/>
      <c r="AM329" s="205"/>
      <c r="AN329" s="205"/>
      <c r="AO329" s="52"/>
      <c r="AP329" s="162"/>
      <c r="AQ329" s="163"/>
      <c r="AR329" s="163"/>
      <c r="AS329" s="163"/>
      <c r="AT329" s="163"/>
      <c r="AU329" s="156"/>
      <c r="AV329" s="42">
        <f t="shared" si="19"/>
        <v>0</v>
      </c>
      <c r="AX329" s="183"/>
      <c r="AY329" s="194"/>
      <c r="AZ329" s="194"/>
    </row>
    <row r="330" spans="1:52" s="184" customFormat="1" ht="13.2" customHeight="1" thickBot="1" x14ac:dyDescent="0.45">
      <c r="A330" s="1719" t="s">
        <v>233</v>
      </c>
      <c r="B330" s="1315"/>
      <c r="C330" s="1150"/>
      <c r="D330" s="1247" t="s">
        <v>578</v>
      </c>
      <c r="E330" s="152" t="s">
        <v>579</v>
      </c>
      <c r="F330" s="152"/>
      <c r="G330" s="152"/>
      <c r="H330" s="1239">
        <v>50</v>
      </c>
      <c r="I330" s="1230">
        <f>AV330</f>
        <v>50</v>
      </c>
      <c r="J330" s="1232">
        <f>SUM(N331:AU331)</f>
        <v>0</v>
      </c>
      <c r="K330" s="1239">
        <f>H330-J330</f>
        <v>50</v>
      </c>
      <c r="L330" s="1209"/>
      <c r="M330" s="30" t="s">
        <v>30</v>
      </c>
      <c r="N330" s="46"/>
      <c r="O330" s="46"/>
      <c r="P330" s="46">
        <v>50</v>
      </c>
      <c r="Q330" s="46"/>
      <c r="R330" s="46"/>
      <c r="S330" s="158"/>
      <c r="T330" s="46"/>
      <c r="U330" s="46"/>
      <c r="V330" s="46"/>
      <c r="W330" s="46"/>
      <c r="X330" s="46"/>
      <c r="Y330" s="158"/>
      <c r="Z330" s="46"/>
      <c r="AA330" s="46"/>
      <c r="AB330" s="46"/>
      <c r="AC330" s="46"/>
      <c r="AD330" s="46"/>
      <c r="AE330" s="158"/>
      <c r="AF330" s="46"/>
      <c r="AG330" s="46"/>
      <c r="AH330" s="46"/>
      <c r="AI330" s="46"/>
      <c r="AJ330" s="46"/>
      <c r="AK330" s="158"/>
      <c r="AL330" s="158"/>
      <c r="AM330" s="158"/>
      <c r="AN330" s="158"/>
      <c r="AO330" s="46"/>
      <c r="AP330" s="153"/>
      <c r="AQ330" s="159"/>
      <c r="AR330" s="159"/>
      <c r="AS330" s="159"/>
      <c r="AT330" s="159"/>
      <c r="AU330" s="153"/>
      <c r="AV330" s="34">
        <f t="shared" si="19"/>
        <v>50</v>
      </c>
      <c r="AX330" s="183"/>
      <c r="AY330" s="194"/>
      <c r="AZ330" s="194"/>
    </row>
    <row r="331" spans="1:52" s="184" customFormat="1" ht="13.2" customHeight="1" thickBot="1" x14ac:dyDescent="0.45">
      <c r="A331" s="1281"/>
      <c r="B331" s="1315"/>
      <c r="C331" s="1150"/>
      <c r="D331" s="1248"/>
      <c r="E331" s="105" t="s">
        <v>580</v>
      </c>
      <c r="F331" s="161"/>
      <c r="G331" s="161"/>
      <c r="H331" s="1240"/>
      <c r="I331" s="1235"/>
      <c r="J331" s="1236"/>
      <c r="K331" s="1240"/>
      <c r="L331" s="1222"/>
      <c r="M331" s="37" t="s">
        <v>31</v>
      </c>
      <c r="N331" s="52"/>
      <c r="O331" s="52"/>
      <c r="P331" s="52"/>
      <c r="Q331" s="52"/>
      <c r="R331" s="50"/>
      <c r="S331" s="54"/>
      <c r="T331" s="52"/>
      <c r="U331" s="52"/>
      <c r="V331" s="52"/>
      <c r="W331" s="52"/>
      <c r="X331" s="52"/>
      <c r="Y331" s="54"/>
      <c r="Z331" s="52"/>
      <c r="AA331" s="52"/>
      <c r="AB331" s="52"/>
      <c r="AC331" s="52"/>
      <c r="AD331" s="52"/>
      <c r="AE331" s="54"/>
      <c r="AF331" s="52"/>
      <c r="AG331" s="52"/>
      <c r="AH331" s="52"/>
      <c r="AI331" s="52"/>
      <c r="AJ331" s="52"/>
      <c r="AK331" s="205"/>
      <c r="AL331" s="205"/>
      <c r="AM331" s="205"/>
      <c r="AN331" s="205"/>
      <c r="AO331" s="52"/>
      <c r="AP331" s="162"/>
      <c r="AQ331" s="163"/>
      <c r="AR331" s="163"/>
      <c r="AS331" s="163"/>
      <c r="AT331" s="163"/>
      <c r="AU331" s="156"/>
      <c r="AV331" s="42">
        <f t="shared" si="19"/>
        <v>0</v>
      </c>
      <c r="AX331" s="183"/>
      <c r="AY331" s="194"/>
      <c r="AZ331" s="194"/>
    </row>
    <row r="332" spans="1:52" s="184" customFormat="1" ht="13.2" hidden="1" customHeight="1" thickBot="1" x14ac:dyDescent="0.45">
      <c r="A332" s="1719" t="s">
        <v>233</v>
      </c>
      <c r="B332" s="1315"/>
      <c r="C332" s="1150"/>
      <c r="D332" s="1247" t="s">
        <v>140</v>
      </c>
      <c r="E332" s="152" t="s">
        <v>587</v>
      </c>
      <c r="F332" s="1140"/>
      <c r="G332" s="329"/>
      <c r="H332" s="1142"/>
      <c r="I332" s="1230">
        <f>AV332</f>
        <v>0</v>
      </c>
      <c r="J332" s="1232">
        <f>SUM(N333:AU333)</f>
        <v>0</v>
      </c>
      <c r="K332" s="1239">
        <f>H332-J332</f>
        <v>0</v>
      </c>
      <c r="L332" s="1209"/>
      <c r="M332" s="30" t="s">
        <v>30</v>
      </c>
      <c r="N332" s="44"/>
      <c r="O332" s="44"/>
      <c r="P332" s="44"/>
      <c r="Q332" s="44"/>
      <c r="R332" s="44"/>
      <c r="S332" s="43"/>
      <c r="T332" s="44"/>
      <c r="U332" s="44"/>
      <c r="V332" s="44"/>
      <c r="W332" s="44"/>
      <c r="X332" s="44"/>
      <c r="Y332" s="43"/>
      <c r="Z332" s="44"/>
      <c r="AA332" s="44"/>
      <c r="AB332" s="44"/>
      <c r="AC332" s="44"/>
      <c r="AD332" s="44"/>
      <c r="AE332" s="43"/>
      <c r="AF332" s="44"/>
      <c r="AG332" s="44"/>
      <c r="AH332" s="44"/>
      <c r="AI332" s="44"/>
      <c r="AJ332" s="44"/>
      <c r="AK332" s="43"/>
      <c r="AL332" s="43"/>
      <c r="AM332" s="43"/>
      <c r="AN332" s="43"/>
      <c r="AO332" s="44"/>
      <c r="AP332" s="86"/>
      <c r="AQ332" s="46"/>
      <c r="AR332" s="46"/>
      <c r="AS332" s="46"/>
      <c r="AT332" s="46"/>
      <c r="AU332" s="86"/>
      <c r="AV332" s="34">
        <f t="shared" si="19"/>
        <v>0</v>
      </c>
      <c r="AX332" s="183"/>
      <c r="AY332" s="194"/>
      <c r="AZ332" s="194"/>
    </row>
    <row r="333" spans="1:52" ht="13.2" hidden="1" customHeight="1" thickBot="1" x14ac:dyDescent="0.45">
      <c r="A333" s="1281"/>
      <c r="B333" s="1316"/>
      <c r="C333" s="1150"/>
      <c r="D333" s="1248"/>
      <c r="E333" s="105" t="s">
        <v>583</v>
      </c>
      <c r="F333" s="1283"/>
      <c r="G333" s="107"/>
      <c r="H333" s="1137"/>
      <c r="I333" s="1235"/>
      <c r="J333" s="1236"/>
      <c r="K333" s="1240"/>
      <c r="L333" s="1222"/>
      <c r="M333" s="37" t="s">
        <v>31</v>
      </c>
      <c r="N333" s="207"/>
      <c r="O333" s="207"/>
      <c r="P333" s="207"/>
      <c r="Q333" s="207"/>
      <c r="R333" s="207"/>
      <c r="S333" s="206"/>
      <c r="T333" s="207"/>
      <c r="U333" s="207"/>
      <c r="V333" s="207"/>
      <c r="W333" s="207"/>
      <c r="X333" s="207"/>
      <c r="Y333" s="206"/>
      <c r="Z333" s="207"/>
      <c r="AA333" s="207"/>
      <c r="AB333" s="207"/>
      <c r="AC333" s="207"/>
      <c r="AD333" s="207"/>
      <c r="AE333" s="206"/>
      <c r="AF333" s="207"/>
      <c r="AG333" s="207"/>
      <c r="AH333" s="207"/>
      <c r="AI333" s="207"/>
      <c r="AJ333" s="207"/>
      <c r="AK333" s="206"/>
      <c r="AL333" s="206"/>
      <c r="AM333" s="206"/>
      <c r="AN333" s="206"/>
      <c r="AO333" s="207"/>
      <c r="AP333" s="161"/>
      <c r="AQ333" s="208"/>
      <c r="AR333" s="209"/>
      <c r="AS333" s="209"/>
      <c r="AT333" s="209"/>
      <c r="AU333" s="371"/>
      <c r="AV333" s="42">
        <f t="shared" si="19"/>
        <v>0</v>
      </c>
      <c r="AX333" s="183"/>
      <c r="AY333" s="194"/>
      <c r="AZ333" s="194"/>
    </row>
    <row r="334" spans="1:52" ht="10.5" customHeight="1" x14ac:dyDescent="0.4">
      <c r="A334" s="1607" t="s">
        <v>244</v>
      </c>
      <c r="B334" s="1728"/>
      <c r="C334" s="1728"/>
      <c r="D334" s="1728"/>
      <c r="E334" s="1729"/>
      <c r="F334" s="500"/>
      <c r="G334" s="500"/>
      <c r="H334" s="1624">
        <f>SUM(H304:H333)</f>
        <v>955</v>
      </c>
      <c r="I334" s="1624">
        <f>SUM(I304:I333)</f>
        <v>955</v>
      </c>
      <c r="J334" s="1734">
        <f>SUM(J304:J333)</f>
        <v>0</v>
      </c>
      <c r="K334" s="1624">
        <f>SUM(K304:K333)</f>
        <v>955</v>
      </c>
      <c r="L334" s="1736">
        <f>J334/H334</f>
        <v>0</v>
      </c>
      <c r="M334" s="501" t="s">
        <v>30</v>
      </c>
      <c r="N334" s="502">
        <f>N304+N308+N310+N312+N314+N316+N318+N320+N322+N324+N326+N328+N330+N332</f>
        <v>300</v>
      </c>
      <c r="O334" s="524">
        <f>O304+O308+O310+O312+O314+O316+O318+O320+O322+O324+O326+O328+O330+O332+O306</f>
        <v>0</v>
      </c>
      <c r="P334" s="524">
        <f>P304+P308+P310+P312+P314+P316+P318+P320+P322+P324+P326+P328+P330+P332+P306</f>
        <v>50</v>
      </c>
      <c r="Q334" s="502">
        <f>Q304+Q308+Q310+Q312+Q314+Q316+Q318+Q320+Q322+Q324+Q326+Q328+Q330+Q332</f>
        <v>0</v>
      </c>
      <c r="R334" s="502">
        <f>R304+R308+R310+R312+R314+R316+R318+R320+R322+R324+R326+R328+R330+R332</f>
        <v>0</v>
      </c>
      <c r="S334" s="667">
        <f>S304+S308+S310+S312+S314+S316+S318+S320+S322+S324+S326+S328+S330+S332+S306</f>
        <v>0</v>
      </c>
      <c r="T334" s="502">
        <f>T304+T308+T310+T312+T314+T316+T318+T320+T322+T324+T326+T328+T330+T332</f>
        <v>0</v>
      </c>
      <c r="U334" s="524">
        <f>U304+U308+U310+U312+U314+U316+U318+U320+U322+U324+U326+U328+U330+U332+U306</f>
        <v>0</v>
      </c>
      <c r="V334" s="524">
        <f>V304+V308+V310+V312+V314+V316+V318+V320+V322+V324+V326+V328+V330+V332+V306</f>
        <v>0</v>
      </c>
      <c r="W334" s="502">
        <f>W304+W308+W310+W312+W314+W316+W318+W320+W322+W324+W326+W328+W330+W332</f>
        <v>0</v>
      </c>
      <c r="X334" s="524">
        <f>X304+X308+X310+X312+X314+X316+X318+X320+X322+X324+X326+X328+X330+X332+X306</f>
        <v>5</v>
      </c>
      <c r="Y334" s="667">
        <f>Y304+Y308+Y310+Y312+Y314+Y316+Y318+Y320+Y322+Y324+Y326+Y328+Y330+Y332+Y306</f>
        <v>0</v>
      </c>
      <c r="Z334" s="502">
        <f>Z304+Z308+Z310+Z312+Z314+Z316+Z318+Z320+Z322+Z324+Z326+Z328+Z330+Z332</f>
        <v>300</v>
      </c>
      <c r="AA334" s="524">
        <f>AA304+AA308+AA310+AA312+AA314+AA316+AA318+AA320+AA322+AA324+AA326+AA328+AA330+AA332+AA306</f>
        <v>200</v>
      </c>
      <c r="AB334" s="524">
        <f>AB304+AB308+AB310+AB312+AB314+AB316+AB318+AB320+AB322+AB324+AB326+AB328+AB330+AB332+AB306</f>
        <v>0</v>
      </c>
      <c r="AC334" s="502">
        <f>AC304+AC308+AC310+AC312+AC314+AC316+AC318+AC320+AC322+AC324+AC326+AC328+AC330+AC332</f>
        <v>0</v>
      </c>
      <c r="AD334" s="524">
        <f>AD304+AD308+AD310+AD312+AD314+AD316+AD318+AD320+AD322+AD324+AD326+AD328+AD330+AD332+AD306</f>
        <v>0</v>
      </c>
      <c r="AE334" s="667">
        <f>AE304+AE308+AE310+AE312+AE314+AE316+AE318+AE320+AE322+AE324+AE326+AE328+AE330+AE332+AE306</f>
        <v>0</v>
      </c>
      <c r="AF334" s="502">
        <f>AF304+AF308+AF310+AF312+AF314+AF316+AF318+AF320+AF322+AF324+AF326+AF328+AF330+AF332</f>
        <v>0</v>
      </c>
      <c r="AG334" s="524">
        <f>AG304+AG308+AG310+AG312+AG314+AG316+AG318+AG320+AG322+AG324+AG326+AG328+AG330+AG332+AG306</f>
        <v>100</v>
      </c>
      <c r="AH334" s="524">
        <f>AH304+AH308+AH310+AH312+AH314+AH316+AH318+AH320+AH322+AH324+AH326+AH328+AH330+AH332+AH306</f>
        <v>0</v>
      </c>
      <c r="AI334" s="502">
        <f>AI304+AI308+AI310+AI312+AI314+AI316+AI318+AI320+AI322+AI324+AI326+AI328+AI330+AI332</f>
        <v>0</v>
      </c>
      <c r="AJ334" s="524">
        <f>AJ304+AJ308+AJ310+AJ312+AJ314+AJ316+AJ318+AJ320+AJ322+AJ324+AJ326+AJ328+AJ330+AJ332+AJ306</f>
        <v>0</v>
      </c>
      <c r="AK334" s="667">
        <f>AK304+AK308+AK310+AK312+AK314+AK316+AK318+AK320+AK322+AK324+AK326+AK328+AK330+AK332+AK306</f>
        <v>0</v>
      </c>
      <c r="AL334" s="212">
        <f>AL304+AL308+AL310+AL312+AL314+AL316+AL318+AL320+AL322+AL324+AL326+AL328+AL330+AL332</f>
        <v>0</v>
      </c>
      <c r="AM334" s="667"/>
      <c r="AN334" s="667"/>
      <c r="AO334" s="502"/>
      <c r="AP334" s="502"/>
      <c r="AQ334" s="502"/>
      <c r="AR334" s="661"/>
      <c r="AS334" s="661"/>
      <c r="AT334" s="661"/>
      <c r="AU334" s="661"/>
      <c r="AV334" s="507">
        <f t="shared" si="19"/>
        <v>955</v>
      </c>
      <c r="AX334" s="183"/>
      <c r="AY334" s="194"/>
      <c r="AZ334" s="194"/>
    </row>
    <row r="335" spans="1:52" ht="10.5" customHeight="1" thickBot="1" x14ac:dyDescent="0.45">
      <c r="A335" s="1730"/>
      <c r="B335" s="1731"/>
      <c r="C335" s="1731"/>
      <c r="D335" s="1731"/>
      <c r="E335" s="1732"/>
      <c r="F335" s="503"/>
      <c r="G335" s="503"/>
      <c r="H335" s="1733"/>
      <c r="I335" s="1625"/>
      <c r="J335" s="1735"/>
      <c r="K335" s="1625"/>
      <c r="L335" s="1737"/>
      <c r="M335" s="504" t="s">
        <v>31</v>
      </c>
      <c r="N335" s="505">
        <f>N305+N309+N311+N313+N315+N317+N319+N321+N323+N325+N327+N329+N331+N333</f>
        <v>0</v>
      </c>
      <c r="O335" s="525">
        <f>O305+O309+O311+O313+O315+O317+O319+O321+O323+O325+O327+O329+O331+O333+O307</f>
        <v>0</v>
      </c>
      <c r="P335" s="525">
        <f>P305+P309+P311+P313+P315+P317+P319+P321+P323+P325+P327+P329+P331+P333+P307</f>
        <v>0</v>
      </c>
      <c r="Q335" s="505">
        <f>Q305+Q309+Q311+Q313+Q315+Q317+Q319+Q321+Q323+Q325+Q327+Q329+Q331+Q333</f>
        <v>0</v>
      </c>
      <c r="R335" s="505">
        <f>R305+R309+R311+R313+R315+R317+R319+R321+R323+R325+R327+R329+R331+R333</f>
        <v>0</v>
      </c>
      <c r="S335" s="217">
        <f>S305+S309+S311+S313+S315+S317+S319+S321+S323+S325+S327+S329+S331+S333</f>
        <v>0</v>
      </c>
      <c r="T335" s="505">
        <f>T305+T309+T311+T313+T315+T317+T319+T321+T323+T325+T327+T329+T331+T333</f>
        <v>0</v>
      </c>
      <c r="U335" s="525">
        <f>U305+U309+U311+U313+U315+U317+U319+U321+U323+U325+U327+U329+U331+U333+U307</f>
        <v>0</v>
      </c>
      <c r="V335" s="505">
        <f>V305+V309+V311+V313+V315+V317+V319+V321+V323+V325+V327+V329+V331+V333</f>
        <v>0</v>
      </c>
      <c r="W335" s="505">
        <f>W305+W309+W311+W313+W315+W317+W319+W321+W323+W325+W327+W329+W331+W333</f>
        <v>0</v>
      </c>
      <c r="X335" s="525">
        <f>X305+X309+X311+X313+X315+X317+X319+X321+X323+X325+X327+X329+X331+X333+X307</f>
        <v>0</v>
      </c>
      <c r="Y335" s="217">
        <f>Y305+Y309+Y311+Y313+Y315+Y317+Y319+Y321+Y323+Y325+Y327+Y329+Y331+Y333</f>
        <v>0</v>
      </c>
      <c r="Z335" s="505">
        <f>Z305+Z309+Z311+Z313+Z315+Z317+Z319+Z321+Z323+Z325+Z327+Z329+Z331+Z333</f>
        <v>0</v>
      </c>
      <c r="AA335" s="525">
        <f>AA305+AA309+AA311+AA313+AA315+AA317+AA319+AA321+AA323+AA325+AA327+AA329+AA331+AA333+AA307</f>
        <v>0</v>
      </c>
      <c r="AB335" s="525">
        <f>AB305+AB309+AB311+AB313+AB315+AB317+AB319+AB321+AB323+AB325+AB327+AB329+AB331+AB333+AB307</f>
        <v>0</v>
      </c>
      <c r="AC335" s="505">
        <f>AC305+AC309+AC311+AC313+AC315+AC317+AC319+AC321+AC323+AC325+AC327+AC329+AC331+AC333</f>
        <v>0</v>
      </c>
      <c r="AD335" s="525">
        <f>AD305+AD309+AD311+AD313+AD315+AD317+AD319+AD321+AD323+AD325+AD327+AD329+AD331+AD333+AD307</f>
        <v>0</v>
      </c>
      <c r="AE335" s="217">
        <f>AE305+AE309+AE311+AE313+AE315+AE317+AE319+AE321+AE323+AE325+AE327+AE329+AE331+AE333</f>
        <v>0</v>
      </c>
      <c r="AF335" s="505">
        <f>AF305+AF309+AF311+AF313+AF315+AF317+AF319+AF321+AF323+AF325+AF327+AF329+AF331+AF333</f>
        <v>0</v>
      </c>
      <c r="AG335" s="525">
        <f>AG305+AG309+AG311+AG313+AG315+AG317+AG319+AG321+AG323+AG325+AG327+AG329+AG331+AG333+AG307</f>
        <v>0</v>
      </c>
      <c r="AH335" s="525">
        <f>AH305+AH309+AH311+AH313+AH315+AH317+AH319+AH321+AH323+AH325+AH327+AH329+AH331+AH333+AH307</f>
        <v>0</v>
      </c>
      <c r="AI335" s="505">
        <f>AI305+AI309+AI311+AI313+AI315+AI317+AI319+AI321+AI323+AI325+AI327+AI329+AI331+AI333</f>
        <v>0</v>
      </c>
      <c r="AJ335" s="525">
        <f>AJ305+AJ309+AJ311+AJ313+AJ315+AJ317+AJ319+AJ321+AJ323+AJ325+AJ327+AJ329+AJ331+AJ333+AJ307</f>
        <v>0</v>
      </c>
      <c r="AK335" s="217">
        <f>AK305+AK309+AK311+AK313+AK315+AK317+AK319+AK321+AK323+AK325+AK327+AK329+AK331+AK333</f>
        <v>0</v>
      </c>
      <c r="AL335" s="217">
        <f>AL305+AL309+AL311+AL313+AL315+AL317+AL319+AL321+AL323+AL325+AL327+AL329+AL331+AL333</f>
        <v>0</v>
      </c>
      <c r="AM335" s="668"/>
      <c r="AN335" s="668"/>
      <c r="AO335" s="505"/>
      <c r="AP335" s="505"/>
      <c r="AQ335" s="505"/>
      <c r="AR335" s="662"/>
      <c r="AS335" s="662"/>
      <c r="AT335" s="662"/>
      <c r="AU335" s="662"/>
      <c r="AV335" s="506">
        <f t="shared" si="19"/>
        <v>0</v>
      </c>
      <c r="AX335" s="183"/>
      <c r="AY335" s="194"/>
      <c r="AZ335" s="194"/>
    </row>
    <row r="336" spans="1:52" s="184" customFormat="1" ht="13.2" customHeight="1" thickBot="1" x14ac:dyDescent="0.45">
      <c r="A336" s="1719" t="s">
        <v>371</v>
      </c>
      <c r="B336" s="1331" t="s">
        <v>372</v>
      </c>
      <c r="C336" s="1150"/>
      <c r="D336" s="1247" t="s">
        <v>224</v>
      </c>
      <c r="E336" s="152" t="s">
        <v>404</v>
      </c>
      <c r="F336" s="1140"/>
      <c r="G336" s="152"/>
      <c r="H336" s="1239"/>
      <c r="I336" s="1230">
        <f>AV336</f>
        <v>0</v>
      </c>
      <c r="J336" s="1232">
        <f>SUM(N337:AU337)</f>
        <v>0</v>
      </c>
      <c r="K336" s="1239">
        <f>H336-J336</f>
        <v>0</v>
      </c>
      <c r="L336" s="1209" t="e">
        <f>J336/H336</f>
        <v>#DIV/0!</v>
      </c>
      <c r="M336" s="30" t="s">
        <v>465</v>
      </c>
      <c r="N336" s="46"/>
      <c r="O336" s="46"/>
      <c r="P336" s="46"/>
      <c r="Q336" s="46"/>
      <c r="R336" s="46"/>
      <c r="S336" s="158"/>
      <c r="T336" s="46"/>
      <c r="U336" s="46"/>
      <c r="V336" s="46"/>
      <c r="W336" s="46"/>
      <c r="X336" s="46"/>
      <c r="Y336" s="158"/>
      <c r="Z336" s="46"/>
      <c r="AA336" s="46"/>
      <c r="AB336" s="46"/>
      <c r="AC336" s="46"/>
      <c r="AD336" s="46"/>
      <c r="AE336" s="158"/>
      <c r="AF336" s="46"/>
      <c r="AG336" s="46"/>
      <c r="AH336" s="46"/>
      <c r="AI336" s="46"/>
      <c r="AJ336" s="46"/>
      <c r="AK336" s="158"/>
      <c r="AL336" s="158"/>
      <c r="AM336" s="158"/>
      <c r="AN336" s="158"/>
      <c r="AO336" s="46"/>
      <c r="AP336" s="153"/>
      <c r="AQ336" s="159"/>
      <c r="AR336" s="159"/>
      <c r="AS336" s="159"/>
      <c r="AT336" s="159"/>
      <c r="AU336" s="153"/>
      <c r="AV336" s="34">
        <f t="shared" si="19"/>
        <v>0</v>
      </c>
      <c r="AX336" s="183"/>
      <c r="AY336" s="194"/>
      <c r="AZ336" s="194"/>
    </row>
    <row r="337" spans="1:52" s="184" customFormat="1" ht="13.2" customHeight="1" thickBot="1" x14ac:dyDescent="0.45">
      <c r="A337" s="1281"/>
      <c r="B337" s="1465"/>
      <c r="C337" s="1150"/>
      <c r="D337" s="1248"/>
      <c r="E337" s="105" t="s">
        <v>403</v>
      </c>
      <c r="F337" s="1141"/>
      <c r="G337" s="161"/>
      <c r="H337" s="1240"/>
      <c r="I337" s="1235"/>
      <c r="J337" s="1236"/>
      <c r="K337" s="1240"/>
      <c r="L337" s="1222"/>
      <c r="M337" s="37" t="s">
        <v>466</v>
      </c>
      <c r="N337" s="641"/>
      <c r="O337" s="641"/>
      <c r="P337" s="641"/>
      <c r="Q337" s="641"/>
      <c r="R337" s="641"/>
      <c r="S337" s="526"/>
      <c r="T337" s="641"/>
      <c r="U337" s="641"/>
      <c r="V337" s="641"/>
      <c r="W337" s="641"/>
      <c r="X337" s="641"/>
      <c r="Y337" s="526"/>
      <c r="Z337" s="641"/>
      <c r="AA337" s="641"/>
      <c r="AB337" s="641"/>
      <c r="AC337" s="641"/>
      <c r="AD337" s="642"/>
      <c r="AE337" s="526"/>
      <c r="AF337" s="641"/>
      <c r="AG337" s="641"/>
      <c r="AH337" s="641"/>
      <c r="AI337" s="641"/>
      <c r="AJ337" s="642"/>
      <c r="AK337" s="526"/>
      <c r="AL337" s="526"/>
      <c r="AM337" s="526"/>
      <c r="AN337" s="54"/>
      <c r="AO337" s="52"/>
      <c r="AP337" s="162"/>
      <c r="AQ337" s="163"/>
      <c r="AR337" s="163"/>
      <c r="AS337" s="163"/>
      <c r="AT337" s="163"/>
      <c r="AU337" s="156"/>
      <c r="AV337" s="42">
        <f t="shared" si="19"/>
        <v>0</v>
      </c>
      <c r="AX337" s="183"/>
      <c r="AY337" s="194"/>
      <c r="AZ337" s="194"/>
    </row>
    <row r="338" spans="1:52" s="184" customFormat="1" ht="13.2" hidden="1" customHeight="1" thickBot="1" x14ac:dyDescent="0.45">
      <c r="A338" s="1719" t="s">
        <v>371</v>
      </c>
      <c r="B338" s="1465"/>
      <c r="C338" s="1150"/>
      <c r="D338" s="1247" t="s">
        <v>224</v>
      </c>
      <c r="E338" s="152" t="s">
        <v>401</v>
      </c>
      <c r="F338" s="1140"/>
      <c r="G338" s="152"/>
      <c r="H338" s="1239"/>
      <c r="I338" s="1230">
        <f>AV338</f>
        <v>0</v>
      </c>
      <c r="J338" s="1232">
        <f>SUM(N339:AU339)</f>
        <v>0</v>
      </c>
      <c r="K338" s="1239">
        <f>H338-J338</f>
        <v>0</v>
      </c>
      <c r="L338" s="1209" t="e">
        <f>J338/H338</f>
        <v>#DIV/0!</v>
      </c>
      <c r="M338" s="30" t="s">
        <v>465</v>
      </c>
      <c r="N338" s="640"/>
      <c r="O338" s="640"/>
      <c r="P338" s="643"/>
      <c r="Q338" s="640"/>
      <c r="R338" s="640"/>
      <c r="S338" s="669"/>
      <c r="T338" s="640"/>
      <c r="U338" s="643"/>
      <c r="V338" s="643"/>
      <c r="W338" s="640"/>
      <c r="X338" s="643"/>
      <c r="Y338" s="669"/>
      <c r="Z338" s="640"/>
      <c r="AA338" s="643"/>
      <c r="AB338" s="643"/>
      <c r="AC338" s="640"/>
      <c r="AD338" s="643"/>
      <c r="AE338" s="669"/>
      <c r="AF338" s="640"/>
      <c r="AG338" s="643"/>
      <c r="AH338" s="643"/>
      <c r="AI338" s="640"/>
      <c r="AJ338" s="643"/>
      <c r="AK338" s="669"/>
      <c r="AL338" s="212"/>
      <c r="AM338" s="669"/>
      <c r="AN338" s="158"/>
      <c r="AO338" s="46"/>
      <c r="AP338" s="153"/>
      <c r="AQ338" s="159"/>
      <c r="AR338" s="159"/>
      <c r="AS338" s="159"/>
      <c r="AT338" s="159"/>
      <c r="AU338" s="153"/>
      <c r="AV338" s="34">
        <f t="shared" si="19"/>
        <v>0</v>
      </c>
      <c r="AX338" s="183"/>
      <c r="AY338" s="194"/>
      <c r="AZ338" s="194"/>
    </row>
    <row r="339" spans="1:52" s="184" customFormat="1" ht="13.2" hidden="1" customHeight="1" thickBot="1" x14ac:dyDescent="0.45">
      <c r="A339" s="1281"/>
      <c r="B339" s="1465"/>
      <c r="C339" s="1150"/>
      <c r="D339" s="1248"/>
      <c r="E339" s="105" t="s">
        <v>402</v>
      </c>
      <c r="F339" s="1141"/>
      <c r="G339" s="161"/>
      <c r="H339" s="1240"/>
      <c r="I339" s="1235"/>
      <c r="J339" s="1236"/>
      <c r="K339" s="1240"/>
      <c r="L339" s="1222"/>
      <c r="M339" s="37" t="s">
        <v>466</v>
      </c>
      <c r="N339" s="50"/>
      <c r="O339" s="50"/>
      <c r="P339" s="50"/>
      <c r="Q339" s="50"/>
      <c r="R339" s="50"/>
      <c r="S339" s="54"/>
      <c r="T339" s="50"/>
      <c r="U339" s="50"/>
      <c r="V339" s="50"/>
      <c r="W339" s="50"/>
      <c r="X339" s="50"/>
      <c r="Y339" s="54"/>
      <c r="Z339" s="50"/>
      <c r="AA339" s="50"/>
      <c r="AB339" s="50"/>
      <c r="AC339" s="50"/>
      <c r="AD339" s="52"/>
      <c r="AE339" s="54"/>
      <c r="AF339" s="50"/>
      <c r="AG339" s="50"/>
      <c r="AH339" s="50"/>
      <c r="AI339" s="50"/>
      <c r="AJ339" s="52"/>
      <c r="AK339" s="54"/>
      <c r="AL339" s="54"/>
      <c r="AM339" s="54"/>
      <c r="AN339" s="54"/>
      <c r="AO339" s="52"/>
      <c r="AP339" s="162"/>
      <c r="AQ339" s="163"/>
      <c r="AR339" s="163"/>
      <c r="AS339" s="163"/>
      <c r="AT339" s="163"/>
      <c r="AU339" s="156"/>
      <c r="AV339" s="42">
        <f t="shared" si="19"/>
        <v>0</v>
      </c>
      <c r="AX339" s="183"/>
      <c r="AY339" s="194"/>
      <c r="AZ339" s="194"/>
    </row>
    <row r="340" spans="1:52" s="184" customFormat="1" ht="13.2" hidden="1" customHeight="1" thickBot="1" x14ac:dyDescent="0.45">
      <c r="A340" s="1719" t="s">
        <v>371</v>
      </c>
      <c r="B340" s="1465"/>
      <c r="C340" s="1150"/>
      <c r="D340" s="1226"/>
      <c r="E340" s="249"/>
      <c r="F340" s="152"/>
      <c r="G340" s="152"/>
      <c r="H340" s="1239"/>
      <c r="I340" s="1230">
        <f>AV340</f>
        <v>0</v>
      </c>
      <c r="J340" s="1232">
        <f>SUM(N341:AU341)</f>
        <v>0</v>
      </c>
      <c r="K340" s="1239">
        <f>H340-J340</f>
        <v>0</v>
      </c>
      <c r="L340" s="1209"/>
      <c r="M340" s="30" t="s">
        <v>30</v>
      </c>
      <c r="N340" s="46"/>
      <c r="O340" s="46"/>
      <c r="P340" s="46"/>
      <c r="Q340" s="46"/>
      <c r="R340" s="46"/>
      <c r="S340" s="158"/>
      <c r="T340" s="46"/>
      <c r="U340" s="46"/>
      <c r="V340" s="46"/>
      <c r="W340" s="46"/>
      <c r="X340" s="46"/>
      <c r="Y340" s="158"/>
      <c r="Z340" s="46"/>
      <c r="AA340" s="46"/>
      <c r="AB340" s="46"/>
      <c r="AC340" s="46"/>
      <c r="AD340" s="46"/>
      <c r="AE340" s="158"/>
      <c r="AF340" s="46"/>
      <c r="AG340" s="46"/>
      <c r="AH340" s="46"/>
      <c r="AI340" s="46"/>
      <c r="AJ340" s="46"/>
      <c r="AK340" s="158"/>
      <c r="AL340" s="158"/>
      <c r="AM340" s="158"/>
      <c r="AN340" s="158"/>
      <c r="AO340" s="46"/>
      <c r="AP340" s="153"/>
      <c r="AQ340" s="159"/>
      <c r="AR340" s="159"/>
      <c r="AS340" s="159"/>
      <c r="AT340" s="159"/>
      <c r="AU340" s="153"/>
      <c r="AV340" s="34">
        <f t="shared" si="19"/>
        <v>0</v>
      </c>
      <c r="AX340" s="183"/>
      <c r="AY340" s="194"/>
      <c r="AZ340" s="194"/>
    </row>
    <row r="341" spans="1:52" s="184" customFormat="1" ht="13.2" hidden="1" customHeight="1" thickBot="1" x14ac:dyDescent="0.45">
      <c r="A341" s="1281"/>
      <c r="B341" s="1465"/>
      <c r="C341" s="1150"/>
      <c r="D341" s="1238"/>
      <c r="E341" s="300"/>
      <c r="F341" s="161"/>
      <c r="G341" s="161"/>
      <c r="H341" s="1240"/>
      <c r="I341" s="1235"/>
      <c r="J341" s="1236"/>
      <c r="K341" s="1240"/>
      <c r="L341" s="1222"/>
      <c r="M341" s="37" t="s">
        <v>31</v>
      </c>
      <c r="N341" s="52"/>
      <c r="O341" s="52"/>
      <c r="P341" s="52"/>
      <c r="Q341" s="52"/>
      <c r="R341" s="52"/>
      <c r="S341" s="205"/>
      <c r="T341" s="52"/>
      <c r="U341" s="52"/>
      <c r="V341" s="52"/>
      <c r="W341" s="52"/>
      <c r="X341" s="52"/>
      <c r="Y341" s="205"/>
      <c r="Z341" s="52"/>
      <c r="AA341" s="52"/>
      <c r="AB341" s="52"/>
      <c r="AC341" s="52"/>
      <c r="AD341" s="52"/>
      <c r="AE341" s="205"/>
      <c r="AF341" s="52"/>
      <c r="AG341" s="52"/>
      <c r="AH341" s="52"/>
      <c r="AI341" s="52"/>
      <c r="AJ341" s="52"/>
      <c r="AK341" s="205"/>
      <c r="AL341" s="205"/>
      <c r="AM341" s="205"/>
      <c r="AN341" s="205"/>
      <c r="AO341" s="52"/>
      <c r="AP341" s="162"/>
      <c r="AQ341" s="163"/>
      <c r="AR341" s="163"/>
      <c r="AS341" s="163"/>
      <c r="AT341" s="163"/>
      <c r="AU341" s="156"/>
      <c r="AV341" s="42">
        <f t="shared" si="19"/>
        <v>0</v>
      </c>
      <c r="AX341" s="183"/>
      <c r="AY341" s="194"/>
      <c r="AZ341" s="194"/>
    </row>
    <row r="342" spans="1:52" s="184" customFormat="1" ht="13.2" hidden="1" customHeight="1" thickBot="1" x14ac:dyDescent="0.45">
      <c r="A342" s="1719" t="s">
        <v>371</v>
      </c>
      <c r="B342" s="1465"/>
      <c r="C342" s="1150"/>
      <c r="D342" s="1226"/>
      <c r="E342" s="249"/>
      <c r="F342" s="1140"/>
      <c r="G342" s="329"/>
      <c r="H342" s="1142"/>
      <c r="I342" s="1230">
        <f>AV342</f>
        <v>0</v>
      </c>
      <c r="J342" s="1232">
        <f>SUM(N343:AU343)</f>
        <v>0</v>
      </c>
      <c r="K342" s="1239">
        <f>H342-J342</f>
        <v>0</v>
      </c>
      <c r="L342" s="1209"/>
      <c r="M342" s="30" t="s">
        <v>30</v>
      </c>
      <c r="N342" s="44"/>
      <c r="O342" s="44"/>
      <c r="P342" s="44"/>
      <c r="Q342" s="44"/>
      <c r="R342" s="44"/>
      <c r="S342" s="43"/>
      <c r="T342" s="44"/>
      <c r="U342" s="44"/>
      <c r="V342" s="44"/>
      <c r="W342" s="44"/>
      <c r="X342" s="44"/>
      <c r="Y342" s="43"/>
      <c r="Z342" s="44"/>
      <c r="AA342" s="44"/>
      <c r="AB342" s="44"/>
      <c r="AC342" s="44"/>
      <c r="AD342" s="44"/>
      <c r="AE342" s="43"/>
      <c r="AF342" s="44"/>
      <c r="AG342" s="44"/>
      <c r="AH342" s="44"/>
      <c r="AI342" s="44"/>
      <c r="AJ342" s="44"/>
      <c r="AK342" s="43"/>
      <c r="AL342" s="43"/>
      <c r="AM342" s="43"/>
      <c r="AN342" s="43"/>
      <c r="AO342" s="44"/>
      <c r="AP342" s="86"/>
      <c r="AQ342" s="46"/>
      <c r="AR342" s="46"/>
      <c r="AS342" s="46"/>
      <c r="AT342" s="46"/>
      <c r="AU342" s="86"/>
      <c r="AV342" s="34">
        <f t="shared" si="19"/>
        <v>0</v>
      </c>
      <c r="AX342" s="183"/>
      <c r="AY342" s="194"/>
      <c r="AZ342" s="194"/>
    </row>
    <row r="343" spans="1:52" ht="13.2" hidden="1" customHeight="1" thickBot="1" x14ac:dyDescent="0.45">
      <c r="A343" s="1281"/>
      <c r="B343" s="1351"/>
      <c r="C343" s="1150"/>
      <c r="D343" s="1238"/>
      <c r="E343" s="300"/>
      <c r="F343" s="1283"/>
      <c r="G343" s="107"/>
      <c r="H343" s="1137"/>
      <c r="I343" s="1235"/>
      <c r="J343" s="1236"/>
      <c r="K343" s="1240"/>
      <c r="L343" s="1222"/>
      <c r="M343" s="37" t="s">
        <v>31</v>
      </c>
      <c r="N343" s="207"/>
      <c r="O343" s="207"/>
      <c r="P343" s="207"/>
      <c r="Q343" s="207"/>
      <c r="R343" s="207"/>
      <c r="S343" s="206"/>
      <c r="T343" s="207"/>
      <c r="U343" s="207"/>
      <c r="V343" s="207"/>
      <c r="W343" s="207"/>
      <c r="X343" s="207"/>
      <c r="Y343" s="206"/>
      <c r="Z343" s="207"/>
      <c r="AA343" s="207"/>
      <c r="AB343" s="207"/>
      <c r="AC343" s="207"/>
      <c r="AD343" s="207"/>
      <c r="AE343" s="206"/>
      <c r="AF343" s="207"/>
      <c r="AG343" s="207"/>
      <c r="AH343" s="207"/>
      <c r="AI343" s="207"/>
      <c r="AJ343" s="207"/>
      <c r="AK343" s="206"/>
      <c r="AL343" s="206"/>
      <c r="AM343" s="206"/>
      <c r="AN343" s="206"/>
      <c r="AO343" s="207"/>
      <c r="AP343" s="161"/>
      <c r="AQ343" s="208"/>
      <c r="AR343" s="209"/>
      <c r="AS343" s="209"/>
      <c r="AT343" s="209"/>
      <c r="AU343" s="371"/>
      <c r="AV343" s="42">
        <f t="shared" si="19"/>
        <v>0</v>
      </c>
      <c r="AX343" s="183"/>
      <c r="AY343" s="194"/>
      <c r="AZ343" s="194"/>
    </row>
    <row r="344" spans="1:52" ht="10.5" customHeight="1" x14ac:dyDescent="0.4">
      <c r="A344" s="1607" t="s">
        <v>244</v>
      </c>
      <c r="B344" s="1728"/>
      <c r="C344" s="1728"/>
      <c r="D344" s="1728"/>
      <c r="E344" s="1729"/>
      <c r="F344" s="500"/>
      <c r="G344" s="500"/>
      <c r="H344" s="1624">
        <f>H336+H338+H340+H342</f>
        <v>0</v>
      </c>
      <c r="I344" s="1624">
        <f>I336+I338+I340+I342</f>
        <v>0</v>
      </c>
      <c r="J344" s="1734">
        <f>SUM(J336:J343)</f>
        <v>0</v>
      </c>
      <c r="K344" s="1624">
        <f>K336+K338+K340+K342</f>
        <v>0</v>
      </c>
      <c r="L344" s="1736" t="e">
        <f>J344/H344</f>
        <v>#DIV/0!</v>
      </c>
      <c r="M344" s="501" t="s">
        <v>30</v>
      </c>
      <c r="N344" s="502">
        <f>N336+N338+N340+N342</f>
        <v>0</v>
      </c>
      <c r="O344" s="502">
        <f>O336+O338+O340+O342</f>
        <v>0</v>
      </c>
      <c r="P344" s="502">
        <f>P336+P338</f>
        <v>0</v>
      </c>
      <c r="Q344" s="502">
        <f>Q336+Q338+Q340+Q342</f>
        <v>0</v>
      </c>
      <c r="R344" s="502">
        <f>R336+R338+R340+R342</f>
        <v>0</v>
      </c>
      <c r="S344" s="212">
        <f t="shared" ref="S344:AA345" si="20">S336+S338</f>
        <v>0</v>
      </c>
      <c r="T344" s="502">
        <f>T336+T338+T340+T342</f>
        <v>0</v>
      </c>
      <c r="U344" s="502">
        <f t="shared" si="20"/>
        <v>0</v>
      </c>
      <c r="V344" s="502">
        <f t="shared" si="20"/>
        <v>0</v>
      </c>
      <c r="W344" s="502">
        <f>W336+W338+W340+W342</f>
        <v>0</v>
      </c>
      <c r="X344" s="502">
        <f t="shared" si="20"/>
        <v>0</v>
      </c>
      <c r="Y344" s="212">
        <f>Y336+Y338</f>
        <v>0</v>
      </c>
      <c r="Z344" s="502">
        <f>Z336+Z338+Z340+Z342</f>
        <v>0</v>
      </c>
      <c r="AA344" s="502">
        <f t="shared" si="20"/>
        <v>0</v>
      </c>
      <c r="AB344" s="502">
        <f>AB336+AB338</f>
        <v>0</v>
      </c>
      <c r="AC344" s="502">
        <f>AC336+AC338+AC340+AC342</f>
        <v>0</v>
      </c>
      <c r="AD344" s="502">
        <f t="shared" ref="AD344:AG345" si="21">AD336+AD338</f>
        <v>0</v>
      </c>
      <c r="AE344" s="212">
        <f t="shared" si="21"/>
        <v>0</v>
      </c>
      <c r="AF344" s="502">
        <f>AF336+AF338+AF340+AF342</f>
        <v>0</v>
      </c>
      <c r="AG344" s="502">
        <f t="shared" si="21"/>
        <v>0</v>
      </c>
      <c r="AH344" s="502">
        <f>AH336+AH338</f>
        <v>0</v>
      </c>
      <c r="AI344" s="502">
        <f>AI336+AI338+AI340+AI342</f>
        <v>0</v>
      </c>
      <c r="AJ344" s="502">
        <f>AJ336+AJ338</f>
        <v>0</v>
      </c>
      <c r="AK344" s="212">
        <f>AK336+AK338</f>
        <v>0</v>
      </c>
      <c r="AL344" s="212">
        <f>AL336+AL338+AL340+AL342</f>
        <v>0</v>
      </c>
      <c r="AM344" s="212"/>
      <c r="AN344" s="212"/>
      <c r="AO344" s="502"/>
      <c r="AP344" s="502"/>
      <c r="AQ344" s="502"/>
      <c r="AR344" s="661"/>
      <c r="AS344" s="661"/>
      <c r="AT344" s="661"/>
      <c r="AU344" s="661"/>
      <c r="AV344" s="507">
        <f t="shared" si="19"/>
        <v>0</v>
      </c>
      <c r="AX344" s="183"/>
      <c r="AY344" s="194"/>
      <c r="AZ344" s="194"/>
    </row>
    <row r="345" spans="1:52" ht="10.5" customHeight="1" thickBot="1" x14ac:dyDescent="0.45">
      <c r="A345" s="1730"/>
      <c r="B345" s="1731"/>
      <c r="C345" s="1731"/>
      <c r="D345" s="1731"/>
      <c r="E345" s="1732"/>
      <c r="F345" s="503"/>
      <c r="G345" s="503"/>
      <c r="H345" s="1733"/>
      <c r="I345" s="1733"/>
      <c r="J345" s="1735"/>
      <c r="K345" s="1733"/>
      <c r="L345" s="1737"/>
      <c r="M345" s="504" t="s">
        <v>31</v>
      </c>
      <c r="N345" s="505">
        <f>N337+N339+N341+N343</f>
        <v>0</v>
      </c>
      <c r="O345" s="505">
        <f>O337+O339+O341+O343</f>
        <v>0</v>
      </c>
      <c r="P345" s="505">
        <f>P337+P339</f>
        <v>0</v>
      </c>
      <c r="Q345" s="505">
        <f>Q337+Q339+Q341+Q343</f>
        <v>0</v>
      </c>
      <c r="R345" s="505">
        <f>R337+R339+R341+R343</f>
        <v>0</v>
      </c>
      <c r="S345" s="670">
        <f t="shared" si="20"/>
        <v>0</v>
      </c>
      <c r="T345" s="505">
        <f>T337+T339+T341+T343</f>
        <v>0</v>
      </c>
      <c r="U345" s="510">
        <f t="shared" si="20"/>
        <v>0</v>
      </c>
      <c r="V345" s="510">
        <f t="shared" si="20"/>
        <v>0</v>
      </c>
      <c r="W345" s="505">
        <f>W337+W339+W341+W343</f>
        <v>0</v>
      </c>
      <c r="X345" s="510">
        <f t="shared" si="20"/>
        <v>0</v>
      </c>
      <c r="Y345" s="670">
        <f>Y337+Y339</f>
        <v>0</v>
      </c>
      <c r="Z345" s="505">
        <f>Z337+Z339+Z341+Z343</f>
        <v>0</v>
      </c>
      <c r="AA345" s="510">
        <f t="shared" si="20"/>
        <v>0</v>
      </c>
      <c r="AB345" s="510">
        <f>AB337+AB339</f>
        <v>0</v>
      </c>
      <c r="AC345" s="505">
        <f>AC337+AC339+AC341+AC343</f>
        <v>0</v>
      </c>
      <c r="AD345" s="510">
        <f t="shared" si="21"/>
        <v>0</v>
      </c>
      <c r="AE345" s="670">
        <f t="shared" si="21"/>
        <v>0</v>
      </c>
      <c r="AF345" s="505">
        <f>AF337+AF339+AF341+AF343</f>
        <v>0</v>
      </c>
      <c r="AG345" s="510">
        <f t="shared" si="21"/>
        <v>0</v>
      </c>
      <c r="AH345" s="510">
        <f>AH337+AH339</f>
        <v>0</v>
      </c>
      <c r="AI345" s="505">
        <f>AI337+AI339+AI341+AI343</f>
        <v>0</v>
      </c>
      <c r="AJ345" s="510">
        <f>AJ337+AJ339</f>
        <v>0</v>
      </c>
      <c r="AK345" s="670">
        <f>AK337+AK339</f>
        <v>0</v>
      </c>
      <c r="AL345" s="217">
        <f>AL337+AL339+AL341+AL343</f>
        <v>0</v>
      </c>
      <c r="AM345" s="670"/>
      <c r="AN345" s="670"/>
      <c r="AO345" s="505"/>
      <c r="AP345" s="505"/>
      <c r="AQ345" s="505"/>
      <c r="AR345" s="662"/>
      <c r="AS345" s="662"/>
      <c r="AT345" s="662"/>
      <c r="AU345" s="662"/>
      <c r="AV345" s="506">
        <f t="shared" si="19"/>
        <v>0</v>
      </c>
      <c r="AX345" s="183"/>
      <c r="AY345" s="194"/>
      <c r="AZ345" s="194"/>
    </row>
    <row r="346" spans="1:52" s="184" customFormat="1" ht="12" customHeight="1" x14ac:dyDescent="0.4">
      <c r="A346" s="1124" t="s">
        <v>245</v>
      </c>
      <c r="B346" s="1318"/>
      <c r="C346" s="1318"/>
      <c r="D346" s="1318"/>
      <c r="E346" s="1319"/>
      <c r="F346" s="335"/>
      <c r="G346" s="335"/>
      <c r="H346" s="1512">
        <f>H34+H56+H132+H185+H266+H302+H334</f>
        <v>53635</v>
      </c>
      <c r="I346" s="1512">
        <f>I34+I56+I132+I185+I266+I302+I334</f>
        <v>53635</v>
      </c>
      <c r="J346" s="1485">
        <f>J34+J56+J132+J185+J266+J302+J334</f>
        <v>0</v>
      </c>
      <c r="K346" s="1512">
        <f>K34+K56+K132+K185+K266+K302+K334</f>
        <v>53635</v>
      </c>
      <c r="L346" s="1738">
        <f>J346/H346</f>
        <v>0</v>
      </c>
      <c r="M346" s="220" t="s">
        <v>39</v>
      </c>
      <c r="N346" s="189">
        <f t="shared" ref="N346:AL346" si="22">N302+N266+N185+N132+N56+N34+N334</f>
        <v>2200</v>
      </c>
      <c r="O346" s="189">
        <f t="shared" si="22"/>
        <v>2570</v>
      </c>
      <c r="P346" s="189">
        <f t="shared" si="22"/>
        <v>2970</v>
      </c>
      <c r="Q346" s="189">
        <f t="shared" si="22"/>
        <v>2870</v>
      </c>
      <c r="R346" s="189">
        <f t="shared" si="22"/>
        <v>3040</v>
      </c>
      <c r="S346" s="190">
        <f t="shared" si="22"/>
        <v>0</v>
      </c>
      <c r="T346" s="189">
        <f t="shared" si="22"/>
        <v>2820</v>
      </c>
      <c r="U346" s="189">
        <f t="shared" si="22"/>
        <v>2770</v>
      </c>
      <c r="V346" s="189">
        <f t="shared" si="22"/>
        <v>2800</v>
      </c>
      <c r="W346" s="189">
        <f t="shared" si="22"/>
        <v>2850</v>
      </c>
      <c r="X346" s="189">
        <f t="shared" si="22"/>
        <v>2775</v>
      </c>
      <c r="Y346" s="190">
        <f>Y302+Y266+Y185+Y132+Y56+Y34+Y334</f>
        <v>0</v>
      </c>
      <c r="Z346" s="189">
        <f t="shared" si="22"/>
        <v>3020</v>
      </c>
      <c r="AA346" s="189">
        <f t="shared" si="22"/>
        <v>2870</v>
      </c>
      <c r="AB346" s="189">
        <f t="shared" si="22"/>
        <v>2800</v>
      </c>
      <c r="AC346" s="189">
        <f t="shared" si="22"/>
        <v>2720</v>
      </c>
      <c r="AD346" s="189">
        <f t="shared" si="22"/>
        <v>2820</v>
      </c>
      <c r="AE346" s="190">
        <f>AE302+AE266+AE185+AE132+AE56+AE34+AE334</f>
        <v>0</v>
      </c>
      <c r="AF346" s="189">
        <f t="shared" si="22"/>
        <v>2940</v>
      </c>
      <c r="AG346" s="189">
        <f t="shared" si="22"/>
        <v>3140</v>
      </c>
      <c r="AH346" s="189">
        <f t="shared" si="22"/>
        <v>2920</v>
      </c>
      <c r="AI346" s="189">
        <f t="shared" si="22"/>
        <v>1480</v>
      </c>
      <c r="AJ346" s="189">
        <f t="shared" si="22"/>
        <v>1260</v>
      </c>
      <c r="AK346" s="190">
        <f t="shared" si="22"/>
        <v>0</v>
      </c>
      <c r="AL346" s="190">
        <f t="shared" si="22"/>
        <v>0</v>
      </c>
      <c r="AM346" s="190"/>
      <c r="AN346" s="190"/>
      <c r="AO346" s="189"/>
      <c r="AP346" s="189"/>
      <c r="AQ346" s="189"/>
      <c r="AR346" s="189"/>
      <c r="AS346" s="189"/>
      <c r="AT346" s="189"/>
      <c r="AU346" s="189"/>
      <c r="AV346" s="508">
        <f>SUM(N346:AN346)</f>
        <v>53635</v>
      </c>
      <c r="AX346" s="183"/>
      <c r="AY346" s="194"/>
      <c r="AZ346" s="194"/>
    </row>
    <row r="347" spans="1:52" s="184" customFormat="1" ht="14.4" customHeight="1" thickBot="1" x14ac:dyDescent="0.45">
      <c r="A347" s="1320"/>
      <c r="B347" s="1321"/>
      <c r="C347" s="1321"/>
      <c r="D347" s="1321"/>
      <c r="E347" s="1322"/>
      <c r="F347" s="336"/>
      <c r="G347" s="336"/>
      <c r="H347" s="1513"/>
      <c r="I347" s="1513"/>
      <c r="J347" s="1486"/>
      <c r="K347" s="1513"/>
      <c r="L347" s="1739"/>
      <c r="M347" s="222" t="s">
        <v>40</v>
      </c>
      <c r="N347" s="318">
        <f>N35+N57+N186+N267+N303+N335+N121</f>
        <v>0</v>
      </c>
      <c r="O347" s="318">
        <f>O303+O267+O186+O133+O57+O35+O335</f>
        <v>0</v>
      </c>
      <c r="P347" s="318">
        <f>P35+P57+P186+P267+P303+P335+P121</f>
        <v>0</v>
      </c>
      <c r="Q347" s="318">
        <f>Q35+Q57+Q186+Q267+Q303+Q335+Q121</f>
        <v>0</v>
      </c>
      <c r="R347" s="318">
        <f>R35+R57+R186+R267+R303+R335+R121</f>
        <v>0</v>
      </c>
      <c r="S347" s="515">
        <f>S35+S57+S186+S267+S303+S335+S121</f>
        <v>0</v>
      </c>
      <c r="T347" s="318">
        <f>T35+T57+T186+T267+T303+T335+T121</f>
        <v>0</v>
      </c>
      <c r="U347" s="318">
        <f t="shared" ref="U347:AJ347" si="23">U35+U57+U186+U267+U303+U335+U121</f>
        <v>0</v>
      </c>
      <c r="V347" s="318">
        <f t="shared" si="23"/>
        <v>0</v>
      </c>
      <c r="W347" s="318">
        <f t="shared" si="23"/>
        <v>0</v>
      </c>
      <c r="X347" s="318">
        <f t="shared" si="23"/>
        <v>0</v>
      </c>
      <c r="Y347" s="515">
        <f>Y35+Y57+Y186+Y267+Y303+Y335+Y121</f>
        <v>0</v>
      </c>
      <c r="Z347" s="318">
        <f>Z35+Z57+Z186+Z267+Z303+Z335+Z121</f>
        <v>0</v>
      </c>
      <c r="AA347" s="318">
        <f t="shared" si="23"/>
        <v>0</v>
      </c>
      <c r="AB347" s="318">
        <f t="shared" si="23"/>
        <v>0</v>
      </c>
      <c r="AC347" s="318">
        <f t="shared" si="23"/>
        <v>0</v>
      </c>
      <c r="AD347" s="318">
        <f t="shared" si="23"/>
        <v>0</v>
      </c>
      <c r="AE347" s="515">
        <f>AE35+AE57+AE186+AE267+AE303+AE335+AE121</f>
        <v>0</v>
      </c>
      <c r="AF347" s="318">
        <f>AF35+AF57+AF186+AF267+AF303+AF335+AF121</f>
        <v>0</v>
      </c>
      <c r="AG347" s="318">
        <f>AG35+AG57+AG186+AG267+AG303+AG335+AG121</f>
        <v>0</v>
      </c>
      <c r="AH347" s="318">
        <f>AH35+AH57+AH186+AH267+AH303+AH335+AH121</f>
        <v>0</v>
      </c>
      <c r="AI347" s="318">
        <f>AI35+AI57+AI186+AI267+AI303+AI335+AI121</f>
        <v>0</v>
      </c>
      <c r="AJ347" s="318">
        <f t="shared" si="23"/>
        <v>0</v>
      </c>
      <c r="AK347" s="515">
        <f>AK35+AK57+AK186+AK267+AK303+AK335+AK121</f>
        <v>0</v>
      </c>
      <c r="AL347" s="515">
        <f>AL35+AL57+AL186+AL267+AL303+AL335+AL121</f>
        <v>0</v>
      </c>
      <c r="AM347" s="515"/>
      <c r="AN347" s="515"/>
      <c r="AO347" s="318"/>
      <c r="AP347" s="318"/>
      <c r="AQ347" s="318"/>
      <c r="AR347" s="318"/>
      <c r="AS347" s="318"/>
      <c r="AT347" s="318"/>
      <c r="AU347" s="318"/>
      <c r="AV347" s="225">
        <f t="shared" si="19"/>
        <v>0</v>
      </c>
      <c r="AX347" s="183"/>
      <c r="AY347" s="194"/>
      <c r="AZ347" s="194"/>
    </row>
    <row r="348" spans="1:52" ht="9" customHeight="1" thickBot="1" x14ac:dyDescent="0.45">
      <c r="A348" s="226"/>
      <c r="B348" s="227"/>
      <c r="C348" s="227"/>
      <c r="D348" s="227"/>
      <c r="E348" s="227"/>
      <c r="F348" s="227"/>
      <c r="G348" s="227"/>
      <c r="H348" s="228"/>
      <c r="I348" s="228"/>
      <c r="J348" s="229"/>
      <c r="K348" s="229"/>
      <c r="L348" s="458"/>
      <c r="M348" s="459"/>
      <c r="N348" s="5"/>
      <c r="Q348" s="230"/>
      <c r="R348" s="231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0"/>
      <c r="AN348" s="230"/>
      <c r="AO348" s="230"/>
    </row>
    <row r="349" spans="1:52" ht="18" customHeight="1" thickBot="1" x14ac:dyDescent="0.45">
      <c r="A349" s="5" t="s">
        <v>246</v>
      </c>
      <c r="K349" s="1746" t="s">
        <v>569</v>
      </c>
      <c r="L349" s="1748" t="s">
        <v>561</v>
      </c>
      <c r="M349" s="1748"/>
      <c r="N349" s="559">
        <f>N8</f>
        <v>1</v>
      </c>
      <c r="O349" s="559">
        <f t="shared" ref="O349:AT349" si="24">O8</f>
        <v>2</v>
      </c>
      <c r="P349" s="559">
        <f t="shared" si="24"/>
        <v>3</v>
      </c>
      <c r="Q349" s="559">
        <f t="shared" si="24"/>
        <v>4</v>
      </c>
      <c r="R349" s="559">
        <f t="shared" si="24"/>
        <v>5</v>
      </c>
      <c r="S349" s="559">
        <f t="shared" si="24"/>
        <v>6</v>
      </c>
      <c r="T349" s="559">
        <f t="shared" si="24"/>
        <v>8</v>
      </c>
      <c r="U349" s="559">
        <f t="shared" si="24"/>
        <v>9</v>
      </c>
      <c r="V349" s="559">
        <f t="shared" si="24"/>
        <v>10</v>
      </c>
      <c r="W349" s="559">
        <f t="shared" si="24"/>
        <v>11</v>
      </c>
      <c r="X349" s="559">
        <f t="shared" si="24"/>
        <v>12</v>
      </c>
      <c r="Y349" s="559">
        <f t="shared" si="24"/>
        <v>13</v>
      </c>
      <c r="Z349" s="559">
        <f t="shared" si="24"/>
        <v>15</v>
      </c>
      <c r="AA349" s="559">
        <f t="shared" si="24"/>
        <v>16</v>
      </c>
      <c r="AB349" s="559">
        <f t="shared" si="24"/>
        <v>17</v>
      </c>
      <c r="AC349" s="559">
        <f t="shared" si="24"/>
        <v>18</v>
      </c>
      <c r="AD349" s="559">
        <f t="shared" si="24"/>
        <v>19</v>
      </c>
      <c r="AE349" s="559">
        <f t="shared" si="24"/>
        <v>20</v>
      </c>
      <c r="AF349" s="559">
        <f t="shared" si="24"/>
        <v>22</v>
      </c>
      <c r="AG349" s="559">
        <f t="shared" si="24"/>
        <v>23</v>
      </c>
      <c r="AH349" s="559">
        <f t="shared" si="24"/>
        <v>24</v>
      </c>
      <c r="AI349" s="559">
        <f t="shared" si="24"/>
        <v>25</v>
      </c>
      <c r="AJ349" s="559">
        <f t="shared" si="24"/>
        <v>26</v>
      </c>
      <c r="AK349" s="559">
        <f t="shared" si="24"/>
        <v>27</v>
      </c>
      <c r="AL349" s="559">
        <f t="shared" si="24"/>
        <v>29</v>
      </c>
      <c r="AM349" s="559">
        <f t="shared" si="24"/>
        <v>30</v>
      </c>
      <c r="AN349" s="559">
        <f t="shared" si="24"/>
        <v>31</v>
      </c>
      <c r="AO349" s="559">
        <f t="shared" si="24"/>
        <v>0</v>
      </c>
      <c r="AP349" s="559">
        <f t="shared" si="24"/>
        <v>0</v>
      </c>
      <c r="AQ349" s="559">
        <f t="shared" si="24"/>
        <v>0</v>
      </c>
      <c r="AR349" s="559">
        <f t="shared" si="24"/>
        <v>0</v>
      </c>
      <c r="AS349" s="559">
        <f t="shared" si="24"/>
        <v>0</v>
      </c>
      <c r="AT349" s="559">
        <f t="shared" si="24"/>
        <v>0</v>
      </c>
      <c r="AU349" s="638"/>
      <c r="AV349" s="578" t="s">
        <v>560</v>
      </c>
    </row>
    <row r="350" spans="1:52" ht="17.399999999999999" customHeight="1" x14ac:dyDescent="0.4">
      <c r="A350" s="1166" t="s">
        <v>7</v>
      </c>
      <c r="B350" s="1167"/>
      <c r="C350" s="1172" t="s">
        <v>9</v>
      </c>
      <c r="D350" s="1172" t="s">
        <v>10</v>
      </c>
      <c r="E350" s="1172" t="s">
        <v>11</v>
      </c>
      <c r="F350" s="1175" t="s">
        <v>12</v>
      </c>
      <c r="G350" s="1175" t="s">
        <v>13</v>
      </c>
      <c r="H350" s="1178" t="s">
        <v>14</v>
      </c>
      <c r="I350" s="1178" t="s">
        <v>247</v>
      </c>
      <c r="J350" s="456"/>
      <c r="K350" s="1747"/>
      <c r="L350" s="1742" t="s">
        <v>562</v>
      </c>
      <c r="M350" s="1742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  <c r="AD350" s="560"/>
      <c r="AE350" s="560"/>
      <c r="AF350" s="560"/>
      <c r="AG350" s="560"/>
      <c r="AH350" s="560"/>
      <c r="AI350" s="560"/>
      <c r="AJ350" s="560"/>
      <c r="AK350" s="560"/>
      <c r="AL350" s="560"/>
      <c r="AM350" s="560"/>
      <c r="AN350" s="561"/>
      <c r="AO350" s="561"/>
      <c r="AP350" s="561"/>
      <c r="AQ350" s="561"/>
      <c r="AR350" s="561"/>
      <c r="AS350" s="561"/>
      <c r="AT350" s="561"/>
      <c r="AU350" s="571"/>
      <c r="AV350" s="579">
        <f>SUM(N350:AU350)</f>
        <v>0</v>
      </c>
    </row>
    <row r="351" spans="1:52" ht="17.399999999999999" customHeight="1" x14ac:dyDescent="0.4">
      <c r="A351" s="1168"/>
      <c r="B351" s="1169"/>
      <c r="C351" s="1173"/>
      <c r="D351" s="1173"/>
      <c r="E351" s="1173"/>
      <c r="F351" s="1176"/>
      <c r="G351" s="1176"/>
      <c r="H351" s="1179"/>
      <c r="I351" s="1179"/>
      <c r="J351" s="233"/>
      <c r="K351" s="1747"/>
      <c r="L351" s="1742" t="s">
        <v>563</v>
      </c>
      <c r="M351" s="1742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  <c r="AH351" s="559"/>
      <c r="AI351" s="559"/>
      <c r="AJ351" s="559"/>
      <c r="AK351" s="559"/>
      <c r="AL351" s="559"/>
      <c r="AM351" s="562"/>
      <c r="AN351" s="562"/>
      <c r="AO351" s="562"/>
      <c r="AP351" s="562"/>
      <c r="AQ351" s="562"/>
      <c r="AR351" s="562"/>
      <c r="AS351" s="562"/>
      <c r="AT351" s="562"/>
      <c r="AU351" s="572"/>
      <c r="AV351" s="579">
        <f t="shared" ref="AV351:AV357" si="25">SUM(N351:AU351)</f>
        <v>0</v>
      </c>
    </row>
    <row r="352" spans="1:52" ht="18" thickBot="1" x14ac:dyDescent="0.45">
      <c r="A352" s="1170"/>
      <c r="B352" s="1171"/>
      <c r="C352" s="1174"/>
      <c r="D352" s="1174"/>
      <c r="E352" s="1174"/>
      <c r="F352" s="1177"/>
      <c r="G352" s="1177"/>
      <c r="H352" s="1174"/>
      <c r="I352" s="1174"/>
      <c r="J352" s="233"/>
      <c r="K352" s="1747"/>
      <c r="L352" s="1742" t="s">
        <v>564</v>
      </c>
      <c r="M352" s="1742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  <c r="AD352" s="560"/>
      <c r="AE352" s="560"/>
      <c r="AF352" s="560"/>
      <c r="AG352" s="560"/>
      <c r="AH352" s="560"/>
      <c r="AI352" s="560"/>
      <c r="AJ352" s="560"/>
      <c r="AK352" s="560"/>
      <c r="AL352" s="560"/>
      <c r="AM352" s="561"/>
      <c r="AN352" s="561"/>
      <c r="AO352" s="561"/>
      <c r="AP352" s="561"/>
      <c r="AQ352" s="561"/>
      <c r="AR352" s="561"/>
      <c r="AS352" s="561"/>
      <c r="AT352" s="561"/>
      <c r="AU352" s="571"/>
      <c r="AV352" s="579">
        <f t="shared" si="25"/>
        <v>0</v>
      </c>
    </row>
    <row r="353" spans="1:48" ht="18" customHeight="1" x14ac:dyDescent="0.4">
      <c r="A353" s="1743" t="s">
        <v>248</v>
      </c>
      <c r="B353" s="1744"/>
      <c r="C353" s="329"/>
      <c r="D353" s="1147" t="s">
        <v>249</v>
      </c>
      <c r="E353" s="235" t="s">
        <v>250</v>
      </c>
      <c r="F353" s="152"/>
      <c r="G353" s="152"/>
      <c r="H353" s="1142">
        <v>300</v>
      </c>
      <c r="I353" s="1143" t="s">
        <v>636</v>
      </c>
      <c r="J353" s="13"/>
      <c r="K353" s="1747"/>
      <c r="L353" s="1742" t="s">
        <v>565</v>
      </c>
      <c r="M353" s="1742"/>
      <c r="N353" s="562"/>
      <c r="O353" s="562"/>
      <c r="P353" s="562"/>
      <c r="Q353" s="562"/>
      <c r="R353" s="562"/>
      <c r="S353" s="562"/>
      <c r="T353" s="562"/>
      <c r="U353" s="611"/>
      <c r="V353" s="562"/>
      <c r="W353" s="562"/>
      <c r="X353" s="562"/>
      <c r="Y353" s="562"/>
      <c r="Z353" s="562"/>
      <c r="AA353" s="562"/>
      <c r="AB353" s="562"/>
      <c r="AC353" s="562"/>
      <c r="AD353" s="562"/>
      <c r="AE353" s="562"/>
      <c r="AF353" s="562"/>
      <c r="AG353" s="562"/>
      <c r="AH353" s="562"/>
      <c r="AI353" s="562"/>
      <c r="AJ353" s="562"/>
      <c r="AK353" s="562"/>
      <c r="AL353" s="563"/>
      <c r="AM353" s="562"/>
      <c r="AN353" s="562"/>
      <c r="AO353" s="562"/>
      <c r="AP353" s="562"/>
      <c r="AQ353" s="562"/>
      <c r="AR353" s="562"/>
      <c r="AS353" s="562"/>
      <c r="AT353" s="562"/>
      <c r="AU353" s="572"/>
      <c r="AV353" s="579">
        <f t="shared" si="25"/>
        <v>0</v>
      </c>
    </row>
    <row r="354" spans="1:48" ht="18" customHeight="1" thickBot="1" x14ac:dyDescent="0.45">
      <c r="A354" s="1745"/>
      <c r="B354" s="1745"/>
      <c r="C354" s="107"/>
      <c r="D354" s="1135"/>
      <c r="E354" s="236" t="s">
        <v>251</v>
      </c>
      <c r="F354" s="105"/>
      <c r="G354" s="105"/>
      <c r="H354" s="1137"/>
      <c r="I354" s="1137"/>
      <c r="J354" s="13"/>
      <c r="K354" s="1747"/>
      <c r="L354" s="1742" t="s">
        <v>566</v>
      </c>
      <c r="M354" s="1742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  <c r="AA354" s="564"/>
      <c r="AB354" s="564"/>
      <c r="AC354" s="564"/>
      <c r="AD354" s="564"/>
      <c r="AE354" s="564"/>
      <c r="AF354" s="564"/>
      <c r="AG354" s="564"/>
      <c r="AH354" s="564"/>
      <c r="AI354" s="564"/>
      <c r="AJ354" s="564"/>
      <c r="AK354" s="564"/>
      <c r="AL354" s="564"/>
      <c r="AM354" s="564"/>
      <c r="AN354" s="564"/>
      <c r="AO354" s="564"/>
      <c r="AP354" s="564"/>
      <c r="AQ354" s="564"/>
      <c r="AR354" s="564"/>
      <c r="AS354" s="564"/>
      <c r="AT354" s="564"/>
      <c r="AU354" s="573"/>
      <c r="AV354" s="579">
        <f t="shared" si="25"/>
        <v>0</v>
      </c>
    </row>
    <row r="355" spans="1:48" ht="18" customHeight="1" x14ac:dyDescent="0.4">
      <c r="A355" s="1745"/>
      <c r="B355" s="1745"/>
      <c r="C355" s="107"/>
      <c r="D355" s="1135"/>
      <c r="E355" s="236" t="s">
        <v>252</v>
      </c>
      <c r="F355" s="152"/>
      <c r="G355" s="152"/>
      <c r="H355" s="1142">
        <v>100</v>
      </c>
      <c r="I355" s="1143" t="s">
        <v>636</v>
      </c>
      <c r="J355" s="13"/>
      <c r="K355" s="1747"/>
      <c r="L355" s="565"/>
      <c r="M355" s="565"/>
      <c r="N355" s="566"/>
      <c r="O355" s="566"/>
      <c r="P355" s="566"/>
      <c r="Q355" s="566"/>
      <c r="R355" s="566"/>
      <c r="S355" s="566"/>
      <c r="T355" s="566"/>
      <c r="U355" s="566"/>
      <c r="V355" s="566"/>
      <c r="W355" s="566"/>
      <c r="X355" s="566"/>
      <c r="Y355" s="566"/>
      <c r="Z355" s="566"/>
      <c r="AA355" s="566"/>
      <c r="AB355" s="566"/>
      <c r="AC355" s="566"/>
      <c r="AD355" s="566"/>
      <c r="AE355" s="566"/>
      <c r="AF355" s="566"/>
      <c r="AG355" s="566"/>
      <c r="AH355" s="566"/>
      <c r="AI355" s="566"/>
      <c r="AJ355" s="566"/>
      <c r="AK355" s="566"/>
      <c r="AL355" s="566"/>
      <c r="AM355" s="566"/>
      <c r="AN355" s="566"/>
      <c r="AO355" s="566"/>
      <c r="AP355" s="566"/>
      <c r="AQ355" s="566"/>
      <c r="AR355" s="566"/>
      <c r="AS355" s="566"/>
      <c r="AT355" s="566"/>
      <c r="AU355" s="574"/>
      <c r="AV355" s="579">
        <f t="shared" si="25"/>
        <v>0</v>
      </c>
    </row>
    <row r="356" spans="1:48" ht="18" customHeight="1" thickBot="1" x14ac:dyDescent="0.45">
      <c r="A356" s="1745"/>
      <c r="B356" s="1745"/>
      <c r="C356" s="107"/>
      <c r="D356" s="1135"/>
      <c r="E356" s="236" t="s">
        <v>253</v>
      </c>
      <c r="F356" s="105"/>
      <c r="G356" s="105"/>
      <c r="H356" s="1137"/>
      <c r="I356" s="1137"/>
      <c r="J356" s="13"/>
      <c r="K356" s="1747"/>
      <c r="L356" s="567"/>
      <c r="M356" s="567"/>
      <c r="N356" s="568"/>
      <c r="O356" s="568"/>
      <c r="P356" s="568"/>
      <c r="Q356" s="568"/>
      <c r="R356" s="568"/>
      <c r="S356" s="568"/>
      <c r="T356" s="568"/>
      <c r="U356" s="568"/>
      <c r="V356" s="568"/>
      <c r="W356" s="568"/>
      <c r="X356" s="568"/>
      <c r="Y356" s="568"/>
      <c r="Z356" s="568"/>
      <c r="AA356" s="568"/>
      <c r="AB356" s="568"/>
      <c r="AC356" s="568"/>
      <c r="AD356" s="568"/>
      <c r="AE356" s="568"/>
      <c r="AF356" s="568"/>
      <c r="AG356" s="568"/>
      <c r="AH356" s="568"/>
      <c r="AI356" s="568"/>
      <c r="AJ356" s="568"/>
      <c r="AK356" s="568"/>
      <c r="AL356" s="568"/>
      <c r="AM356" s="568"/>
      <c r="AN356" s="568"/>
      <c r="AO356" s="568"/>
      <c r="AP356" s="568"/>
      <c r="AQ356" s="568"/>
      <c r="AR356" s="568"/>
      <c r="AS356" s="568"/>
      <c r="AT356" s="568"/>
      <c r="AU356" s="575"/>
      <c r="AV356" s="579">
        <f t="shared" si="25"/>
        <v>0</v>
      </c>
    </row>
    <row r="357" spans="1:48" ht="18" customHeight="1" x14ac:dyDescent="0.4">
      <c r="A357" s="1745"/>
      <c r="B357" s="1745"/>
      <c r="C357" s="107"/>
      <c r="D357" s="1135"/>
      <c r="E357" s="236" t="s">
        <v>254</v>
      </c>
      <c r="F357" s="152"/>
      <c r="G357" s="152"/>
      <c r="H357" s="1143">
        <v>300</v>
      </c>
      <c r="I357" s="1143" t="s">
        <v>636</v>
      </c>
      <c r="J357" s="13"/>
      <c r="K357" s="1747"/>
      <c r="L357" s="1740" t="s">
        <v>567</v>
      </c>
      <c r="M357" s="1740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  <c r="AH357" s="559"/>
      <c r="AI357" s="559"/>
      <c r="AJ357" s="559"/>
      <c r="AK357" s="559"/>
      <c r="AL357" s="559"/>
      <c r="AM357" s="562"/>
      <c r="AN357" s="562"/>
      <c r="AO357" s="562"/>
      <c r="AP357" s="562"/>
      <c r="AQ357" s="562"/>
      <c r="AR357" s="562"/>
      <c r="AS357" s="562"/>
      <c r="AT357" s="562"/>
      <c r="AU357" s="572"/>
      <c r="AV357" s="579">
        <f t="shared" si="25"/>
        <v>0</v>
      </c>
    </row>
    <row r="358" spans="1:48" ht="18" customHeight="1" thickBot="1" x14ac:dyDescent="0.45">
      <c r="A358" s="1745"/>
      <c r="B358" s="1745"/>
      <c r="C358" s="107"/>
      <c r="D358" s="1159"/>
      <c r="E358" s="236" t="s">
        <v>255</v>
      </c>
      <c r="F358" s="105"/>
      <c r="G358" s="105"/>
      <c r="H358" s="1137"/>
      <c r="I358" s="1137"/>
      <c r="J358" s="13"/>
      <c r="K358" s="1747"/>
      <c r="L358" s="1741" t="s">
        <v>568</v>
      </c>
      <c r="M358" s="1741"/>
      <c r="N358" s="569"/>
      <c r="O358" s="569"/>
      <c r="P358" s="569"/>
      <c r="Q358" s="569"/>
      <c r="R358" s="569"/>
      <c r="S358" s="569"/>
      <c r="T358" s="569"/>
      <c r="U358" s="569"/>
      <c r="V358" s="569"/>
      <c r="W358" s="569"/>
      <c r="X358" s="569"/>
      <c r="Y358" s="569"/>
      <c r="Z358" s="569"/>
      <c r="AA358" s="569"/>
      <c r="AB358" s="569"/>
      <c r="AC358" s="569"/>
      <c r="AD358" s="569"/>
      <c r="AE358" s="569"/>
      <c r="AF358" s="569"/>
      <c r="AG358" s="569"/>
      <c r="AH358" s="569"/>
      <c r="AI358" s="569"/>
      <c r="AJ358" s="569"/>
      <c r="AK358" s="569"/>
      <c r="AL358" s="569"/>
      <c r="AM358" s="570"/>
      <c r="AN358" s="570"/>
      <c r="AO358" s="570"/>
      <c r="AP358" s="570"/>
      <c r="AQ358" s="570"/>
      <c r="AR358" s="570"/>
      <c r="AS358" s="570"/>
      <c r="AT358" s="570"/>
      <c r="AU358" s="576"/>
      <c r="AV358" s="579">
        <f>SUM(N358:AU358)</f>
        <v>0</v>
      </c>
    </row>
    <row r="359" spans="1:48" ht="18" customHeight="1" x14ac:dyDescent="0.4">
      <c r="A359" s="1745"/>
      <c r="B359" s="1745"/>
      <c r="C359" s="107"/>
      <c r="D359" s="1158" t="s">
        <v>256</v>
      </c>
      <c r="E359" s="527" t="s">
        <v>499</v>
      </c>
      <c r="F359" s="152"/>
      <c r="G359" s="152"/>
      <c r="H359" s="1142">
        <v>300</v>
      </c>
      <c r="I359" s="1143" t="s">
        <v>638</v>
      </c>
      <c r="J359" s="13"/>
      <c r="K359" s="554"/>
      <c r="L359" s="555"/>
      <c r="M359" s="556"/>
      <c r="N359" s="555"/>
      <c r="O359" s="555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  <c r="Z359" s="557"/>
      <c r="AA359" s="557"/>
      <c r="AB359" s="557"/>
      <c r="AC359" s="557"/>
      <c r="AD359" s="557"/>
      <c r="AE359" s="557"/>
      <c r="AF359" s="557"/>
      <c r="AG359" s="557"/>
      <c r="AH359" s="557"/>
      <c r="AI359" s="557"/>
      <c r="AJ359" s="557"/>
      <c r="AK359" s="557"/>
      <c r="AL359" s="557"/>
      <c r="AM359" s="557"/>
      <c r="AN359" s="555"/>
      <c r="AO359" s="555"/>
      <c r="AP359" s="555"/>
      <c r="AQ359" s="555"/>
      <c r="AR359" s="555"/>
      <c r="AS359" s="555"/>
      <c r="AT359" s="555"/>
      <c r="AU359" s="577"/>
      <c r="AV359" s="580"/>
    </row>
    <row r="360" spans="1:48" ht="18" customHeight="1" thickBot="1" x14ac:dyDescent="0.45">
      <c r="A360" s="1745"/>
      <c r="B360" s="1745"/>
      <c r="C360" s="107"/>
      <c r="D360" s="1135"/>
      <c r="E360" s="236" t="s">
        <v>495</v>
      </c>
      <c r="F360" s="105"/>
      <c r="G360" s="105"/>
      <c r="H360" s="1137"/>
      <c r="I360" s="1137"/>
      <c r="J360" s="13"/>
      <c r="K360" s="554"/>
      <c r="L360" s="555"/>
      <c r="M360" s="556"/>
      <c r="N360" s="555"/>
      <c r="O360" s="555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57"/>
      <c r="AB360" s="557"/>
      <c r="AC360" s="557"/>
      <c r="AD360" s="557"/>
      <c r="AE360" s="557"/>
      <c r="AF360" s="557"/>
      <c r="AG360" s="557"/>
      <c r="AH360" s="557"/>
      <c r="AI360" s="557"/>
      <c r="AJ360" s="557"/>
      <c r="AK360" s="557"/>
      <c r="AL360" s="557"/>
      <c r="AM360" s="557"/>
      <c r="AN360" s="555"/>
      <c r="AO360" s="555"/>
      <c r="AP360" s="555"/>
      <c r="AQ360" s="555"/>
      <c r="AR360" s="555"/>
      <c r="AS360" s="555"/>
      <c r="AT360" s="555"/>
      <c r="AU360" s="577"/>
      <c r="AV360" s="580"/>
    </row>
    <row r="361" spans="1:48" ht="18" hidden="1" customHeight="1" x14ac:dyDescent="0.4">
      <c r="A361" s="1745"/>
      <c r="B361" s="1745"/>
      <c r="C361" s="107"/>
      <c r="D361" s="1135"/>
      <c r="E361" s="236" t="s">
        <v>496</v>
      </c>
      <c r="F361" s="152"/>
      <c r="G361" s="152"/>
      <c r="H361" s="1142"/>
      <c r="I361" s="1143"/>
      <c r="J361" s="13"/>
      <c r="K361" s="554"/>
      <c r="L361" s="555"/>
      <c r="M361" s="556"/>
      <c r="N361" s="555"/>
      <c r="O361" s="555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57"/>
      <c r="AB361" s="557"/>
      <c r="AC361" s="557"/>
      <c r="AD361" s="557"/>
      <c r="AE361" s="557"/>
      <c r="AF361" s="557"/>
      <c r="AG361" s="557"/>
      <c r="AH361" s="557"/>
      <c r="AI361" s="557"/>
      <c r="AJ361" s="557"/>
      <c r="AK361" s="557"/>
      <c r="AL361" s="557"/>
      <c r="AM361" s="557"/>
      <c r="AN361" s="555"/>
      <c r="AO361" s="555"/>
      <c r="AP361" s="555"/>
      <c r="AQ361" s="555"/>
      <c r="AR361" s="555"/>
      <c r="AS361" s="555"/>
      <c r="AT361" s="555"/>
      <c r="AU361" s="577"/>
      <c r="AV361" s="580"/>
    </row>
    <row r="362" spans="1:48" ht="18" hidden="1" customHeight="1" thickBot="1" x14ac:dyDescent="0.45">
      <c r="A362" s="1745"/>
      <c r="B362" s="1745"/>
      <c r="C362" s="107"/>
      <c r="D362" s="1135"/>
      <c r="E362" s="236" t="s">
        <v>260</v>
      </c>
      <c r="F362" s="105"/>
      <c r="G362" s="105"/>
      <c r="H362" s="1137"/>
      <c r="I362" s="1137"/>
      <c r="J362" s="13"/>
      <c r="K362" s="554"/>
      <c r="L362" s="555"/>
      <c r="M362" s="556"/>
      <c r="N362" s="555"/>
      <c r="O362" s="555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57"/>
      <c r="AB362" s="557"/>
      <c r="AC362" s="557"/>
      <c r="AD362" s="557"/>
      <c r="AE362" s="557"/>
      <c r="AF362" s="557"/>
      <c r="AG362" s="557"/>
      <c r="AH362" s="557"/>
      <c r="AI362" s="557"/>
      <c r="AJ362" s="557"/>
      <c r="AK362" s="557"/>
      <c r="AL362" s="557"/>
      <c r="AM362" s="557"/>
      <c r="AN362" s="555"/>
      <c r="AO362" s="555"/>
      <c r="AP362" s="555"/>
      <c r="AQ362" s="555"/>
      <c r="AR362" s="555"/>
      <c r="AS362" s="555"/>
      <c r="AT362" s="555"/>
      <c r="AU362" s="577"/>
      <c r="AV362" s="580"/>
    </row>
    <row r="363" spans="1:48" ht="18" hidden="1" customHeight="1" x14ac:dyDescent="0.4">
      <c r="A363" s="1745"/>
      <c r="B363" s="1745"/>
      <c r="C363" s="107"/>
      <c r="D363" s="1135"/>
      <c r="E363" s="236" t="s">
        <v>497</v>
      </c>
      <c r="F363" s="152"/>
      <c r="G363" s="152"/>
      <c r="H363" s="1142"/>
      <c r="I363" s="1143"/>
      <c r="J363" s="13"/>
      <c r="K363" s="554"/>
      <c r="L363" s="555"/>
      <c r="M363" s="556"/>
      <c r="N363" s="555"/>
      <c r="O363" s="555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57"/>
      <c r="AB363" s="557"/>
      <c r="AC363" s="557"/>
      <c r="AD363" s="557"/>
      <c r="AE363" s="557"/>
      <c r="AF363" s="557"/>
      <c r="AG363" s="557"/>
      <c r="AH363" s="557"/>
      <c r="AI363" s="557"/>
      <c r="AJ363" s="557"/>
      <c r="AK363" s="557"/>
      <c r="AL363" s="557"/>
      <c r="AM363" s="557"/>
      <c r="AN363" s="555"/>
      <c r="AO363" s="555"/>
      <c r="AP363" s="555"/>
      <c r="AQ363" s="555"/>
      <c r="AR363" s="555"/>
      <c r="AS363" s="555"/>
      <c r="AT363" s="555"/>
      <c r="AU363" s="577"/>
      <c r="AV363" s="580"/>
    </row>
    <row r="364" spans="1:48" ht="18" hidden="1" customHeight="1" thickBot="1" x14ac:dyDescent="0.45">
      <c r="A364" s="1745"/>
      <c r="B364" s="1745"/>
      <c r="C364" s="107"/>
      <c r="D364" s="1135"/>
      <c r="E364" s="236" t="s">
        <v>262</v>
      </c>
      <c r="F364" s="105"/>
      <c r="G364" s="105"/>
      <c r="H364" s="1137"/>
      <c r="I364" s="1137"/>
      <c r="J364" s="13"/>
      <c r="K364" s="554"/>
      <c r="L364" s="555"/>
      <c r="M364" s="556"/>
      <c r="N364" s="555"/>
      <c r="O364" s="555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  <c r="Z364" s="557"/>
      <c r="AA364" s="557"/>
      <c r="AB364" s="557"/>
      <c r="AC364" s="557"/>
      <c r="AD364" s="557"/>
      <c r="AE364" s="557"/>
      <c r="AF364" s="557"/>
      <c r="AG364" s="557"/>
      <c r="AH364" s="557"/>
      <c r="AI364" s="557"/>
      <c r="AJ364" s="557"/>
      <c r="AK364" s="557"/>
      <c r="AL364" s="557"/>
      <c r="AM364" s="557"/>
      <c r="AN364" s="555"/>
      <c r="AO364" s="555"/>
      <c r="AP364" s="555"/>
      <c r="AQ364" s="555"/>
      <c r="AR364" s="555"/>
      <c r="AS364" s="555"/>
      <c r="AT364" s="555"/>
      <c r="AU364" s="577"/>
      <c r="AV364" s="580"/>
    </row>
    <row r="365" spans="1:48" ht="17.399999999999999" hidden="1" customHeight="1" x14ac:dyDescent="0.4">
      <c r="A365" s="1745"/>
      <c r="B365" s="1745"/>
      <c r="C365" s="107"/>
      <c r="D365" s="1135"/>
      <c r="E365" s="236" t="s">
        <v>498</v>
      </c>
      <c r="F365" s="152"/>
      <c r="G365" s="152"/>
      <c r="H365" s="1142"/>
      <c r="I365" s="1143"/>
      <c r="J365" s="13"/>
      <c r="K365" s="554"/>
      <c r="L365" s="555"/>
      <c r="M365" s="556"/>
      <c r="N365" s="555"/>
      <c r="O365" s="555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57"/>
      <c r="AB365" s="557"/>
      <c r="AC365" s="557"/>
      <c r="AD365" s="557"/>
      <c r="AE365" s="557"/>
      <c r="AF365" s="557"/>
      <c r="AG365" s="557"/>
      <c r="AH365" s="557"/>
      <c r="AI365" s="557"/>
      <c r="AJ365" s="557"/>
      <c r="AK365" s="557"/>
      <c r="AL365" s="557"/>
      <c r="AM365" s="557"/>
      <c r="AN365" s="555"/>
      <c r="AO365" s="555"/>
      <c r="AP365" s="555"/>
      <c r="AQ365" s="555"/>
      <c r="AR365" s="555"/>
      <c r="AS365" s="555"/>
      <c r="AT365" s="555"/>
      <c r="AU365" s="577"/>
      <c r="AV365" s="580"/>
    </row>
    <row r="366" spans="1:48" ht="18" hidden="1" customHeight="1" thickBot="1" x14ac:dyDescent="0.45">
      <c r="A366" s="1745"/>
      <c r="B366" s="1745"/>
      <c r="C366" s="107"/>
      <c r="D366" s="1159"/>
      <c r="E366" s="236" t="s">
        <v>264</v>
      </c>
      <c r="F366" s="105"/>
      <c r="G366" s="105"/>
      <c r="H366" s="1137"/>
      <c r="I366" s="1137"/>
      <c r="J366" s="13"/>
      <c r="K366" s="554"/>
      <c r="L366" s="555"/>
      <c r="M366" s="556"/>
      <c r="N366" s="555"/>
      <c r="O366" s="555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57"/>
      <c r="AB366" s="557"/>
      <c r="AC366" s="557"/>
      <c r="AD366" s="557"/>
      <c r="AE366" s="557"/>
      <c r="AF366" s="557"/>
      <c r="AG366" s="557"/>
      <c r="AH366" s="557"/>
      <c r="AI366" s="557"/>
      <c r="AJ366" s="557"/>
      <c r="AK366" s="557"/>
      <c r="AL366" s="557"/>
      <c r="AM366" s="557"/>
      <c r="AN366" s="555"/>
      <c r="AO366" s="555"/>
      <c r="AP366" s="555"/>
      <c r="AQ366" s="555"/>
      <c r="AR366" s="555"/>
      <c r="AS366" s="555"/>
      <c r="AT366" s="555"/>
      <c r="AU366" s="577"/>
      <c r="AV366" s="580"/>
    </row>
    <row r="367" spans="1:48" ht="18" hidden="1" customHeight="1" x14ac:dyDescent="0.4">
      <c r="A367" s="1745"/>
      <c r="B367" s="1745"/>
      <c r="C367" s="107"/>
      <c r="D367" s="1158" t="s">
        <v>265</v>
      </c>
      <c r="E367" s="236" t="s">
        <v>266</v>
      </c>
      <c r="F367" s="152"/>
      <c r="G367" s="152"/>
      <c r="H367" s="1142"/>
      <c r="I367" s="1142"/>
      <c r="J367" s="13"/>
      <c r="K367" s="558"/>
      <c r="L367" s="555"/>
      <c r="M367" s="556"/>
      <c r="N367" s="555"/>
      <c r="O367" s="555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57"/>
      <c r="AB367" s="557"/>
      <c r="AC367" s="557"/>
      <c r="AD367" s="557"/>
      <c r="AE367" s="557"/>
      <c r="AF367" s="557"/>
      <c r="AG367" s="557"/>
      <c r="AH367" s="557"/>
      <c r="AI367" s="557"/>
      <c r="AJ367" s="557"/>
      <c r="AK367" s="557"/>
      <c r="AL367" s="557"/>
      <c r="AM367" s="557"/>
      <c r="AN367" s="555"/>
      <c r="AO367" s="555"/>
      <c r="AP367" s="555"/>
      <c r="AQ367" s="555"/>
      <c r="AR367" s="555"/>
      <c r="AS367" s="555"/>
      <c r="AT367" s="555"/>
      <c r="AU367" s="577"/>
      <c r="AV367" s="580"/>
    </row>
    <row r="368" spans="1:48" ht="18" hidden="1" customHeight="1" thickBot="1" x14ac:dyDescent="0.45">
      <c r="A368" s="1745"/>
      <c r="B368" s="1745"/>
      <c r="C368" s="107"/>
      <c r="D368" s="1135"/>
      <c r="E368" s="236" t="s">
        <v>267</v>
      </c>
      <c r="F368" s="105"/>
      <c r="G368" s="105"/>
      <c r="H368" s="1137"/>
      <c r="I368" s="1137"/>
      <c r="J368" s="13"/>
      <c r="K368" s="554"/>
      <c r="L368" s="555"/>
      <c r="M368" s="556"/>
      <c r="N368" s="555"/>
      <c r="O368" s="555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57"/>
      <c r="AB368" s="557"/>
      <c r="AC368" s="557"/>
      <c r="AD368" s="557"/>
      <c r="AE368" s="557"/>
      <c r="AF368" s="557"/>
      <c r="AG368" s="557"/>
      <c r="AH368" s="557"/>
      <c r="AI368" s="557"/>
      <c r="AJ368" s="557"/>
      <c r="AK368" s="557"/>
      <c r="AL368" s="557"/>
      <c r="AM368" s="557"/>
      <c r="AN368" s="555"/>
      <c r="AO368" s="555"/>
      <c r="AP368" s="555"/>
      <c r="AQ368" s="555"/>
      <c r="AR368" s="555"/>
      <c r="AS368" s="555"/>
      <c r="AT368" s="555"/>
      <c r="AU368" s="577"/>
      <c r="AV368" s="580"/>
    </row>
    <row r="369" spans="1:48" ht="18" hidden="1" customHeight="1" thickBot="1" x14ac:dyDescent="0.45">
      <c r="A369" s="1745"/>
      <c r="B369" s="1745"/>
      <c r="C369" s="1150"/>
      <c r="D369" s="1135"/>
      <c r="E369" s="236" t="s">
        <v>268</v>
      </c>
      <c r="F369" s="152"/>
      <c r="G369" s="152"/>
      <c r="H369" s="1142"/>
      <c r="I369" s="1142"/>
      <c r="J369" s="13"/>
      <c r="K369" s="554"/>
      <c r="L369" s="555"/>
      <c r="M369" s="556"/>
      <c r="N369" s="555"/>
      <c r="O369" s="555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57"/>
      <c r="AB369" s="557"/>
      <c r="AC369" s="557"/>
      <c r="AD369" s="557"/>
      <c r="AE369" s="557"/>
      <c r="AF369" s="557"/>
      <c r="AG369" s="557"/>
      <c r="AH369" s="557"/>
      <c r="AI369" s="557"/>
      <c r="AJ369" s="557"/>
      <c r="AK369" s="557"/>
      <c r="AL369" s="557"/>
      <c r="AM369" s="557"/>
      <c r="AN369" s="555"/>
      <c r="AO369" s="555"/>
      <c r="AP369" s="555"/>
      <c r="AQ369" s="555"/>
      <c r="AR369" s="555"/>
      <c r="AS369" s="555"/>
      <c r="AT369" s="555"/>
      <c r="AU369" s="577"/>
      <c r="AV369" s="580"/>
    </row>
    <row r="370" spans="1:48" ht="18" hidden="1" customHeight="1" thickBot="1" x14ac:dyDescent="0.45">
      <c r="A370" s="1745"/>
      <c r="B370" s="1745"/>
      <c r="C370" s="1150"/>
      <c r="D370" s="1135"/>
      <c r="E370" s="236" t="s">
        <v>269</v>
      </c>
      <c r="F370" s="105"/>
      <c r="G370" s="105"/>
      <c r="H370" s="1137"/>
      <c r="I370" s="1137"/>
      <c r="J370" s="13"/>
      <c r="K370" s="581"/>
      <c r="L370" s="582"/>
      <c r="M370" s="583"/>
      <c r="N370" s="582"/>
      <c r="O370" s="582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  <c r="AA370" s="584"/>
      <c r="AB370" s="584"/>
      <c r="AC370" s="584"/>
      <c r="AD370" s="584"/>
      <c r="AE370" s="584"/>
      <c r="AF370" s="584"/>
      <c r="AG370" s="584"/>
      <c r="AH370" s="584"/>
      <c r="AI370" s="584"/>
      <c r="AJ370" s="584"/>
      <c r="AK370" s="584"/>
      <c r="AL370" s="584"/>
      <c r="AM370" s="584"/>
      <c r="AN370" s="582"/>
      <c r="AO370" s="582"/>
      <c r="AP370" s="582"/>
      <c r="AQ370" s="582"/>
      <c r="AR370" s="582"/>
      <c r="AS370" s="582"/>
      <c r="AT370" s="582"/>
      <c r="AU370" s="585"/>
      <c r="AV370" s="586"/>
    </row>
    <row r="371" spans="1:48" ht="18" customHeight="1" thickBot="1" x14ac:dyDescent="0.45">
      <c r="A371" s="1745"/>
      <c r="B371" s="1745"/>
      <c r="C371" s="1150"/>
      <c r="D371" s="1135"/>
      <c r="E371" s="236" t="s">
        <v>542</v>
      </c>
      <c r="F371" s="152"/>
      <c r="G371" s="152"/>
      <c r="H371" s="1142">
        <v>3000</v>
      </c>
      <c r="I371" s="1145" t="s">
        <v>649</v>
      </c>
      <c r="J371" s="13"/>
      <c r="K371" s="1750" t="s">
        <v>560</v>
      </c>
      <c r="L371" s="1751"/>
      <c r="M371" s="1751"/>
      <c r="N371" s="588">
        <f>SUM(N350:N358)</f>
        <v>0</v>
      </c>
      <c r="O371" s="588">
        <f>O350</f>
        <v>0</v>
      </c>
      <c r="P371" s="588">
        <f t="shared" ref="P371:AU371" si="26">SUM(P350:P358)</f>
        <v>0</v>
      </c>
      <c r="Q371" s="588">
        <f t="shared" si="26"/>
        <v>0</v>
      </c>
      <c r="R371" s="588">
        <f t="shared" si="26"/>
        <v>0</v>
      </c>
      <c r="S371" s="588">
        <f>S350</f>
        <v>0</v>
      </c>
      <c r="T371" s="588">
        <f>T350+T354</f>
        <v>0</v>
      </c>
      <c r="U371" s="588">
        <f>U350+U352+U353</f>
        <v>0</v>
      </c>
      <c r="V371" s="588">
        <f t="shared" si="26"/>
        <v>0</v>
      </c>
      <c r="W371" s="588">
        <f t="shared" si="26"/>
        <v>0</v>
      </c>
      <c r="X371" s="588">
        <f t="shared" si="26"/>
        <v>0</v>
      </c>
      <c r="Y371" s="588">
        <f t="shared" si="26"/>
        <v>0</v>
      </c>
      <c r="Z371" s="588">
        <f t="shared" si="26"/>
        <v>0</v>
      </c>
      <c r="AA371" s="588">
        <f t="shared" si="26"/>
        <v>0</v>
      </c>
      <c r="AB371" s="588">
        <f t="shared" si="26"/>
        <v>0</v>
      </c>
      <c r="AC371" s="588">
        <f t="shared" si="26"/>
        <v>0</v>
      </c>
      <c r="AD371" s="588">
        <f t="shared" si="26"/>
        <v>0</v>
      </c>
      <c r="AE371" s="588">
        <f t="shared" si="26"/>
        <v>0</v>
      </c>
      <c r="AF371" s="588">
        <f t="shared" si="26"/>
        <v>0</v>
      </c>
      <c r="AG371" s="588">
        <f t="shared" si="26"/>
        <v>0</v>
      </c>
      <c r="AH371" s="588">
        <f t="shared" si="26"/>
        <v>0</v>
      </c>
      <c r="AI371" s="588">
        <f t="shared" si="26"/>
        <v>0</v>
      </c>
      <c r="AJ371" s="588">
        <f t="shared" si="26"/>
        <v>0</v>
      </c>
      <c r="AK371" s="588">
        <f t="shared" si="26"/>
        <v>0</v>
      </c>
      <c r="AL371" s="588">
        <f t="shared" si="26"/>
        <v>0</v>
      </c>
      <c r="AM371" s="588">
        <f t="shared" si="26"/>
        <v>0</v>
      </c>
      <c r="AN371" s="588">
        <f t="shared" si="26"/>
        <v>0</v>
      </c>
      <c r="AO371" s="588">
        <f t="shared" si="26"/>
        <v>0</v>
      </c>
      <c r="AP371" s="588">
        <f t="shared" si="26"/>
        <v>0</v>
      </c>
      <c r="AQ371" s="588">
        <f t="shared" si="26"/>
        <v>0</v>
      </c>
      <c r="AR371" s="588">
        <f t="shared" si="26"/>
        <v>0</v>
      </c>
      <c r="AS371" s="588">
        <f t="shared" si="26"/>
        <v>0</v>
      </c>
      <c r="AT371" s="588">
        <f t="shared" si="26"/>
        <v>0</v>
      </c>
      <c r="AU371" s="588">
        <f t="shared" si="26"/>
        <v>0</v>
      </c>
      <c r="AV371" s="587"/>
    </row>
    <row r="372" spans="1:48" ht="18" customHeight="1" thickBot="1" x14ac:dyDescent="0.45">
      <c r="A372" s="1745"/>
      <c r="B372" s="1745"/>
      <c r="C372" s="1150"/>
      <c r="D372" s="1135"/>
      <c r="E372" s="236" t="s">
        <v>550</v>
      </c>
      <c r="F372" s="105"/>
      <c r="G372" s="105"/>
      <c r="H372" s="1137"/>
      <c r="I372" s="1139"/>
      <c r="J372" s="589"/>
      <c r="K372" s="591"/>
      <c r="L372" s="194"/>
      <c r="M372" s="553"/>
      <c r="N372" s="194"/>
      <c r="O372" s="194"/>
      <c r="P372" s="194"/>
      <c r="Q372" s="194"/>
    </row>
    <row r="373" spans="1:48" ht="18" customHeight="1" thickBot="1" x14ac:dyDescent="0.45">
      <c r="A373" s="1745"/>
      <c r="B373" s="1745"/>
      <c r="C373" s="605"/>
      <c r="D373" s="1135"/>
      <c r="E373" s="236" t="s">
        <v>548</v>
      </c>
      <c r="F373" s="152"/>
      <c r="G373" s="152"/>
      <c r="H373" s="1142">
        <v>3000</v>
      </c>
      <c r="I373" s="1145" t="s">
        <v>649</v>
      </c>
      <c r="J373" s="589"/>
      <c r="K373" s="624"/>
      <c r="L373" s="194"/>
      <c r="M373" s="590"/>
      <c r="N373" s="617"/>
      <c r="O373" s="617"/>
      <c r="P373" s="618"/>
      <c r="Q373" s="618"/>
      <c r="R373" s="618"/>
      <c r="S373" s="618"/>
      <c r="T373" s="618"/>
      <c r="U373" s="538"/>
      <c r="V373" s="538"/>
      <c r="W373" s="538"/>
      <c r="X373" s="538"/>
      <c r="Y373" s="538"/>
      <c r="Z373" s="538"/>
      <c r="AA373" s="538"/>
      <c r="AB373" s="538"/>
      <c r="AC373" s="538"/>
      <c r="AD373" s="538"/>
      <c r="AE373" s="538"/>
      <c r="AF373" s="538"/>
      <c r="AG373" s="538"/>
      <c r="AH373" s="538"/>
      <c r="AI373" s="538"/>
      <c r="AJ373" s="538"/>
      <c r="AK373" s="538"/>
      <c r="AL373" s="538"/>
      <c r="AM373" s="538"/>
      <c r="AN373" s="536"/>
      <c r="AO373" s="537"/>
      <c r="AP373" s="537"/>
      <c r="AQ373" s="537"/>
      <c r="AR373" s="537"/>
      <c r="AS373" s="537"/>
      <c r="AT373" s="537"/>
      <c r="AU373" s="537"/>
      <c r="AV373" s="512"/>
    </row>
    <row r="374" spans="1:48" ht="18" customHeight="1" thickBot="1" x14ac:dyDescent="0.45">
      <c r="A374" s="1745"/>
      <c r="B374" s="1745"/>
      <c r="C374" s="605"/>
      <c r="D374" s="1135"/>
      <c r="E374" s="236" t="s">
        <v>549</v>
      </c>
      <c r="F374" s="105"/>
      <c r="G374" s="105"/>
      <c r="H374" s="1137"/>
      <c r="I374" s="1139"/>
      <c r="J374" s="589"/>
      <c r="K374" s="624">
        <v>74135</v>
      </c>
      <c r="L374" s="194" t="s">
        <v>597</v>
      </c>
      <c r="M374" s="590"/>
      <c r="N374" s="617"/>
      <c r="O374" s="617"/>
      <c r="P374" s="618"/>
      <c r="Q374" s="618"/>
      <c r="R374" s="618"/>
      <c r="S374" s="618"/>
      <c r="T374" s="618"/>
      <c r="U374" s="538"/>
      <c r="V374" s="538"/>
      <c r="W374" s="538"/>
      <c r="X374" s="538"/>
      <c r="Y374" s="538"/>
      <c r="Z374" s="538"/>
      <c r="AA374" s="538"/>
      <c r="AB374" s="538"/>
      <c r="AC374" s="538"/>
      <c r="AD374" s="538"/>
      <c r="AE374" s="538"/>
      <c r="AF374" s="538"/>
      <c r="AG374" s="538"/>
      <c r="AH374" s="538"/>
      <c r="AI374" s="538"/>
      <c r="AJ374" s="538"/>
      <c r="AK374" s="538"/>
      <c r="AL374" s="538"/>
      <c r="AM374" s="538"/>
      <c r="AN374" s="536"/>
      <c r="AO374" s="537"/>
      <c r="AP374" s="537"/>
      <c r="AQ374" s="537"/>
      <c r="AR374" s="537"/>
      <c r="AS374" s="537"/>
      <c r="AT374" s="537"/>
      <c r="AU374" s="537"/>
      <c r="AV374" s="512"/>
    </row>
    <row r="375" spans="1:48" ht="18" customHeight="1" thickBot="1" x14ac:dyDescent="0.45">
      <c r="A375" s="1745"/>
      <c r="B375" s="1745"/>
      <c r="C375" s="1150"/>
      <c r="D375" s="1135"/>
      <c r="E375" s="236" t="s">
        <v>272</v>
      </c>
      <c r="F375" s="152"/>
      <c r="G375" s="152"/>
      <c r="H375" s="1143">
        <v>3000</v>
      </c>
      <c r="I375" s="1143" t="s">
        <v>637</v>
      </c>
      <c r="J375" s="592"/>
      <c r="K375" s="624">
        <f>H346+H407-4000</f>
        <v>79135</v>
      </c>
      <c r="L375" s="194" t="s">
        <v>598</v>
      </c>
      <c r="M375" s="553"/>
      <c r="N375" s="194"/>
      <c r="O375" s="194"/>
      <c r="P375" s="194"/>
      <c r="Q375" s="194"/>
      <c r="R375" s="194"/>
      <c r="S375" s="194"/>
      <c r="T375" s="194"/>
    </row>
    <row r="376" spans="1:48" ht="18" customHeight="1" thickBot="1" x14ac:dyDescent="0.45">
      <c r="A376" s="1745"/>
      <c r="B376" s="1745"/>
      <c r="C376" s="1150"/>
      <c r="D376" s="1135"/>
      <c r="E376" s="236" t="s">
        <v>273</v>
      </c>
      <c r="F376" s="105"/>
      <c r="G376" s="105"/>
      <c r="H376" s="1137"/>
      <c r="I376" s="1137"/>
      <c r="J376" s="592"/>
      <c r="K376" s="624">
        <f>K375-K374</f>
        <v>5000</v>
      </c>
      <c r="L376" s="194"/>
      <c r="M376" s="553"/>
      <c r="N376" s="619"/>
      <c r="O376" s="620"/>
      <c r="P376" s="621"/>
      <c r="Q376" s="621"/>
      <c r="R376" s="621"/>
      <c r="S376" s="621"/>
      <c r="T376" s="621"/>
      <c r="U376" s="531"/>
      <c r="V376" s="531"/>
      <c r="W376" s="531"/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1"/>
      <c r="AL376" s="531"/>
      <c r="AM376" s="531"/>
      <c r="AN376" s="13"/>
    </row>
    <row r="377" spans="1:48" ht="18" thickBot="1" x14ac:dyDescent="0.45">
      <c r="A377" s="1745"/>
      <c r="B377" s="1745"/>
      <c r="C377" s="1150"/>
      <c r="D377" s="1135"/>
      <c r="E377" s="236" t="s">
        <v>274</v>
      </c>
      <c r="F377" s="152"/>
      <c r="G377" s="152"/>
      <c r="H377" s="1142">
        <v>2000</v>
      </c>
      <c r="I377" s="1749" t="s">
        <v>637</v>
      </c>
      <c r="J377" s="589"/>
      <c r="K377" s="624"/>
      <c r="L377" s="194"/>
      <c r="M377" s="553"/>
      <c r="N377" s="620"/>
      <c r="O377" s="620"/>
      <c r="P377" s="622"/>
      <c r="Q377" s="622"/>
      <c r="R377" s="622"/>
      <c r="S377" s="622"/>
      <c r="T377" s="622"/>
      <c r="U377" s="461"/>
      <c r="V377" s="461"/>
      <c r="W377" s="461"/>
      <c r="X377" s="461"/>
      <c r="Y377" s="461"/>
      <c r="Z377" s="461"/>
      <c r="AA377" s="461"/>
      <c r="AB377" s="461"/>
      <c r="AC377" s="461"/>
      <c r="AD377" s="461"/>
      <c r="AE377" s="461"/>
      <c r="AF377" s="461"/>
      <c r="AG377" s="461"/>
      <c r="AH377" s="461"/>
      <c r="AI377" s="461"/>
      <c r="AJ377" s="461"/>
      <c r="AK377" s="461"/>
      <c r="AL377" s="461"/>
      <c r="AM377" s="461"/>
      <c r="AN377" s="512"/>
    </row>
    <row r="378" spans="1:48" ht="18" thickBot="1" x14ac:dyDescent="0.45">
      <c r="A378" s="1745"/>
      <c r="B378" s="1745"/>
      <c r="C378" s="1150"/>
      <c r="D378" s="1135"/>
      <c r="E378" s="236" t="s">
        <v>275</v>
      </c>
      <c r="F378" s="105"/>
      <c r="G378" s="105"/>
      <c r="H378" s="1137"/>
      <c r="I378" s="1137"/>
      <c r="J378" s="589"/>
      <c r="K378" s="591"/>
      <c r="L378" s="194"/>
      <c r="M378" s="194"/>
      <c r="N378" s="194"/>
      <c r="O378" s="194"/>
      <c r="P378" s="194"/>
      <c r="Q378" s="194"/>
      <c r="R378" s="194"/>
      <c r="S378" s="194"/>
      <c r="T378" s="194"/>
    </row>
    <row r="379" spans="1:48" ht="18" thickBot="1" x14ac:dyDescent="0.45">
      <c r="A379" s="1745"/>
      <c r="B379" s="1745"/>
      <c r="C379" s="1150"/>
      <c r="D379" s="1135"/>
      <c r="E379" s="236" t="s">
        <v>543</v>
      </c>
      <c r="F379" s="152"/>
      <c r="G379" s="152"/>
      <c r="H379" s="1142">
        <v>12000</v>
      </c>
      <c r="I379" s="1145" t="s">
        <v>651</v>
      </c>
      <c r="J379" s="194"/>
      <c r="K379" s="624"/>
      <c r="L379" s="194"/>
      <c r="M379" s="194"/>
      <c r="N379" s="194"/>
      <c r="O379" s="194"/>
      <c r="P379" s="194"/>
      <c r="Q379" s="194"/>
      <c r="R379" s="194"/>
      <c r="S379" s="194"/>
      <c r="T379" s="194"/>
    </row>
    <row r="380" spans="1:48" ht="18" thickBot="1" x14ac:dyDescent="0.45">
      <c r="A380" s="1745"/>
      <c r="B380" s="1745"/>
      <c r="C380" s="1150"/>
      <c r="D380" s="1135"/>
      <c r="E380" s="535" t="s">
        <v>538</v>
      </c>
      <c r="F380" s="105"/>
      <c r="G380" s="105"/>
      <c r="H380" s="1137"/>
      <c r="I380" s="1139"/>
      <c r="J380" s="589"/>
      <c r="K380" s="624"/>
      <c r="L380" s="194"/>
      <c r="M380" s="194"/>
      <c r="N380" s="194"/>
      <c r="O380" s="194"/>
      <c r="P380" s="194"/>
      <c r="Q380" s="194"/>
      <c r="R380" s="194"/>
      <c r="S380" s="194"/>
      <c r="T380" s="194"/>
    </row>
    <row r="381" spans="1:48" ht="18" thickBot="1" x14ac:dyDescent="0.45">
      <c r="A381" s="1745"/>
      <c r="B381" s="1745"/>
      <c r="C381" s="1150"/>
      <c r="D381" s="1135"/>
      <c r="E381" s="606" t="s">
        <v>525</v>
      </c>
      <c r="F381" s="152"/>
      <c r="G381" s="152"/>
      <c r="H381" s="1142">
        <v>500</v>
      </c>
      <c r="I381" s="1155" t="s">
        <v>650</v>
      </c>
      <c r="J381" s="194"/>
      <c r="K381" s="591"/>
      <c r="L381" s="194"/>
      <c r="M381" s="194"/>
      <c r="N381" s="194"/>
      <c r="O381" s="194"/>
      <c r="P381" s="194"/>
      <c r="Q381" s="194"/>
      <c r="R381" s="194"/>
      <c r="S381" s="194"/>
      <c r="T381" s="194"/>
    </row>
    <row r="382" spans="1:48" ht="18" thickBot="1" x14ac:dyDescent="0.45">
      <c r="A382" s="1745"/>
      <c r="B382" s="1745"/>
      <c r="C382" s="1150"/>
      <c r="D382" s="1135"/>
      <c r="E382" s="236" t="s">
        <v>508</v>
      </c>
      <c r="F382" s="105"/>
      <c r="G382" s="105"/>
      <c r="H382" s="1137"/>
      <c r="I382" s="1139"/>
      <c r="J382" s="589"/>
      <c r="K382" s="591"/>
      <c r="L382" s="194"/>
      <c r="M382" s="194"/>
      <c r="N382" s="194"/>
      <c r="O382" s="194"/>
      <c r="P382" s="194"/>
      <c r="Q382" s="194"/>
      <c r="R382" s="194"/>
      <c r="S382" s="194"/>
      <c r="T382" s="194"/>
    </row>
    <row r="383" spans="1:48" ht="18" hidden="1" thickBot="1" x14ac:dyDescent="0.45">
      <c r="A383" s="1745"/>
      <c r="B383" s="1745"/>
      <c r="C383" s="1150"/>
      <c r="D383" s="1135"/>
      <c r="E383" s="236" t="s">
        <v>278</v>
      </c>
      <c r="F383" s="152"/>
      <c r="G383" s="152"/>
      <c r="H383" s="1142"/>
      <c r="I383" s="1143"/>
      <c r="J383" s="589"/>
      <c r="K383" s="591"/>
      <c r="L383" s="194"/>
      <c r="M383" s="194"/>
      <c r="N383" s="194"/>
      <c r="O383" s="194"/>
      <c r="P383" s="194"/>
      <c r="Q383" s="194"/>
      <c r="R383" s="194"/>
      <c r="S383" s="194"/>
      <c r="T383" s="194"/>
    </row>
    <row r="384" spans="1:48" ht="18" hidden="1" thickBot="1" x14ac:dyDescent="0.45">
      <c r="A384" s="1745"/>
      <c r="B384" s="1745"/>
      <c r="C384" s="1150"/>
      <c r="D384" s="1135"/>
      <c r="E384" s="236" t="s">
        <v>279</v>
      </c>
      <c r="F384" s="105"/>
      <c r="G384" s="105"/>
      <c r="H384" s="1137"/>
      <c r="I384" s="1137"/>
      <c r="J384" s="589"/>
      <c r="K384" s="591"/>
      <c r="L384" s="194"/>
      <c r="M384" s="194"/>
      <c r="N384" s="194"/>
      <c r="O384" s="194"/>
      <c r="P384" s="194"/>
      <c r="Q384" s="194"/>
      <c r="R384" s="194"/>
      <c r="S384" s="194"/>
      <c r="T384" s="194"/>
    </row>
    <row r="385" spans="1:20" hidden="1" x14ac:dyDescent="0.4">
      <c r="A385" s="1745"/>
      <c r="B385" s="1745"/>
      <c r="C385" s="237"/>
      <c r="D385" s="1135"/>
      <c r="E385" s="236" t="s">
        <v>280</v>
      </c>
      <c r="F385" s="152"/>
      <c r="G385" s="152"/>
      <c r="H385" s="1142"/>
      <c r="I385" s="1142"/>
      <c r="J385" s="589"/>
      <c r="K385" s="591"/>
      <c r="L385" s="194"/>
      <c r="M385" s="194"/>
      <c r="N385" s="194"/>
      <c r="O385" s="194"/>
      <c r="P385" s="194"/>
      <c r="Q385" s="194"/>
      <c r="R385" s="194"/>
      <c r="S385" s="194"/>
      <c r="T385" s="194"/>
    </row>
    <row r="386" spans="1:20" ht="18" hidden="1" thickBot="1" x14ac:dyDescent="0.45">
      <c r="A386" s="1745"/>
      <c r="B386" s="1745"/>
      <c r="C386" s="237"/>
      <c r="D386" s="1135"/>
      <c r="E386" s="236" t="s">
        <v>281</v>
      </c>
      <c r="F386" s="105"/>
      <c r="G386" s="105"/>
      <c r="H386" s="1137"/>
      <c r="I386" s="1137"/>
      <c r="J386" s="589"/>
      <c r="K386" s="591"/>
      <c r="L386" s="194"/>
      <c r="M386" s="194"/>
      <c r="N386" s="194"/>
      <c r="O386" s="194"/>
      <c r="P386" s="194"/>
      <c r="Q386" s="194"/>
      <c r="R386" s="194"/>
      <c r="S386" s="194"/>
      <c r="T386" s="194"/>
    </row>
    <row r="387" spans="1:20" hidden="1" x14ac:dyDescent="0.4">
      <c r="A387" s="1745"/>
      <c r="B387" s="1745"/>
      <c r="C387" s="237"/>
      <c r="D387" s="1135"/>
      <c r="E387" s="235" t="s">
        <v>272</v>
      </c>
      <c r="F387" s="152"/>
      <c r="G387" s="152"/>
      <c r="H387" s="1143"/>
      <c r="I387" s="1143"/>
      <c r="J387" s="589"/>
      <c r="K387" s="591"/>
      <c r="L387" s="194"/>
      <c r="M387" s="194"/>
      <c r="N387" s="194"/>
      <c r="O387" s="194"/>
      <c r="P387" s="194"/>
      <c r="Q387" s="194"/>
      <c r="R387" s="194"/>
      <c r="S387" s="194"/>
      <c r="T387" s="194"/>
    </row>
    <row r="388" spans="1:20" ht="18" hidden="1" thickBot="1" x14ac:dyDescent="0.45">
      <c r="A388" s="1745"/>
      <c r="B388" s="1745"/>
      <c r="C388" s="237"/>
      <c r="D388" s="1159"/>
      <c r="E388" s="535" t="s">
        <v>618</v>
      </c>
      <c r="F388" s="105"/>
      <c r="G388" s="105"/>
      <c r="H388" s="1137"/>
      <c r="I388" s="1137"/>
      <c r="J388" s="589"/>
      <c r="K388" s="591"/>
      <c r="L388" s="194"/>
      <c r="M388" s="194"/>
      <c r="N388" s="194"/>
      <c r="O388" s="194"/>
      <c r="P388" s="194"/>
      <c r="Q388" s="194"/>
      <c r="R388" s="194"/>
      <c r="S388" s="194"/>
      <c r="T388" s="194"/>
    </row>
    <row r="389" spans="1:20" hidden="1" x14ac:dyDescent="0.4">
      <c r="A389" s="1745"/>
      <c r="B389" s="1745"/>
      <c r="C389" s="237"/>
      <c r="D389" s="1158" t="s">
        <v>285</v>
      </c>
      <c r="E389" s="236" t="s">
        <v>286</v>
      </c>
      <c r="F389" s="152"/>
      <c r="G389" s="152"/>
      <c r="H389" s="1142"/>
      <c r="I389" s="1142"/>
      <c r="J389" s="589"/>
      <c r="K389" s="591"/>
      <c r="L389" s="194"/>
      <c r="M389" s="194"/>
      <c r="N389" s="194"/>
      <c r="O389" s="194"/>
      <c r="P389" s="194"/>
      <c r="Q389" s="194"/>
      <c r="R389" s="194"/>
      <c r="S389" s="194"/>
      <c r="T389" s="194"/>
    </row>
    <row r="390" spans="1:20" ht="18" hidden="1" thickBot="1" x14ac:dyDescent="0.45">
      <c r="A390" s="1745"/>
      <c r="B390" s="1745"/>
      <c r="C390" s="237"/>
      <c r="D390" s="1159"/>
      <c r="E390" s="236" t="s">
        <v>277</v>
      </c>
      <c r="F390" s="105"/>
      <c r="G390" s="105"/>
      <c r="H390" s="1137"/>
      <c r="I390" s="1137"/>
      <c r="J390" s="589"/>
      <c r="K390" s="591"/>
      <c r="L390" s="194"/>
      <c r="M390" s="194"/>
      <c r="N390" s="194"/>
      <c r="O390" s="194"/>
      <c r="P390" s="194"/>
      <c r="Q390" s="194"/>
      <c r="R390" s="194"/>
      <c r="S390" s="194"/>
      <c r="T390" s="194"/>
    </row>
    <row r="391" spans="1:20" hidden="1" x14ac:dyDescent="0.4">
      <c r="A391" s="1745"/>
      <c r="B391" s="1745"/>
      <c r="C391" s="237"/>
      <c r="D391" s="1158" t="s">
        <v>287</v>
      </c>
      <c r="E391" s="236" t="s">
        <v>288</v>
      </c>
      <c r="F391" s="152"/>
      <c r="G391" s="152"/>
      <c r="H391" s="1142"/>
      <c r="I391" s="1142"/>
      <c r="J391" s="589"/>
      <c r="K391" s="591"/>
      <c r="L391" s="194"/>
      <c r="M391" s="194"/>
      <c r="N391" s="194"/>
      <c r="O391" s="194"/>
      <c r="P391" s="194"/>
      <c r="Q391" s="194"/>
      <c r="R391" s="194"/>
      <c r="S391" s="194"/>
      <c r="T391" s="194"/>
    </row>
    <row r="392" spans="1:20" ht="18" hidden="1" thickBot="1" x14ac:dyDescent="0.45">
      <c r="A392" s="1745"/>
      <c r="B392" s="1745"/>
      <c r="C392" s="237"/>
      <c r="D392" s="1159"/>
      <c r="E392" s="236" t="s">
        <v>277</v>
      </c>
      <c r="F392" s="105"/>
      <c r="G392" s="105"/>
      <c r="H392" s="1137"/>
      <c r="I392" s="1137"/>
      <c r="J392" s="589"/>
      <c r="K392" s="591"/>
      <c r="L392" s="194"/>
      <c r="M392" s="194"/>
      <c r="N392" s="194"/>
      <c r="O392" s="194"/>
      <c r="P392" s="194"/>
      <c r="Q392" s="194"/>
      <c r="R392" s="194"/>
      <c r="S392" s="194"/>
      <c r="T392" s="194"/>
    </row>
    <row r="393" spans="1:20" hidden="1" x14ac:dyDescent="0.4">
      <c r="A393" s="1745"/>
      <c r="B393" s="1745"/>
      <c r="C393" s="237"/>
      <c r="D393" s="1158" t="s">
        <v>289</v>
      </c>
      <c r="E393" s="236" t="s">
        <v>290</v>
      </c>
      <c r="F393" s="152"/>
      <c r="G393" s="152"/>
      <c r="H393" s="1142"/>
      <c r="I393" s="1142"/>
      <c r="J393" s="589"/>
      <c r="K393" s="591"/>
      <c r="L393" s="194"/>
      <c r="M393" s="194"/>
      <c r="N393" s="194"/>
      <c r="O393" s="194"/>
      <c r="P393" s="194"/>
      <c r="Q393" s="194"/>
      <c r="R393" s="194"/>
      <c r="S393" s="194"/>
      <c r="T393" s="194"/>
    </row>
    <row r="394" spans="1:20" ht="18" hidden="1" thickBot="1" x14ac:dyDescent="0.45">
      <c r="A394" s="1745"/>
      <c r="B394" s="1745"/>
      <c r="C394" s="237"/>
      <c r="D394" s="1159"/>
      <c r="E394" s="236" t="s">
        <v>291</v>
      </c>
      <c r="F394" s="105"/>
      <c r="G394" s="105"/>
      <c r="H394" s="1137"/>
      <c r="I394" s="1137"/>
      <c r="J394" s="589"/>
      <c r="K394" s="591"/>
      <c r="L394" s="194"/>
      <c r="M394" s="194"/>
      <c r="N394" s="194"/>
      <c r="O394" s="194"/>
      <c r="P394" s="194"/>
      <c r="Q394" s="194"/>
      <c r="R394" s="194"/>
      <c r="S394" s="194"/>
      <c r="T394" s="194"/>
    </row>
    <row r="395" spans="1:20" hidden="1" x14ac:dyDescent="0.4">
      <c r="A395" s="1745"/>
      <c r="B395" s="1745"/>
      <c r="C395" s="237"/>
      <c r="D395" s="1158" t="s">
        <v>292</v>
      </c>
      <c r="E395" s="236" t="s">
        <v>293</v>
      </c>
      <c r="F395" s="152"/>
      <c r="G395" s="152"/>
      <c r="H395" s="1142"/>
      <c r="I395" s="1142"/>
      <c r="J395" s="589"/>
      <c r="K395" s="591"/>
      <c r="L395" s="194"/>
      <c r="M395" s="194"/>
      <c r="N395" s="194"/>
      <c r="O395" s="194"/>
      <c r="P395" s="194"/>
      <c r="Q395" s="194"/>
      <c r="R395" s="194"/>
      <c r="S395" s="194"/>
      <c r="T395" s="194"/>
    </row>
    <row r="396" spans="1:20" ht="18" hidden="1" thickBot="1" x14ac:dyDescent="0.45">
      <c r="A396" s="1745"/>
      <c r="B396" s="1745"/>
      <c r="C396" s="237"/>
      <c r="D396" s="1159"/>
      <c r="E396" s="236" t="s">
        <v>294</v>
      </c>
      <c r="F396" s="105"/>
      <c r="G396" s="105"/>
      <c r="H396" s="1137"/>
      <c r="I396" s="1137"/>
      <c r="J396" s="589"/>
      <c r="K396" s="591"/>
      <c r="L396" s="194"/>
      <c r="M396" s="194"/>
      <c r="N396" s="194"/>
      <c r="O396" s="194"/>
      <c r="P396" s="194"/>
      <c r="Q396" s="194"/>
      <c r="R396" s="194"/>
      <c r="S396" s="194"/>
      <c r="T396" s="194"/>
    </row>
    <row r="397" spans="1:20" hidden="1" x14ac:dyDescent="0.4">
      <c r="A397" s="1745"/>
      <c r="B397" s="1745"/>
      <c r="C397" s="237"/>
      <c r="D397" s="1158" t="s">
        <v>295</v>
      </c>
      <c r="E397" s="236" t="s">
        <v>296</v>
      </c>
      <c r="F397" s="152"/>
      <c r="G397" s="152"/>
      <c r="H397" s="1142"/>
      <c r="I397" s="1142"/>
      <c r="J397" s="589"/>
      <c r="K397" s="591"/>
      <c r="L397" s="194"/>
      <c r="M397" s="194"/>
      <c r="N397" s="194"/>
      <c r="O397" s="194"/>
      <c r="P397" s="194"/>
      <c r="Q397" s="194"/>
      <c r="R397" s="194"/>
      <c r="S397" s="194"/>
      <c r="T397" s="194"/>
    </row>
    <row r="398" spans="1:20" ht="18" hidden="1" thickBot="1" x14ac:dyDescent="0.45">
      <c r="A398" s="1745"/>
      <c r="B398" s="1745"/>
      <c r="C398" s="237"/>
      <c r="D398" s="1159"/>
      <c r="E398" s="236" t="s">
        <v>297</v>
      </c>
      <c r="F398" s="105"/>
      <c r="G398" s="105"/>
      <c r="H398" s="1137"/>
      <c r="I398" s="1137"/>
      <c r="J398" s="589"/>
      <c r="K398" s="591"/>
      <c r="L398" s="194"/>
      <c r="M398" s="194"/>
      <c r="N398" s="194"/>
      <c r="O398" s="194"/>
      <c r="P398" s="194"/>
      <c r="Q398" s="194"/>
      <c r="R398" s="194"/>
      <c r="S398" s="194"/>
      <c r="T398" s="194"/>
    </row>
    <row r="399" spans="1:20" hidden="1" x14ac:dyDescent="0.4">
      <c r="A399" s="1745"/>
      <c r="B399" s="1745"/>
      <c r="C399" s="237"/>
      <c r="D399" s="1158" t="s">
        <v>298</v>
      </c>
      <c r="E399" s="236" t="s">
        <v>299</v>
      </c>
      <c r="F399" s="152"/>
      <c r="G399" s="152"/>
      <c r="H399" s="1142"/>
      <c r="I399" s="1142"/>
      <c r="J399" s="589"/>
      <c r="K399" s="591"/>
      <c r="L399" s="194"/>
      <c r="M399" s="194"/>
      <c r="N399" s="194"/>
      <c r="O399" s="194"/>
      <c r="P399" s="194"/>
      <c r="Q399" s="194"/>
      <c r="R399" s="194"/>
      <c r="S399" s="194"/>
      <c r="T399" s="194"/>
    </row>
    <row r="400" spans="1:20" ht="18" hidden="1" thickBot="1" x14ac:dyDescent="0.45">
      <c r="A400" s="1745"/>
      <c r="B400" s="1745"/>
      <c r="C400" s="237"/>
      <c r="D400" s="1135"/>
      <c r="E400" s="236" t="s">
        <v>300</v>
      </c>
      <c r="F400" s="105"/>
      <c r="G400" s="105"/>
      <c r="H400" s="1137"/>
      <c r="I400" s="1137"/>
      <c r="J400" s="589"/>
      <c r="K400" s="591"/>
      <c r="L400" s="194"/>
      <c r="M400" s="194"/>
      <c r="N400" s="194"/>
      <c r="O400" s="194"/>
      <c r="P400" s="194"/>
      <c r="Q400" s="194"/>
      <c r="R400" s="194"/>
      <c r="S400" s="194"/>
      <c r="T400" s="194"/>
    </row>
    <row r="401" spans="1:48" ht="17.399999999999999" hidden="1" customHeight="1" x14ac:dyDescent="0.4">
      <c r="A401" s="1745"/>
      <c r="B401" s="1745"/>
      <c r="C401" s="237"/>
      <c r="D401" s="1158" t="s">
        <v>301</v>
      </c>
      <c r="E401" s="236" t="s">
        <v>302</v>
      </c>
      <c r="F401" s="152"/>
      <c r="G401" s="152"/>
      <c r="H401" s="1142"/>
      <c r="I401" s="1155"/>
      <c r="J401" s="589"/>
      <c r="K401" s="591"/>
      <c r="L401" s="194"/>
      <c r="M401" s="194"/>
      <c r="N401" s="194"/>
      <c r="O401" s="194"/>
      <c r="P401" s="194"/>
      <c r="Q401" s="194"/>
      <c r="R401" s="194"/>
      <c r="S401" s="194"/>
      <c r="T401" s="194"/>
    </row>
    <row r="402" spans="1:48" ht="18" hidden="1" thickBot="1" x14ac:dyDescent="0.45">
      <c r="A402" s="1745"/>
      <c r="B402" s="1745"/>
      <c r="C402" s="237"/>
      <c r="D402" s="1135"/>
      <c r="E402" s="236" t="s">
        <v>303</v>
      </c>
      <c r="F402" s="105"/>
      <c r="G402" s="105"/>
      <c r="H402" s="1137"/>
      <c r="I402" s="1139"/>
      <c r="J402" s="589"/>
      <c r="K402" s="591"/>
      <c r="L402" s="194"/>
      <c r="M402" s="194"/>
      <c r="N402" s="194"/>
      <c r="O402" s="194"/>
      <c r="P402" s="194"/>
      <c r="Q402" s="194"/>
      <c r="R402" s="194"/>
      <c r="S402" s="194"/>
      <c r="T402" s="194"/>
    </row>
    <row r="403" spans="1:48" x14ac:dyDescent="0.4">
      <c r="A403" s="1745"/>
      <c r="B403" s="1745"/>
      <c r="C403" s="237"/>
      <c r="D403" s="1135"/>
      <c r="E403" s="236" t="s">
        <v>653</v>
      </c>
      <c r="F403" s="152"/>
      <c r="G403" s="152"/>
      <c r="H403" s="1638">
        <v>5000</v>
      </c>
      <c r="I403" s="1143" t="s">
        <v>652</v>
      </c>
      <c r="J403" s="589"/>
      <c r="K403" s="591"/>
      <c r="L403" s="194"/>
      <c r="M403" s="194"/>
      <c r="N403" s="194"/>
      <c r="O403" s="194"/>
      <c r="P403" s="194"/>
      <c r="Q403" s="194"/>
      <c r="R403" s="194"/>
      <c r="S403" s="194"/>
      <c r="T403" s="194"/>
    </row>
    <row r="404" spans="1:48" ht="18" thickBot="1" x14ac:dyDescent="0.45">
      <c r="A404" s="1745"/>
      <c r="B404" s="1745"/>
      <c r="C404" s="237"/>
      <c r="D404" s="1135"/>
      <c r="E404" s="236" t="s">
        <v>305</v>
      </c>
      <c r="F404" s="105"/>
      <c r="G404" s="105"/>
      <c r="H404" s="1639"/>
      <c r="I404" s="1137"/>
      <c r="J404" s="593"/>
      <c r="K404" s="591"/>
      <c r="L404" s="194"/>
      <c r="M404" s="194"/>
      <c r="N404" s="194"/>
      <c r="O404" s="194"/>
      <c r="P404" s="194"/>
      <c r="Q404" s="194"/>
      <c r="R404" s="194"/>
      <c r="S404" s="194"/>
      <c r="T404" s="194"/>
    </row>
    <row r="405" spans="1:48" hidden="1" x14ac:dyDescent="0.4">
      <c r="A405" s="1745"/>
      <c r="B405" s="1745"/>
      <c r="C405" s="237"/>
      <c r="D405" s="1135"/>
      <c r="E405" s="236" t="s">
        <v>306</v>
      </c>
      <c r="F405" s="152"/>
      <c r="G405" s="152"/>
      <c r="H405" s="1142"/>
      <c r="I405" s="1145"/>
      <c r="J405" s="194"/>
      <c r="K405" s="591"/>
      <c r="L405" s="194"/>
      <c r="M405" s="194"/>
      <c r="N405" s="194"/>
      <c r="O405" s="194"/>
      <c r="P405" s="194"/>
      <c r="Q405" s="194"/>
      <c r="R405" s="194"/>
      <c r="S405" s="194"/>
      <c r="T405" s="194"/>
    </row>
    <row r="406" spans="1:48" ht="18" hidden="1" thickBot="1" x14ac:dyDescent="0.45">
      <c r="A406" s="1745"/>
      <c r="B406" s="1745"/>
      <c r="C406" s="237"/>
      <c r="D406" s="1135"/>
      <c r="E406" s="236" t="s">
        <v>307</v>
      </c>
      <c r="F406" s="238"/>
      <c r="G406" s="238"/>
      <c r="H406" s="1144"/>
      <c r="I406" s="1146"/>
      <c r="J406" s="194"/>
      <c r="K406" s="591"/>
      <c r="L406" s="194"/>
      <c r="M406" s="194"/>
      <c r="N406" s="194"/>
      <c r="O406" s="194"/>
      <c r="P406" s="194"/>
      <c r="Q406" s="194"/>
      <c r="R406" s="194"/>
      <c r="S406" s="194"/>
      <c r="T406" s="194"/>
    </row>
    <row r="407" spans="1:48" x14ac:dyDescent="0.4">
      <c r="A407" s="1124" t="s">
        <v>309</v>
      </c>
      <c r="B407" s="1125"/>
      <c r="C407" s="1125"/>
      <c r="D407" s="1125"/>
      <c r="E407" s="1126"/>
      <c r="F407" s="210"/>
      <c r="G407" s="210"/>
      <c r="H407" s="1130">
        <f>SUM(H353:H406)</f>
        <v>29500</v>
      </c>
      <c r="I407" s="1130">
        <f>SUM(I353:I406)</f>
        <v>0</v>
      </c>
      <c r="J407" s="194"/>
      <c r="K407" s="591"/>
      <c r="L407" s="194"/>
      <c r="M407" s="194"/>
      <c r="N407" s="194"/>
      <c r="O407" s="194"/>
      <c r="P407" s="194"/>
      <c r="Q407" s="194"/>
      <c r="R407" s="194"/>
      <c r="S407" s="194"/>
      <c r="T407" s="194"/>
    </row>
    <row r="408" spans="1:48" ht="18" thickBot="1" x14ac:dyDescent="0.45">
      <c r="A408" s="1127"/>
      <c r="B408" s="1128"/>
      <c r="C408" s="1128"/>
      <c r="D408" s="1128"/>
      <c r="E408" s="1129"/>
      <c r="F408" s="215"/>
      <c r="G408" s="215"/>
      <c r="H408" s="1131"/>
      <c r="I408" s="1131"/>
      <c r="J408" s="194"/>
      <c r="K408" s="591"/>
      <c r="L408" s="194"/>
      <c r="M408" s="194"/>
      <c r="N408" s="194"/>
      <c r="O408" s="194"/>
      <c r="P408" s="194"/>
      <c r="Q408" s="194"/>
      <c r="R408" s="194"/>
      <c r="S408" s="194"/>
      <c r="T408" s="194"/>
    </row>
    <row r="409" spans="1:48" x14ac:dyDescent="0.4"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</row>
    <row r="410" spans="1:48" x14ac:dyDescent="0.4">
      <c r="J410" s="194"/>
      <c r="K410" s="194"/>
      <c r="L410" s="194"/>
      <c r="M410" s="1753"/>
      <c r="N410" s="1754"/>
      <c r="O410" s="1755"/>
      <c r="P410" s="625"/>
      <c r="Q410" s="625"/>
      <c r="R410" s="625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  <c r="AN410" s="607"/>
      <c r="AO410" s="607"/>
      <c r="AP410" s="607"/>
      <c r="AQ410" s="607"/>
      <c r="AR410" s="607"/>
      <c r="AS410" s="607"/>
      <c r="AT410" s="607"/>
      <c r="AU410" s="531"/>
      <c r="AV410" s="516"/>
    </row>
    <row r="411" spans="1:48" x14ac:dyDescent="0.4">
      <c r="J411" s="194"/>
      <c r="K411" s="194"/>
      <c r="L411" s="194"/>
      <c r="M411" s="1753"/>
      <c r="N411" s="1755"/>
      <c r="O411" s="1755"/>
      <c r="P411" s="626"/>
      <c r="Q411" s="626"/>
      <c r="R411" s="626"/>
      <c r="S411" s="517"/>
      <c r="T411" s="517"/>
      <c r="U411" s="517"/>
      <c r="V411" s="517"/>
      <c r="W411" s="517"/>
      <c r="X411" s="517"/>
      <c r="Y411" s="517"/>
      <c r="Z411" s="517"/>
      <c r="AA411" s="517"/>
      <c r="AB411" s="517"/>
      <c r="AC411" s="517"/>
      <c r="AD411" s="517"/>
      <c r="AE411" s="517"/>
      <c r="AF411" s="517"/>
      <c r="AG411" s="517"/>
      <c r="AH411" s="517"/>
      <c r="AI411" s="517"/>
      <c r="AJ411" s="517"/>
      <c r="AK411" s="517"/>
      <c r="AL411" s="517"/>
      <c r="AM411" s="517"/>
      <c r="AN411" s="517"/>
      <c r="AO411" s="517"/>
      <c r="AP411" s="517"/>
      <c r="AQ411" s="517"/>
      <c r="AR411" s="517"/>
      <c r="AS411" s="517"/>
      <c r="AT411" s="517"/>
      <c r="AU411" s="461"/>
      <c r="AV411" s="518"/>
    </row>
    <row r="412" spans="1:48" ht="21" customHeight="1" x14ac:dyDescent="0.4">
      <c r="J412" s="194"/>
      <c r="K412" s="194"/>
      <c r="L412" s="194"/>
      <c r="M412" s="1753"/>
      <c r="N412" s="1754"/>
      <c r="O412" s="1755"/>
      <c r="P412" s="625"/>
      <c r="Q412" s="625"/>
      <c r="R412" s="625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  <c r="AN412" s="607"/>
      <c r="AO412" s="607"/>
      <c r="AP412" s="607"/>
      <c r="AQ412" s="607"/>
      <c r="AR412" s="607"/>
      <c r="AS412" s="607"/>
      <c r="AT412" s="607"/>
      <c r="AU412" s="531"/>
      <c r="AV412" s="518"/>
    </row>
    <row r="413" spans="1:48" x14ac:dyDescent="0.4">
      <c r="J413" s="194"/>
      <c r="K413" s="194"/>
      <c r="L413" s="194"/>
      <c r="M413" s="1753"/>
      <c r="N413" s="1756"/>
      <c r="O413" s="1756"/>
      <c r="P413" s="627"/>
      <c r="Q413" s="627"/>
      <c r="R413" s="627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52"/>
      <c r="AV413" s="518"/>
    </row>
    <row r="414" spans="1:48" x14ac:dyDescent="0.4"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V414" s="9"/>
    </row>
    <row r="415" spans="1:48" x14ac:dyDescent="0.4"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V415" s="9"/>
    </row>
    <row r="416" spans="1:48" x14ac:dyDescent="0.4">
      <c r="M416" s="1133"/>
      <c r="N416" s="1752"/>
      <c r="O416" s="1134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  <c r="AN416" s="607"/>
      <c r="AO416" s="607"/>
      <c r="AP416" s="607"/>
      <c r="AQ416" s="607"/>
      <c r="AR416" s="607"/>
      <c r="AS416" s="607"/>
      <c r="AT416" s="607"/>
      <c r="AU416" s="531"/>
      <c r="AV416" s="516"/>
    </row>
    <row r="417" spans="13:48" x14ac:dyDescent="0.4">
      <c r="M417" s="1133"/>
      <c r="N417" s="1134"/>
      <c r="O417" s="1134"/>
      <c r="P417" s="517"/>
      <c r="Q417" s="517"/>
      <c r="R417" s="517"/>
      <c r="S417" s="517"/>
      <c r="T417" s="517"/>
      <c r="U417" s="517"/>
      <c r="V417" s="517"/>
      <c r="W417" s="517"/>
      <c r="X417" s="517"/>
      <c r="Y417" s="517"/>
      <c r="Z417" s="517"/>
      <c r="AA417" s="517"/>
      <c r="AB417" s="517"/>
      <c r="AC417" s="517"/>
      <c r="AD417" s="517"/>
      <c r="AE417" s="517"/>
      <c r="AF417" s="517"/>
      <c r="AG417" s="517"/>
      <c r="AH417" s="517"/>
      <c r="AI417" s="517"/>
      <c r="AJ417" s="517"/>
      <c r="AK417" s="517"/>
      <c r="AL417" s="517"/>
      <c r="AM417" s="517"/>
      <c r="AN417" s="517"/>
      <c r="AO417" s="517"/>
      <c r="AP417" s="517"/>
      <c r="AQ417" s="517"/>
      <c r="AR417" s="517"/>
      <c r="AS417" s="517"/>
      <c r="AT417" s="517"/>
      <c r="AU417" s="461"/>
      <c r="AV417" s="518"/>
    </row>
    <row r="418" spans="13:48" x14ac:dyDescent="0.4">
      <c r="M418" s="1133"/>
      <c r="N418" s="1752"/>
      <c r="O418" s="1134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  <c r="AN418" s="607"/>
      <c r="AO418" s="607"/>
      <c r="AP418" s="607"/>
      <c r="AQ418" s="607"/>
      <c r="AR418" s="607"/>
      <c r="AS418" s="607"/>
      <c r="AT418" s="607"/>
      <c r="AU418" s="531"/>
      <c r="AV418" s="519"/>
    </row>
    <row r="419" spans="13:48" x14ac:dyDescent="0.4">
      <c r="M419" s="1133"/>
      <c r="N419" s="1134"/>
      <c r="O419" s="1134"/>
      <c r="P419" s="517"/>
      <c r="Q419" s="517"/>
      <c r="R419" s="517"/>
      <c r="S419" s="517"/>
      <c r="T419" s="517"/>
      <c r="U419" s="517"/>
      <c r="V419" s="517"/>
      <c r="W419" s="517"/>
      <c r="X419" s="517"/>
      <c r="Y419" s="517"/>
      <c r="Z419" s="517"/>
      <c r="AA419" s="517"/>
      <c r="AB419" s="517"/>
      <c r="AC419" s="517"/>
      <c r="AD419" s="517"/>
      <c r="AE419" s="517"/>
      <c r="AF419" s="517"/>
      <c r="AG419" s="517"/>
      <c r="AH419" s="517"/>
      <c r="AI419" s="517"/>
      <c r="AJ419" s="517"/>
      <c r="AK419" s="517"/>
      <c r="AL419" s="517"/>
      <c r="AM419" s="517"/>
      <c r="AN419" s="517"/>
      <c r="AO419" s="517"/>
      <c r="AP419" s="517"/>
      <c r="AQ419" s="517"/>
      <c r="AR419" s="517"/>
      <c r="AS419" s="517"/>
      <c r="AT419" s="517"/>
      <c r="AU419" s="461"/>
      <c r="AV419" s="520"/>
    </row>
  </sheetData>
  <mergeCells count="1679">
    <mergeCell ref="M416:M419"/>
    <mergeCell ref="N416:O417"/>
    <mergeCell ref="N418:O419"/>
    <mergeCell ref="A407:E408"/>
    <mergeCell ref="H407:H408"/>
    <mergeCell ref="I407:I408"/>
    <mergeCell ref="M410:M413"/>
    <mergeCell ref="N410:O411"/>
    <mergeCell ref="N412:O412"/>
    <mergeCell ref="N413:O413"/>
    <mergeCell ref="D401:D406"/>
    <mergeCell ref="H401:H402"/>
    <mergeCell ref="I401:I402"/>
    <mergeCell ref="H403:H404"/>
    <mergeCell ref="I403:I404"/>
    <mergeCell ref="H405:H406"/>
    <mergeCell ref="I405:I406"/>
    <mergeCell ref="K371:M371"/>
    <mergeCell ref="H373:H374"/>
    <mergeCell ref="I373:I374"/>
    <mergeCell ref="C375:C376"/>
    <mergeCell ref="H375:H376"/>
    <mergeCell ref="I375:I376"/>
    <mergeCell ref="D397:D398"/>
    <mergeCell ref="H397:H398"/>
    <mergeCell ref="I397:I398"/>
    <mergeCell ref="D399:D400"/>
    <mergeCell ref="H399:H400"/>
    <mergeCell ref="I399:I400"/>
    <mergeCell ref="D393:D394"/>
    <mergeCell ref="H393:H394"/>
    <mergeCell ref="I393:I394"/>
    <mergeCell ref="D395:D396"/>
    <mergeCell ref="H395:H396"/>
    <mergeCell ref="I395:I396"/>
    <mergeCell ref="I387:I388"/>
    <mergeCell ref="D389:D390"/>
    <mergeCell ref="H389:H390"/>
    <mergeCell ref="I389:I390"/>
    <mergeCell ref="D391:D392"/>
    <mergeCell ref="H391:H392"/>
    <mergeCell ref="I391:I392"/>
    <mergeCell ref="I371:I372"/>
    <mergeCell ref="H363:H364"/>
    <mergeCell ref="I363:I364"/>
    <mergeCell ref="H365:H366"/>
    <mergeCell ref="I365:I366"/>
    <mergeCell ref="D367:D388"/>
    <mergeCell ref="H367:H368"/>
    <mergeCell ref="I367:I368"/>
    <mergeCell ref="H385:H386"/>
    <mergeCell ref="I385:I386"/>
    <mergeCell ref="H387:H388"/>
    <mergeCell ref="I355:I356"/>
    <mergeCell ref="H357:H358"/>
    <mergeCell ref="I357:I358"/>
    <mergeCell ref="C381:C382"/>
    <mergeCell ref="H381:H382"/>
    <mergeCell ref="I381:I382"/>
    <mergeCell ref="C383:C384"/>
    <mergeCell ref="H383:H384"/>
    <mergeCell ref="I383:I384"/>
    <mergeCell ref="C377:C378"/>
    <mergeCell ref="H377:H378"/>
    <mergeCell ref="I377:I378"/>
    <mergeCell ref="C379:C380"/>
    <mergeCell ref="H379:H380"/>
    <mergeCell ref="I379:I380"/>
    <mergeCell ref="L357:M357"/>
    <mergeCell ref="L358:M358"/>
    <mergeCell ref="D359:D366"/>
    <mergeCell ref="H359:H360"/>
    <mergeCell ref="I359:I360"/>
    <mergeCell ref="H361:H362"/>
    <mergeCell ref="I361:I362"/>
    <mergeCell ref="L350:M350"/>
    <mergeCell ref="L351:M351"/>
    <mergeCell ref="L352:M352"/>
    <mergeCell ref="A353:B406"/>
    <mergeCell ref="D353:D358"/>
    <mergeCell ref="H353:H354"/>
    <mergeCell ref="I353:I354"/>
    <mergeCell ref="L353:M353"/>
    <mergeCell ref="L354:M354"/>
    <mergeCell ref="H355:H356"/>
    <mergeCell ref="K349:K358"/>
    <mergeCell ref="L349:M349"/>
    <mergeCell ref="A350:B352"/>
    <mergeCell ref="C350:C352"/>
    <mergeCell ref="D350:D352"/>
    <mergeCell ref="E350:E352"/>
    <mergeCell ref="F350:F352"/>
    <mergeCell ref="G350:G352"/>
    <mergeCell ref="H350:H352"/>
    <mergeCell ref="I350:I352"/>
    <mergeCell ref="C369:C370"/>
    <mergeCell ref="H369:H370"/>
    <mergeCell ref="I369:I370"/>
    <mergeCell ref="C371:C372"/>
    <mergeCell ref="H371:H372"/>
    <mergeCell ref="A346:E347"/>
    <mergeCell ref="H346:H347"/>
    <mergeCell ref="I346:I347"/>
    <mergeCell ref="J346:J347"/>
    <mergeCell ref="K346:K347"/>
    <mergeCell ref="L346:L347"/>
    <mergeCell ref="A344:E345"/>
    <mergeCell ref="H344:H345"/>
    <mergeCell ref="I344:I345"/>
    <mergeCell ref="J344:J345"/>
    <mergeCell ref="K344:K345"/>
    <mergeCell ref="L344:L345"/>
    <mergeCell ref="L340:L341"/>
    <mergeCell ref="A342:A343"/>
    <mergeCell ref="C342:C343"/>
    <mergeCell ref="D342:D343"/>
    <mergeCell ref="F342:F343"/>
    <mergeCell ref="H342:H343"/>
    <mergeCell ref="I342:I343"/>
    <mergeCell ref="J342:J343"/>
    <mergeCell ref="K342:K343"/>
    <mergeCell ref="L342:L343"/>
    <mergeCell ref="J338:J339"/>
    <mergeCell ref="K338:K339"/>
    <mergeCell ref="L338:L339"/>
    <mergeCell ref="A340:A341"/>
    <mergeCell ref="C340:C341"/>
    <mergeCell ref="D340:D341"/>
    <mergeCell ref="H340:H341"/>
    <mergeCell ref="I340:I341"/>
    <mergeCell ref="J340:J341"/>
    <mergeCell ref="K340:K341"/>
    <mergeCell ref="I336:I337"/>
    <mergeCell ref="J336:J337"/>
    <mergeCell ref="K336:K337"/>
    <mergeCell ref="L336:L337"/>
    <mergeCell ref="A338:A339"/>
    <mergeCell ref="C338:C339"/>
    <mergeCell ref="D338:D339"/>
    <mergeCell ref="F338:F339"/>
    <mergeCell ref="H338:H339"/>
    <mergeCell ref="I338:I339"/>
    <mergeCell ref="A336:A337"/>
    <mergeCell ref="B336:B343"/>
    <mergeCell ref="C336:C337"/>
    <mergeCell ref="D336:D337"/>
    <mergeCell ref="F336:F337"/>
    <mergeCell ref="H336:H337"/>
    <mergeCell ref="L332:L333"/>
    <mergeCell ref="A334:E335"/>
    <mergeCell ref="H334:H335"/>
    <mergeCell ref="I334:I335"/>
    <mergeCell ref="J334:J335"/>
    <mergeCell ref="K334:K335"/>
    <mergeCell ref="L334:L335"/>
    <mergeCell ref="K330:K331"/>
    <mergeCell ref="L330:L331"/>
    <mergeCell ref="A332:A333"/>
    <mergeCell ref="C332:C333"/>
    <mergeCell ref="D332:D333"/>
    <mergeCell ref="F332:F333"/>
    <mergeCell ref="H332:H333"/>
    <mergeCell ref="I332:I333"/>
    <mergeCell ref="J332:J333"/>
    <mergeCell ref="K332:K333"/>
    <mergeCell ref="I328:I329"/>
    <mergeCell ref="J328:J329"/>
    <mergeCell ref="K328:K329"/>
    <mergeCell ref="L328:L329"/>
    <mergeCell ref="A330:A331"/>
    <mergeCell ref="C330:C331"/>
    <mergeCell ref="D330:D331"/>
    <mergeCell ref="H330:H331"/>
    <mergeCell ref="I330:I331"/>
    <mergeCell ref="J330:J331"/>
    <mergeCell ref="A328:A329"/>
    <mergeCell ref="C328:C329"/>
    <mergeCell ref="D328:D329"/>
    <mergeCell ref="F328:F329"/>
    <mergeCell ref="G328:G329"/>
    <mergeCell ref="H328:H329"/>
    <mergeCell ref="L324:L325"/>
    <mergeCell ref="A326:A327"/>
    <mergeCell ref="C326:C327"/>
    <mergeCell ref="D326:D327"/>
    <mergeCell ref="F326:F327"/>
    <mergeCell ref="H326:H327"/>
    <mergeCell ref="I326:I327"/>
    <mergeCell ref="J326:J327"/>
    <mergeCell ref="K326:K327"/>
    <mergeCell ref="L326:L327"/>
    <mergeCell ref="K322:K323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A322:A323"/>
    <mergeCell ref="C322:C323"/>
    <mergeCell ref="D322:D323"/>
    <mergeCell ref="H322:H323"/>
    <mergeCell ref="I322:I323"/>
    <mergeCell ref="J322:J323"/>
    <mergeCell ref="L318:L319"/>
    <mergeCell ref="A320:A321"/>
    <mergeCell ref="D320:D321"/>
    <mergeCell ref="F320:F321"/>
    <mergeCell ref="H320:H321"/>
    <mergeCell ref="I320:I321"/>
    <mergeCell ref="J320:J321"/>
    <mergeCell ref="K320:K321"/>
    <mergeCell ref="L320:L321"/>
    <mergeCell ref="A318:A319"/>
    <mergeCell ref="D318:D319"/>
    <mergeCell ref="H318:H319"/>
    <mergeCell ref="I318:I319"/>
    <mergeCell ref="J318:J319"/>
    <mergeCell ref="K318:K319"/>
    <mergeCell ref="A316:A317"/>
    <mergeCell ref="D316:D317"/>
    <mergeCell ref="G316:G317"/>
    <mergeCell ref="H316:H317"/>
    <mergeCell ref="I316:I317"/>
    <mergeCell ref="J316:J317"/>
    <mergeCell ref="K316:K317"/>
    <mergeCell ref="L316:L317"/>
    <mergeCell ref="A314:A315"/>
    <mergeCell ref="D314:D315"/>
    <mergeCell ref="F314:F315"/>
    <mergeCell ref="H314:H315"/>
    <mergeCell ref="I314:I315"/>
    <mergeCell ref="J314:J315"/>
    <mergeCell ref="J310:J311"/>
    <mergeCell ref="K310:K311"/>
    <mergeCell ref="L310:L311"/>
    <mergeCell ref="A312:A313"/>
    <mergeCell ref="D312:D313"/>
    <mergeCell ref="H312:H313"/>
    <mergeCell ref="I312:I313"/>
    <mergeCell ref="J312:J313"/>
    <mergeCell ref="K312:K313"/>
    <mergeCell ref="L312:L313"/>
    <mergeCell ref="H308:H309"/>
    <mergeCell ref="I308:I309"/>
    <mergeCell ref="J308:J309"/>
    <mergeCell ref="K308:K309"/>
    <mergeCell ref="L308:L309"/>
    <mergeCell ref="A310:A311"/>
    <mergeCell ref="D310:D311"/>
    <mergeCell ref="F310:F311"/>
    <mergeCell ref="H310:H311"/>
    <mergeCell ref="I310:I311"/>
    <mergeCell ref="J304:J305"/>
    <mergeCell ref="K304:K305"/>
    <mergeCell ref="L304:L305"/>
    <mergeCell ref="A306:A307"/>
    <mergeCell ref="D306:D307"/>
    <mergeCell ref="H306:H307"/>
    <mergeCell ref="I306:I307"/>
    <mergeCell ref="J306:J307"/>
    <mergeCell ref="K306:K307"/>
    <mergeCell ref="L306:L307"/>
    <mergeCell ref="A304:A305"/>
    <mergeCell ref="B304:B333"/>
    <mergeCell ref="D304:D305"/>
    <mergeCell ref="F304:F305"/>
    <mergeCell ref="H304:H305"/>
    <mergeCell ref="I304:I305"/>
    <mergeCell ref="A308:A309"/>
    <mergeCell ref="D308:D309"/>
    <mergeCell ref="F308:F309"/>
    <mergeCell ref="G308:G309"/>
    <mergeCell ref="K314:K315"/>
    <mergeCell ref="L314:L315"/>
    <mergeCell ref="AX300:BA301"/>
    <mergeCell ref="A302:E303"/>
    <mergeCell ref="F302:F303"/>
    <mergeCell ref="H302:H303"/>
    <mergeCell ref="I302:I303"/>
    <mergeCell ref="J302:J303"/>
    <mergeCell ref="K302:K303"/>
    <mergeCell ref="L302:L303"/>
    <mergeCell ref="L298:L299"/>
    <mergeCell ref="AX298:AY299"/>
    <mergeCell ref="A300:A301"/>
    <mergeCell ref="C300:C301"/>
    <mergeCell ref="D300:D301"/>
    <mergeCell ref="H300:H301"/>
    <mergeCell ref="I300:I301"/>
    <mergeCell ref="J300:J301"/>
    <mergeCell ref="K300:K301"/>
    <mergeCell ref="L300:L301"/>
    <mergeCell ref="K296:K297"/>
    <mergeCell ref="L296:L297"/>
    <mergeCell ref="A298:A299"/>
    <mergeCell ref="C298:C299"/>
    <mergeCell ref="D298:D299"/>
    <mergeCell ref="F298:F299"/>
    <mergeCell ref="H298:H299"/>
    <mergeCell ref="I298:I299"/>
    <mergeCell ref="J298:J299"/>
    <mergeCell ref="K298:K299"/>
    <mergeCell ref="A296:A297"/>
    <mergeCell ref="C296:C297"/>
    <mergeCell ref="D296:D297"/>
    <mergeCell ref="H296:H297"/>
    <mergeCell ref="I296:I297"/>
    <mergeCell ref="J296:J297"/>
    <mergeCell ref="AX292:AY293"/>
    <mergeCell ref="A294:A295"/>
    <mergeCell ref="C294:C295"/>
    <mergeCell ref="D294:D295"/>
    <mergeCell ref="H294:H295"/>
    <mergeCell ref="I294:I295"/>
    <mergeCell ref="J294:J295"/>
    <mergeCell ref="K294:K295"/>
    <mergeCell ref="L294:L295"/>
    <mergeCell ref="L290:L291"/>
    <mergeCell ref="AX290:AY291"/>
    <mergeCell ref="A292:A293"/>
    <mergeCell ref="C292:C293"/>
    <mergeCell ref="D292:D293"/>
    <mergeCell ref="H292:H293"/>
    <mergeCell ref="I292:I293"/>
    <mergeCell ref="J292:J293"/>
    <mergeCell ref="K292:K293"/>
    <mergeCell ref="L292:L293"/>
    <mergeCell ref="L288:L289"/>
    <mergeCell ref="A290:A291"/>
    <mergeCell ref="C290:C291"/>
    <mergeCell ref="D290:D291"/>
    <mergeCell ref="F290:F291"/>
    <mergeCell ref="G290:G291"/>
    <mergeCell ref="H290:H291"/>
    <mergeCell ref="I290:I291"/>
    <mergeCell ref="J290:J291"/>
    <mergeCell ref="K290:K291"/>
    <mergeCell ref="K286:K287"/>
    <mergeCell ref="L286:L287"/>
    <mergeCell ref="AX286:AX287"/>
    <mergeCell ref="A288:A289"/>
    <mergeCell ref="C288:C289"/>
    <mergeCell ref="D288:D289"/>
    <mergeCell ref="H288:H289"/>
    <mergeCell ref="I288:I289"/>
    <mergeCell ref="J288:J289"/>
    <mergeCell ref="K288:K289"/>
    <mergeCell ref="A286:A287"/>
    <mergeCell ref="C286:C287"/>
    <mergeCell ref="D286:D287"/>
    <mergeCell ref="H286:H287"/>
    <mergeCell ref="I286:I287"/>
    <mergeCell ref="J286:J287"/>
    <mergeCell ref="AX282:AY283"/>
    <mergeCell ref="A284:A285"/>
    <mergeCell ref="C284:C285"/>
    <mergeCell ref="D284:D285"/>
    <mergeCell ref="F284:F285"/>
    <mergeCell ref="H284:H285"/>
    <mergeCell ref="I284:I285"/>
    <mergeCell ref="J284:J285"/>
    <mergeCell ref="K284:K285"/>
    <mergeCell ref="L284:L285"/>
    <mergeCell ref="K280:K281"/>
    <mergeCell ref="L280:L281"/>
    <mergeCell ref="A282:A283"/>
    <mergeCell ref="C282:C283"/>
    <mergeCell ref="D282:D283"/>
    <mergeCell ref="H282:H283"/>
    <mergeCell ref="I282:I283"/>
    <mergeCell ref="J282:J283"/>
    <mergeCell ref="K282:K283"/>
    <mergeCell ref="L282:L283"/>
    <mergeCell ref="I278:I279"/>
    <mergeCell ref="J278:J279"/>
    <mergeCell ref="K278:K279"/>
    <mergeCell ref="L278:L279"/>
    <mergeCell ref="A280:A281"/>
    <mergeCell ref="C280:C281"/>
    <mergeCell ref="D280:D281"/>
    <mergeCell ref="H280:H281"/>
    <mergeCell ref="I280:I281"/>
    <mergeCell ref="J280:J281"/>
    <mergeCell ref="AX270:AY271"/>
    <mergeCell ref="A272:A273"/>
    <mergeCell ref="C272:C273"/>
    <mergeCell ref="D272:D273"/>
    <mergeCell ref="F272:F273"/>
    <mergeCell ref="G272:G273"/>
    <mergeCell ref="H272:H273"/>
    <mergeCell ref="I272:I273"/>
    <mergeCell ref="I276:I277"/>
    <mergeCell ref="J276:J277"/>
    <mergeCell ref="K276:K277"/>
    <mergeCell ref="L276:L277"/>
    <mergeCell ref="AX276:AY277"/>
    <mergeCell ref="A278:A279"/>
    <mergeCell ref="C278:C279"/>
    <mergeCell ref="D278:D279"/>
    <mergeCell ref="F278:F279"/>
    <mergeCell ref="H278:H279"/>
    <mergeCell ref="J274:J275"/>
    <mergeCell ref="K274:K275"/>
    <mergeCell ref="L274:L275"/>
    <mergeCell ref="AX274:AZ275"/>
    <mergeCell ref="A276:A277"/>
    <mergeCell ref="C276:C277"/>
    <mergeCell ref="D276:D277"/>
    <mergeCell ref="F276:F277"/>
    <mergeCell ref="G276:G277"/>
    <mergeCell ref="H276:H277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I270:I271"/>
    <mergeCell ref="J270:J271"/>
    <mergeCell ref="L266:L267"/>
    <mergeCell ref="A268:A269"/>
    <mergeCell ref="B268:B301"/>
    <mergeCell ref="C268:C269"/>
    <mergeCell ref="D268:D269"/>
    <mergeCell ref="F268:F269"/>
    <mergeCell ref="G268:G269"/>
    <mergeCell ref="H268:H269"/>
    <mergeCell ref="I268:I269"/>
    <mergeCell ref="J268:J269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4:I275"/>
    <mergeCell ref="K270:K271"/>
    <mergeCell ref="L270:L271"/>
    <mergeCell ref="J264:J265"/>
    <mergeCell ref="K264:K265"/>
    <mergeCell ref="L264:L265"/>
    <mergeCell ref="AX264:AZ265"/>
    <mergeCell ref="A266:E267"/>
    <mergeCell ref="F266:F267"/>
    <mergeCell ref="H266:H267"/>
    <mergeCell ref="I266:I267"/>
    <mergeCell ref="J266:J267"/>
    <mergeCell ref="K266:K267"/>
    <mergeCell ref="J262:J263"/>
    <mergeCell ref="K262:K263"/>
    <mergeCell ref="L262:L263"/>
    <mergeCell ref="AX262:AZ263"/>
    <mergeCell ref="A264:A265"/>
    <mergeCell ref="C264:C265"/>
    <mergeCell ref="D264:D265"/>
    <mergeCell ref="F264:F265"/>
    <mergeCell ref="H264:H265"/>
    <mergeCell ref="I264:I265"/>
    <mergeCell ref="A262:A263"/>
    <mergeCell ref="C262:C263"/>
    <mergeCell ref="D262:D263"/>
    <mergeCell ref="F262:F263"/>
    <mergeCell ref="H262:H263"/>
    <mergeCell ref="I262:I263"/>
    <mergeCell ref="AX258:AZ259"/>
    <mergeCell ref="A260:A261"/>
    <mergeCell ref="C260:C261"/>
    <mergeCell ref="D260:D261"/>
    <mergeCell ref="F260:F261"/>
    <mergeCell ref="H260:H261"/>
    <mergeCell ref="I260:I261"/>
    <mergeCell ref="J260:J261"/>
    <mergeCell ref="K260:K261"/>
    <mergeCell ref="L260:L261"/>
    <mergeCell ref="AX256:AY257"/>
    <mergeCell ref="A258:A259"/>
    <mergeCell ref="C258:C259"/>
    <mergeCell ref="D258:D259"/>
    <mergeCell ref="F258:F259"/>
    <mergeCell ref="H258:H259"/>
    <mergeCell ref="I258:I259"/>
    <mergeCell ref="J258:J259"/>
    <mergeCell ref="K258:K259"/>
    <mergeCell ref="L258:L259"/>
    <mergeCell ref="AX254:AY255"/>
    <mergeCell ref="A256:A257"/>
    <mergeCell ref="C256:C257"/>
    <mergeCell ref="D256:D257"/>
    <mergeCell ref="F256:F257"/>
    <mergeCell ref="H256:H257"/>
    <mergeCell ref="I256:I257"/>
    <mergeCell ref="J256:J257"/>
    <mergeCell ref="K256:K257"/>
    <mergeCell ref="L256:L257"/>
    <mergeCell ref="AX252:AY253"/>
    <mergeCell ref="A254:A255"/>
    <mergeCell ref="C254:C255"/>
    <mergeCell ref="D254:D255"/>
    <mergeCell ref="F254:F255"/>
    <mergeCell ref="H254:H255"/>
    <mergeCell ref="I254:I255"/>
    <mergeCell ref="J254:J255"/>
    <mergeCell ref="K254:K255"/>
    <mergeCell ref="L254:L255"/>
    <mergeCell ref="L250:L251"/>
    <mergeCell ref="A252:A253"/>
    <mergeCell ref="C252:C253"/>
    <mergeCell ref="D252:D253"/>
    <mergeCell ref="F252:F253"/>
    <mergeCell ref="H252:H253"/>
    <mergeCell ref="I252:I253"/>
    <mergeCell ref="J252:J253"/>
    <mergeCell ref="K252:K253"/>
    <mergeCell ref="L252:L253"/>
    <mergeCell ref="K248:K249"/>
    <mergeCell ref="L248:L249"/>
    <mergeCell ref="A250:A251"/>
    <mergeCell ref="C250:C251"/>
    <mergeCell ref="D250:D251"/>
    <mergeCell ref="F250:F251"/>
    <mergeCell ref="H250:H251"/>
    <mergeCell ref="I250:I251"/>
    <mergeCell ref="J250:J251"/>
    <mergeCell ref="K250:K251"/>
    <mergeCell ref="J246:J247"/>
    <mergeCell ref="K246:K247"/>
    <mergeCell ref="L246:L247"/>
    <mergeCell ref="A248:A249"/>
    <mergeCell ref="C248:C249"/>
    <mergeCell ref="D248:D249"/>
    <mergeCell ref="F248:F249"/>
    <mergeCell ref="H248:H249"/>
    <mergeCell ref="I248:I249"/>
    <mergeCell ref="J248:J249"/>
    <mergeCell ref="A246:A247"/>
    <mergeCell ref="C246:C247"/>
    <mergeCell ref="D246:D247"/>
    <mergeCell ref="F246:F247"/>
    <mergeCell ref="H246:H247"/>
    <mergeCell ref="I246:I247"/>
    <mergeCell ref="L242:L243"/>
    <mergeCell ref="A244:A245"/>
    <mergeCell ref="C244:C245"/>
    <mergeCell ref="D244:D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F242:F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F240:F241"/>
    <mergeCell ref="H240:H241"/>
    <mergeCell ref="I240:I241"/>
    <mergeCell ref="J240:J241"/>
    <mergeCell ref="A238:A239"/>
    <mergeCell ref="C238:C239"/>
    <mergeCell ref="D238:D239"/>
    <mergeCell ref="F238:F239"/>
    <mergeCell ref="H238:H239"/>
    <mergeCell ref="I238:I239"/>
    <mergeCell ref="K234:K235"/>
    <mergeCell ref="L234:L235"/>
    <mergeCell ref="A236:A237"/>
    <mergeCell ref="C236:C237"/>
    <mergeCell ref="D236:D237"/>
    <mergeCell ref="H236:H237"/>
    <mergeCell ref="I236:I237"/>
    <mergeCell ref="J236:J237"/>
    <mergeCell ref="K236:K237"/>
    <mergeCell ref="L236:L237"/>
    <mergeCell ref="J232:J233"/>
    <mergeCell ref="K232:K233"/>
    <mergeCell ref="L232:L233"/>
    <mergeCell ref="A234:A235"/>
    <mergeCell ref="C234:C235"/>
    <mergeCell ref="D234:D235"/>
    <mergeCell ref="F234:F235"/>
    <mergeCell ref="H234:H235"/>
    <mergeCell ref="I234:I235"/>
    <mergeCell ref="J234:J235"/>
    <mergeCell ref="A232:A233"/>
    <mergeCell ref="C232:C233"/>
    <mergeCell ref="D232:D233"/>
    <mergeCell ref="F232:F233"/>
    <mergeCell ref="H232:H233"/>
    <mergeCell ref="I232:I233"/>
    <mergeCell ref="L228:L229"/>
    <mergeCell ref="A230:A231"/>
    <mergeCell ref="C230:C231"/>
    <mergeCell ref="D230:D231"/>
    <mergeCell ref="F230:F231"/>
    <mergeCell ref="H230:H231"/>
    <mergeCell ref="I230:I231"/>
    <mergeCell ref="J230:J231"/>
    <mergeCell ref="K230:K231"/>
    <mergeCell ref="L230:L231"/>
    <mergeCell ref="L226:L227"/>
    <mergeCell ref="AX226:AY227"/>
    <mergeCell ref="A228:A229"/>
    <mergeCell ref="C228:C229"/>
    <mergeCell ref="D228:D229"/>
    <mergeCell ref="F228:F229"/>
    <mergeCell ref="H228:H229"/>
    <mergeCell ref="I228:I229"/>
    <mergeCell ref="J228:J229"/>
    <mergeCell ref="K228:K229"/>
    <mergeCell ref="K224:K225"/>
    <mergeCell ref="L224:L225"/>
    <mergeCell ref="A226:A227"/>
    <mergeCell ref="C226:C227"/>
    <mergeCell ref="D226:D227"/>
    <mergeCell ref="F226:F227"/>
    <mergeCell ref="H226:H227"/>
    <mergeCell ref="I226:I227"/>
    <mergeCell ref="J226:J227"/>
    <mergeCell ref="K226:K227"/>
    <mergeCell ref="A224:A225"/>
    <mergeCell ref="D224:D225"/>
    <mergeCell ref="F224:F225"/>
    <mergeCell ref="H224:H225"/>
    <mergeCell ref="I224:I225"/>
    <mergeCell ref="J224:J225"/>
    <mergeCell ref="AX220:AY221"/>
    <mergeCell ref="A222:A223"/>
    <mergeCell ref="D222:D223"/>
    <mergeCell ref="H222:H223"/>
    <mergeCell ref="I222:I223"/>
    <mergeCell ref="J222:J223"/>
    <mergeCell ref="K222:K223"/>
    <mergeCell ref="L222:L223"/>
    <mergeCell ref="L218:L219"/>
    <mergeCell ref="AX218:AY219"/>
    <mergeCell ref="A220:A221"/>
    <mergeCell ref="C220:C221"/>
    <mergeCell ref="D220:D221"/>
    <mergeCell ref="H220:H221"/>
    <mergeCell ref="I220:I221"/>
    <mergeCell ref="J220:J221"/>
    <mergeCell ref="K220:K221"/>
    <mergeCell ref="L220:L221"/>
    <mergeCell ref="L216:L217"/>
    <mergeCell ref="AX216:AY217"/>
    <mergeCell ref="A218:A219"/>
    <mergeCell ref="C218:C219"/>
    <mergeCell ref="D218:D219"/>
    <mergeCell ref="F218:F219"/>
    <mergeCell ref="H218:H219"/>
    <mergeCell ref="I218:I219"/>
    <mergeCell ref="J218:J219"/>
    <mergeCell ref="K218:K219"/>
    <mergeCell ref="K214:K215"/>
    <mergeCell ref="L214:L215"/>
    <mergeCell ref="AX214:AY215"/>
    <mergeCell ref="A216:A217"/>
    <mergeCell ref="C216:C217"/>
    <mergeCell ref="D216:D217"/>
    <mergeCell ref="H216:H217"/>
    <mergeCell ref="I216:I217"/>
    <mergeCell ref="J216:J217"/>
    <mergeCell ref="K216:K217"/>
    <mergeCell ref="A214:A215"/>
    <mergeCell ref="C214:C215"/>
    <mergeCell ref="D214:D215"/>
    <mergeCell ref="H214:H215"/>
    <mergeCell ref="I214:I215"/>
    <mergeCell ref="J214:J215"/>
    <mergeCell ref="AX210:AY211"/>
    <mergeCell ref="A212:A213"/>
    <mergeCell ref="C212:C213"/>
    <mergeCell ref="D212:D213"/>
    <mergeCell ref="H212:H213"/>
    <mergeCell ref="I212:I213"/>
    <mergeCell ref="J212:J213"/>
    <mergeCell ref="K212:K213"/>
    <mergeCell ref="L212:L213"/>
    <mergeCell ref="AX212:AY213"/>
    <mergeCell ref="J204:J205"/>
    <mergeCell ref="K208:K209"/>
    <mergeCell ref="L208:L209"/>
    <mergeCell ref="A210:A211"/>
    <mergeCell ref="C210:C211"/>
    <mergeCell ref="D210:D211"/>
    <mergeCell ref="H210:H211"/>
    <mergeCell ref="I210:I211"/>
    <mergeCell ref="J210:J211"/>
    <mergeCell ref="K210:K211"/>
    <mergeCell ref="L210:L211"/>
    <mergeCell ref="J206:J207"/>
    <mergeCell ref="K206:K207"/>
    <mergeCell ref="L206:L207"/>
    <mergeCell ref="A208:A209"/>
    <mergeCell ref="C208:C209"/>
    <mergeCell ref="D208:D209"/>
    <mergeCell ref="F208:F209"/>
    <mergeCell ref="H208:H209"/>
    <mergeCell ref="I208:I209"/>
    <mergeCell ref="J208:J209"/>
    <mergeCell ref="A206:A207"/>
    <mergeCell ref="C206:C207"/>
    <mergeCell ref="D206:D207"/>
    <mergeCell ref="F206:F207"/>
    <mergeCell ref="G206:G207"/>
    <mergeCell ref="H206:H207"/>
    <mergeCell ref="I206:I207"/>
    <mergeCell ref="K204:K205"/>
    <mergeCell ref="L204:L205"/>
    <mergeCell ref="A204:A205"/>
    <mergeCell ref="C204:C205"/>
    <mergeCell ref="H202:H203"/>
    <mergeCell ref="I202:I203"/>
    <mergeCell ref="J202:J203"/>
    <mergeCell ref="K202:K203"/>
    <mergeCell ref="L202:L203"/>
    <mergeCell ref="J196:J197"/>
    <mergeCell ref="K196:K197"/>
    <mergeCell ref="L196:L197"/>
    <mergeCell ref="A198:A199"/>
    <mergeCell ref="C198:C199"/>
    <mergeCell ref="D198:D199"/>
    <mergeCell ref="F198:F199"/>
    <mergeCell ref="H198:H199"/>
    <mergeCell ref="I198:I199"/>
    <mergeCell ref="J198:J199"/>
    <mergeCell ref="A196:A197"/>
    <mergeCell ref="C196:C197"/>
    <mergeCell ref="D196:D197"/>
    <mergeCell ref="F196:F197"/>
    <mergeCell ref="H196:H197"/>
    <mergeCell ref="I196:I197"/>
    <mergeCell ref="A200:A201"/>
    <mergeCell ref="C200:C201"/>
    <mergeCell ref="D200:D201"/>
    <mergeCell ref="F200:F201"/>
    <mergeCell ref="H200:H201"/>
    <mergeCell ref="I200:I201"/>
    <mergeCell ref="J200:J201"/>
    <mergeCell ref="K200:K201"/>
    <mergeCell ref="AX192:AY193"/>
    <mergeCell ref="A194:A195"/>
    <mergeCell ref="C194:C195"/>
    <mergeCell ref="D194:D195"/>
    <mergeCell ref="F194:F195"/>
    <mergeCell ref="H194:H195"/>
    <mergeCell ref="I194:I195"/>
    <mergeCell ref="J194:J195"/>
    <mergeCell ref="K194:K195"/>
    <mergeCell ref="L194:L195"/>
    <mergeCell ref="L190:L191"/>
    <mergeCell ref="AX190:AY191"/>
    <mergeCell ref="A192:A193"/>
    <mergeCell ref="C192:C193"/>
    <mergeCell ref="D192:D193"/>
    <mergeCell ref="H192:H193"/>
    <mergeCell ref="I192:I193"/>
    <mergeCell ref="J192:J193"/>
    <mergeCell ref="K192:K193"/>
    <mergeCell ref="L192:L193"/>
    <mergeCell ref="D204:D205"/>
    <mergeCell ref="F204:F205"/>
    <mergeCell ref="H204:H205"/>
    <mergeCell ref="I204:I205"/>
    <mergeCell ref="L200:L201"/>
    <mergeCell ref="A202:A203"/>
    <mergeCell ref="C202:C203"/>
    <mergeCell ref="D202:D203"/>
    <mergeCell ref="M187:M189"/>
    <mergeCell ref="A190:A191"/>
    <mergeCell ref="B190:B265"/>
    <mergeCell ref="C190:C191"/>
    <mergeCell ref="D190:D191"/>
    <mergeCell ref="F190:F191"/>
    <mergeCell ref="H190:H191"/>
    <mergeCell ref="I190:I191"/>
    <mergeCell ref="J190:J191"/>
    <mergeCell ref="K190:K191"/>
    <mergeCell ref="G187:G189"/>
    <mergeCell ref="H187:H189"/>
    <mergeCell ref="I187:I189"/>
    <mergeCell ref="J187:J189"/>
    <mergeCell ref="K187:K189"/>
    <mergeCell ref="L187:L189"/>
    <mergeCell ref="A187:A189"/>
    <mergeCell ref="B187:B189"/>
    <mergeCell ref="C187:C189"/>
    <mergeCell ref="D187:D189"/>
    <mergeCell ref="E187:E189"/>
    <mergeCell ref="F187:F189"/>
    <mergeCell ref="K198:K199"/>
    <mergeCell ref="L198:L199"/>
    <mergeCell ref="AX183:AY184"/>
    <mergeCell ref="A185:E186"/>
    <mergeCell ref="F185:F186"/>
    <mergeCell ref="H185:H186"/>
    <mergeCell ref="I185:I186"/>
    <mergeCell ref="J185:J186"/>
    <mergeCell ref="K185:K186"/>
    <mergeCell ref="L185:L186"/>
    <mergeCell ref="AX181:AY182"/>
    <mergeCell ref="A183:A184"/>
    <mergeCell ref="C183:C184"/>
    <mergeCell ref="D183:D184"/>
    <mergeCell ref="F183:F184"/>
    <mergeCell ref="H183:H184"/>
    <mergeCell ref="I183:I184"/>
    <mergeCell ref="J183:J184"/>
    <mergeCell ref="K183:K184"/>
    <mergeCell ref="L183:L184"/>
    <mergeCell ref="L179:L180"/>
    <mergeCell ref="A181:A182"/>
    <mergeCell ref="C181:C182"/>
    <mergeCell ref="D181:D182"/>
    <mergeCell ref="F181:F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F179:F180"/>
    <mergeCell ref="H179:H180"/>
    <mergeCell ref="I179:I180"/>
    <mergeCell ref="J179:J180"/>
    <mergeCell ref="K179:K180"/>
    <mergeCell ref="J175:J176"/>
    <mergeCell ref="K175:K176"/>
    <mergeCell ref="L175:L176"/>
    <mergeCell ref="AX175:AY176"/>
    <mergeCell ref="A177:A178"/>
    <mergeCell ref="C177:C178"/>
    <mergeCell ref="D177:D178"/>
    <mergeCell ref="H177:H178"/>
    <mergeCell ref="I177:I178"/>
    <mergeCell ref="J177:J178"/>
    <mergeCell ref="J173:J174"/>
    <mergeCell ref="K173:K174"/>
    <mergeCell ref="L173:L174"/>
    <mergeCell ref="AX173:AY174"/>
    <mergeCell ref="A175:A176"/>
    <mergeCell ref="C175:C176"/>
    <mergeCell ref="D175:D176"/>
    <mergeCell ref="F175:F176"/>
    <mergeCell ref="H175:H176"/>
    <mergeCell ref="I175:I176"/>
    <mergeCell ref="A173:A174"/>
    <mergeCell ref="C173:C174"/>
    <mergeCell ref="D173:D174"/>
    <mergeCell ref="F173:F174"/>
    <mergeCell ref="H173:H174"/>
    <mergeCell ref="I173:I174"/>
    <mergeCell ref="K169:K170"/>
    <mergeCell ref="L169:L170"/>
    <mergeCell ref="A171:A172"/>
    <mergeCell ref="C171:C172"/>
    <mergeCell ref="D171:D172"/>
    <mergeCell ref="H171:H172"/>
    <mergeCell ref="I171:I172"/>
    <mergeCell ref="J171:J172"/>
    <mergeCell ref="K171:K172"/>
    <mergeCell ref="L171:L172"/>
    <mergeCell ref="J167:J168"/>
    <mergeCell ref="K167:K168"/>
    <mergeCell ref="L167:L168"/>
    <mergeCell ref="AX167:AY168"/>
    <mergeCell ref="A169:A170"/>
    <mergeCell ref="C169:C170"/>
    <mergeCell ref="D169:D170"/>
    <mergeCell ref="H169:H170"/>
    <mergeCell ref="I169:I170"/>
    <mergeCell ref="J169:J170"/>
    <mergeCell ref="I165:I166"/>
    <mergeCell ref="J165:J166"/>
    <mergeCell ref="K165:K166"/>
    <mergeCell ref="L165:L166"/>
    <mergeCell ref="AX165:AY166"/>
    <mergeCell ref="A167:A168"/>
    <mergeCell ref="C167:C168"/>
    <mergeCell ref="D167:D168"/>
    <mergeCell ref="H167:H168"/>
    <mergeCell ref="I167:I168"/>
    <mergeCell ref="A165:A166"/>
    <mergeCell ref="C165:C166"/>
    <mergeCell ref="D165:D166"/>
    <mergeCell ref="F165:F166"/>
    <mergeCell ref="G165:G166"/>
    <mergeCell ref="H165:H166"/>
    <mergeCell ref="L161:L162"/>
    <mergeCell ref="A163:A164"/>
    <mergeCell ref="C163:C164"/>
    <mergeCell ref="D163:D164"/>
    <mergeCell ref="G163:G164"/>
    <mergeCell ref="H163:H164"/>
    <mergeCell ref="I163:I164"/>
    <mergeCell ref="J163:J164"/>
    <mergeCell ref="K163:K164"/>
    <mergeCell ref="L163:L164"/>
    <mergeCell ref="L159:L160"/>
    <mergeCell ref="AX159:AY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57:L158"/>
    <mergeCell ref="AX157:AY158"/>
    <mergeCell ref="A159:A160"/>
    <mergeCell ref="C159:C160"/>
    <mergeCell ref="D159:D160"/>
    <mergeCell ref="F159:F160"/>
    <mergeCell ref="H159:H160"/>
    <mergeCell ref="I159:I160"/>
    <mergeCell ref="J159:J160"/>
    <mergeCell ref="K159:K160"/>
    <mergeCell ref="L155:L156"/>
    <mergeCell ref="AX155:AY156"/>
    <mergeCell ref="A157:A158"/>
    <mergeCell ref="C157:C158"/>
    <mergeCell ref="D157:D158"/>
    <mergeCell ref="F157:F158"/>
    <mergeCell ref="H157:H158"/>
    <mergeCell ref="I157:I158"/>
    <mergeCell ref="J157:J158"/>
    <mergeCell ref="K157:K158"/>
    <mergeCell ref="L153:L154"/>
    <mergeCell ref="AX153:AY154"/>
    <mergeCell ref="A155:A156"/>
    <mergeCell ref="C155:C156"/>
    <mergeCell ref="D155:D156"/>
    <mergeCell ref="F155:F156"/>
    <mergeCell ref="H155:H156"/>
    <mergeCell ref="I155:I156"/>
    <mergeCell ref="J155:J156"/>
    <mergeCell ref="K155:K156"/>
    <mergeCell ref="D143:D144"/>
    <mergeCell ref="F143:F144"/>
    <mergeCell ref="H143:H144"/>
    <mergeCell ref="I143:I144"/>
    <mergeCell ref="K151:K152"/>
    <mergeCell ref="L151:L152"/>
    <mergeCell ref="A153:A154"/>
    <mergeCell ref="C153:C154"/>
    <mergeCell ref="D153:D154"/>
    <mergeCell ref="F153:F154"/>
    <mergeCell ref="H153:H154"/>
    <mergeCell ref="I153:I154"/>
    <mergeCell ref="J153:J154"/>
    <mergeCell ref="K153:K154"/>
    <mergeCell ref="A151:A152"/>
    <mergeCell ref="D151:D152"/>
    <mergeCell ref="F151:F152"/>
    <mergeCell ref="H151:H152"/>
    <mergeCell ref="I151:I152"/>
    <mergeCell ref="J151:J152"/>
    <mergeCell ref="L147:L148"/>
    <mergeCell ref="A149:A150"/>
    <mergeCell ref="C149:C150"/>
    <mergeCell ref="D149:D150"/>
    <mergeCell ref="F149:F150"/>
    <mergeCell ref="H149:H150"/>
    <mergeCell ref="I149:I150"/>
    <mergeCell ref="J149:J150"/>
    <mergeCell ref="K149:K150"/>
    <mergeCell ref="L149:L150"/>
    <mergeCell ref="K137:K138"/>
    <mergeCell ref="L137:L138"/>
    <mergeCell ref="A139:A140"/>
    <mergeCell ref="D139:D140"/>
    <mergeCell ref="F139:F140"/>
    <mergeCell ref="G139:G140"/>
    <mergeCell ref="H139:H140"/>
    <mergeCell ref="I139:I140"/>
    <mergeCell ref="J139:J140"/>
    <mergeCell ref="K139:K140"/>
    <mergeCell ref="K145:K146"/>
    <mergeCell ref="L145:L146"/>
    <mergeCell ref="A147:A148"/>
    <mergeCell ref="C147:C148"/>
    <mergeCell ref="D147:D148"/>
    <mergeCell ref="F147:F148"/>
    <mergeCell ref="H147:H148"/>
    <mergeCell ref="I147:I148"/>
    <mergeCell ref="J147:J148"/>
    <mergeCell ref="K147:K148"/>
    <mergeCell ref="J143:J144"/>
    <mergeCell ref="K143:K144"/>
    <mergeCell ref="L143:L144"/>
    <mergeCell ref="A145:A146"/>
    <mergeCell ref="C145:C146"/>
    <mergeCell ref="D145:D146"/>
    <mergeCell ref="F145:F146"/>
    <mergeCell ref="H145:H146"/>
    <mergeCell ref="I145:I146"/>
    <mergeCell ref="J145:J146"/>
    <mergeCell ref="A143:A144"/>
    <mergeCell ref="C143:C144"/>
    <mergeCell ref="M134:M136"/>
    <mergeCell ref="A137:A138"/>
    <mergeCell ref="B137:B184"/>
    <mergeCell ref="C137:C138"/>
    <mergeCell ref="D137:D138"/>
    <mergeCell ref="F137:F138"/>
    <mergeCell ref="G137:G138"/>
    <mergeCell ref="H137:H138"/>
    <mergeCell ref="I137:I138"/>
    <mergeCell ref="J137:J138"/>
    <mergeCell ref="G134:G136"/>
    <mergeCell ref="H134:H136"/>
    <mergeCell ref="I134:I136"/>
    <mergeCell ref="J134:J136"/>
    <mergeCell ref="K134:K136"/>
    <mergeCell ref="L134:L136"/>
    <mergeCell ref="A134:A136"/>
    <mergeCell ref="B134:B136"/>
    <mergeCell ref="C134:C136"/>
    <mergeCell ref="D134:D136"/>
    <mergeCell ref="E134:E136"/>
    <mergeCell ref="F134:F136"/>
    <mergeCell ref="L139:L140"/>
    <mergeCell ref="A141:A142"/>
    <mergeCell ref="C141:C142"/>
    <mergeCell ref="D141:D142"/>
    <mergeCell ref="F141:F142"/>
    <mergeCell ref="H141:H142"/>
    <mergeCell ref="I141:I142"/>
    <mergeCell ref="J141:J142"/>
    <mergeCell ref="K141:K142"/>
    <mergeCell ref="L141:L142"/>
    <mergeCell ref="L130:L131"/>
    <mergeCell ref="A132:E133"/>
    <mergeCell ref="F132:F133"/>
    <mergeCell ref="H132:H133"/>
    <mergeCell ref="I132:I133"/>
    <mergeCell ref="J132:J133"/>
    <mergeCell ref="K132:K133"/>
    <mergeCell ref="L132:L133"/>
    <mergeCell ref="A130:E131"/>
    <mergeCell ref="F130:F131"/>
    <mergeCell ref="H130:H131"/>
    <mergeCell ref="I130:I131"/>
    <mergeCell ref="J130:J131"/>
    <mergeCell ref="K130:K131"/>
    <mergeCell ref="L126:L127"/>
    <mergeCell ref="A128:A129"/>
    <mergeCell ref="C128:C129"/>
    <mergeCell ref="D128:D129"/>
    <mergeCell ref="F128:F129"/>
    <mergeCell ref="H128:H129"/>
    <mergeCell ref="I128:I129"/>
    <mergeCell ref="J128:J129"/>
    <mergeCell ref="K128:K129"/>
    <mergeCell ref="L128:L129"/>
    <mergeCell ref="J124:J125"/>
    <mergeCell ref="K124:K125"/>
    <mergeCell ref="L124:L125"/>
    <mergeCell ref="A126:A127"/>
    <mergeCell ref="D126:D127"/>
    <mergeCell ref="F126:F127"/>
    <mergeCell ref="H126:H127"/>
    <mergeCell ref="I126:I127"/>
    <mergeCell ref="J126:J127"/>
    <mergeCell ref="K126:K127"/>
    <mergeCell ref="I122:I123"/>
    <mergeCell ref="J122:J123"/>
    <mergeCell ref="K122:K123"/>
    <mergeCell ref="L122:L123"/>
    <mergeCell ref="A124:A125"/>
    <mergeCell ref="D124:D125"/>
    <mergeCell ref="F124:F125"/>
    <mergeCell ref="G124:G125"/>
    <mergeCell ref="H124:H125"/>
    <mergeCell ref="I124:I125"/>
    <mergeCell ref="A122:A123"/>
    <mergeCell ref="B122:B129"/>
    <mergeCell ref="D122:D123"/>
    <mergeCell ref="F122:F123"/>
    <mergeCell ref="G122:G123"/>
    <mergeCell ref="H122:H123"/>
    <mergeCell ref="L118:L119"/>
    <mergeCell ref="A120:E121"/>
    <mergeCell ref="H120:H121"/>
    <mergeCell ref="I120:I121"/>
    <mergeCell ref="J120:J121"/>
    <mergeCell ref="K120:K121"/>
    <mergeCell ref="L120:L121"/>
    <mergeCell ref="L116:L117"/>
    <mergeCell ref="A118:A119"/>
    <mergeCell ref="C118:C119"/>
    <mergeCell ref="D118:D119"/>
    <mergeCell ref="F118:F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H116:H117"/>
    <mergeCell ref="I116:I117"/>
    <mergeCell ref="J116:J117"/>
    <mergeCell ref="K116:K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F112:F113"/>
    <mergeCell ref="H112:H113"/>
    <mergeCell ref="I112:I113"/>
    <mergeCell ref="J112:J113"/>
    <mergeCell ref="I108:I109"/>
    <mergeCell ref="J108:J109"/>
    <mergeCell ref="K108:K109"/>
    <mergeCell ref="L108:L109"/>
    <mergeCell ref="A110:A111"/>
    <mergeCell ref="C110:C111"/>
    <mergeCell ref="D110:D111"/>
    <mergeCell ref="F110:F111"/>
    <mergeCell ref="H110:H111"/>
    <mergeCell ref="I110:I111"/>
    <mergeCell ref="I106:I107"/>
    <mergeCell ref="J106:J107"/>
    <mergeCell ref="K106:K107"/>
    <mergeCell ref="L106:L107"/>
    <mergeCell ref="A108:A109"/>
    <mergeCell ref="C108:C109"/>
    <mergeCell ref="D108:D109"/>
    <mergeCell ref="F108:F109"/>
    <mergeCell ref="G108:G109"/>
    <mergeCell ref="H108:H109"/>
    <mergeCell ref="I104:I105"/>
    <mergeCell ref="J104:J105"/>
    <mergeCell ref="K104:K105"/>
    <mergeCell ref="L104:L105"/>
    <mergeCell ref="A106:A107"/>
    <mergeCell ref="C106:C107"/>
    <mergeCell ref="D106:D107"/>
    <mergeCell ref="F106:F107"/>
    <mergeCell ref="G106:G107"/>
    <mergeCell ref="H106:H107"/>
    <mergeCell ref="A104:A105"/>
    <mergeCell ref="C104:C105"/>
    <mergeCell ref="D104:D105"/>
    <mergeCell ref="F104:F105"/>
    <mergeCell ref="G104:G105"/>
    <mergeCell ref="H104:H105"/>
    <mergeCell ref="L100:L101"/>
    <mergeCell ref="A102:A103"/>
    <mergeCell ref="C102:C103"/>
    <mergeCell ref="D102:D103"/>
    <mergeCell ref="F102:F103"/>
    <mergeCell ref="H102:H103"/>
    <mergeCell ref="I102:I103"/>
    <mergeCell ref="J102:J103"/>
    <mergeCell ref="K102:K103"/>
    <mergeCell ref="L102:L103"/>
    <mergeCell ref="K98:K99"/>
    <mergeCell ref="L98:L99"/>
    <mergeCell ref="A100:A101"/>
    <mergeCell ref="C100:C101"/>
    <mergeCell ref="D100:D101"/>
    <mergeCell ref="F100:F101"/>
    <mergeCell ref="H100:H101"/>
    <mergeCell ref="I100:I101"/>
    <mergeCell ref="J100:J101"/>
    <mergeCell ref="K100:K101"/>
    <mergeCell ref="J96:J97"/>
    <mergeCell ref="K96:K97"/>
    <mergeCell ref="L96:L97"/>
    <mergeCell ref="A98:A99"/>
    <mergeCell ref="C98:C99"/>
    <mergeCell ref="D98:D99"/>
    <mergeCell ref="F98:F99"/>
    <mergeCell ref="H98:H99"/>
    <mergeCell ref="I98:I99"/>
    <mergeCell ref="J98:J99"/>
    <mergeCell ref="J94:J95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A94:A95"/>
    <mergeCell ref="C94:C95"/>
    <mergeCell ref="D94:D95"/>
    <mergeCell ref="F94:F95"/>
    <mergeCell ref="H94:H95"/>
    <mergeCell ref="I94:I95"/>
    <mergeCell ref="L90:L91"/>
    <mergeCell ref="A92:A93"/>
    <mergeCell ref="C92:C93"/>
    <mergeCell ref="D92:D93"/>
    <mergeCell ref="F92:F93"/>
    <mergeCell ref="H92:H93"/>
    <mergeCell ref="I92:I93"/>
    <mergeCell ref="J92:J93"/>
    <mergeCell ref="K92:K93"/>
    <mergeCell ref="L92:L93"/>
    <mergeCell ref="K88:K89"/>
    <mergeCell ref="L88:L89"/>
    <mergeCell ref="A90:A91"/>
    <mergeCell ref="C90:C91"/>
    <mergeCell ref="D90:D91"/>
    <mergeCell ref="F90:F91"/>
    <mergeCell ref="H90:H91"/>
    <mergeCell ref="I90:I91"/>
    <mergeCell ref="J90:J91"/>
    <mergeCell ref="K90:K91"/>
    <mergeCell ref="K86:K87"/>
    <mergeCell ref="L86:L87"/>
    <mergeCell ref="A88:A89"/>
    <mergeCell ref="C88:C89"/>
    <mergeCell ref="D88:D89"/>
    <mergeCell ref="F88:F89"/>
    <mergeCell ref="G88:G89"/>
    <mergeCell ref="H88:H89"/>
    <mergeCell ref="I88:I89"/>
    <mergeCell ref="J88:J89"/>
    <mergeCell ref="K84:K85"/>
    <mergeCell ref="L84:L85"/>
    <mergeCell ref="A86:A87"/>
    <mergeCell ref="C86:C87"/>
    <mergeCell ref="D86:D87"/>
    <mergeCell ref="F86:F87"/>
    <mergeCell ref="G86:G87"/>
    <mergeCell ref="H86:H87"/>
    <mergeCell ref="I86:I87"/>
    <mergeCell ref="J86:J87"/>
    <mergeCell ref="J82:J83"/>
    <mergeCell ref="K82:K83"/>
    <mergeCell ref="L82:L83"/>
    <mergeCell ref="A84:A85"/>
    <mergeCell ref="C84:C85"/>
    <mergeCell ref="D84:D85"/>
    <mergeCell ref="F84:F85"/>
    <mergeCell ref="H84:H85"/>
    <mergeCell ref="I84:I85"/>
    <mergeCell ref="J84:J85"/>
    <mergeCell ref="A82:A83"/>
    <mergeCell ref="C82:C83"/>
    <mergeCell ref="D82:D83"/>
    <mergeCell ref="F82:F83"/>
    <mergeCell ref="H82:H83"/>
    <mergeCell ref="I82:I83"/>
    <mergeCell ref="H80:H81"/>
    <mergeCell ref="I80:I81"/>
    <mergeCell ref="J80:J81"/>
    <mergeCell ref="K80:K81"/>
    <mergeCell ref="L80:L81"/>
    <mergeCell ref="AX80:BA81"/>
    <mergeCell ref="H78:H79"/>
    <mergeCell ref="I78:I79"/>
    <mergeCell ref="J78:J79"/>
    <mergeCell ref="K78:K79"/>
    <mergeCell ref="L78:L79"/>
    <mergeCell ref="A80:A81"/>
    <mergeCell ref="C80:C81"/>
    <mergeCell ref="D80:D81"/>
    <mergeCell ref="F80:F81"/>
    <mergeCell ref="G80:G81"/>
    <mergeCell ref="H76:H77"/>
    <mergeCell ref="I76:I77"/>
    <mergeCell ref="J76:J77"/>
    <mergeCell ref="K76:K77"/>
    <mergeCell ref="L76:L77"/>
    <mergeCell ref="A78:A79"/>
    <mergeCell ref="C78:C79"/>
    <mergeCell ref="D78:D79"/>
    <mergeCell ref="F78:F79"/>
    <mergeCell ref="G78:G79"/>
    <mergeCell ref="G68:G69"/>
    <mergeCell ref="H74:H75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2:H73"/>
    <mergeCell ref="I72:I73"/>
    <mergeCell ref="J72:J73"/>
    <mergeCell ref="K72:K73"/>
    <mergeCell ref="L72:L73"/>
    <mergeCell ref="A74:A75"/>
    <mergeCell ref="C74:C75"/>
    <mergeCell ref="D74:D75"/>
    <mergeCell ref="F74:F75"/>
    <mergeCell ref="G74:G75"/>
    <mergeCell ref="A72:A73"/>
    <mergeCell ref="C72:C73"/>
    <mergeCell ref="D72:D73"/>
    <mergeCell ref="F72:F73"/>
    <mergeCell ref="G72:G73"/>
    <mergeCell ref="AX64:AX65"/>
    <mergeCell ref="A66:A67"/>
    <mergeCell ref="C66:C67"/>
    <mergeCell ref="D66:D67"/>
    <mergeCell ref="F66:F67"/>
    <mergeCell ref="G66:G67"/>
    <mergeCell ref="H66:H67"/>
    <mergeCell ref="I70:I71"/>
    <mergeCell ref="J70:J71"/>
    <mergeCell ref="K70:K71"/>
    <mergeCell ref="L70:L71"/>
    <mergeCell ref="AX70:AY71"/>
    <mergeCell ref="G64:G65"/>
    <mergeCell ref="H64:H65"/>
    <mergeCell ref="I64:I65"/>
    <mergeCell ref="A70:A71"/>
    <mergeCell ref="C70:C71"/>
    <mergeCell ref="D70:D71"/>
    <mergeCell ref="F70:F71"/>
    <mergeCell ref="G70:G71"/>
    <mergeCell ref="H70:H71"/>
    <mergeCell ref="H68:H69"/>
    <mergeCell ref="I68:I69"/>
    <mergeCell ref="J68:J69"/>
    <mergeCell ref="K68:K69"/>
    <mergeCell ref="L68:L69"/>
    <mergeCell ref="AX68:AY69"/>
    <mergeCell ref="AX66:AY67"/>
    <mergeCell ref="A68:A69"/>
    <mergeCell ref="C68:C69"/>
    <mergeCell ref="D68:D69"/>
    <mergeCell ref="F68:F69"/>
    <mergeCell ref="I62:I63"/>
    <mergeCell ref="G60:G61"/>
    <mergeCell ref="H60:H61"/>
    <mergeCell ref="I60:I61"/>
    <mergeCell ref="J60:J61"/>
    <mergeCell ref="K60:K61"/>
    <mergeCell ref="L60:L61"/>
    <mergeCell ref="I66:I67"/>
    <mergeCell ref="J66:J67"/>
    <mergeCell ref="K66:K67"/>
    <mergeCell ref="L66:L67"/>
    <mergeCell ref="H58:H59"/>
    <mergeCell ref="I58:I59"/>
    <mergeCell ref="J58:J59"/>
    <mergeCell ref="K58:K59"/>
    <mergeCell ref="L58:L59"/>
    <mergeCell ref="J64:J65"/>
    <mergeCell ref="K64:K65"/>
    <mergeCell ref="L64:L65"/>
    <mergeCell ref="AX58:AY59"/>
    <mergeCell ref="A58:A59"/>
    <mergeCell ref="B58:B119"/>
    <mergeCell ref="C58:C59"/>
    <mergeCell ref="D58:D59"/>
    <mergeCell ref="F58:F59"/>
    <mergeCell ref="G58:G59"/>
    <mergeCell ref="A60:A61"/>
    <mergeCell ref="C60:C61"/>
    <mergeCell ref="D60:D61"/>
    <mergeCell ref="F60:F61"/>
    <mergeCell ref="K54:K55"/>
    <mergeCell ref="L54:L55"/>
    <mergeCell ref="A56:E57"/>
    <mergeCell ref="F56:F57"/>
    <mergeCell ref="H56:H57"/>
    <mergeCell ref="I56:I57"/>
    <mergeCell ref="J56:J57"/>
    <mergeCell ref="K56:K57"/>
    <mergeCell ref="L56:L57"/>
    <mergeCell ref="J62:J63"/>
    <mergeCell ref="K62:K63"/>
    <mergeCell ref="L62:L63"/>
    <mergeCell ref="A64:A65"/>
    <mergeCell ref="C64:C65"/>
    <mergeCell ref="D64:D65"/>
    <mergeCell ref="F64:F65"/>
    <mergeCell ref="A62:A63"/>
    <mergeCell ref="D62:D63"/>
    <mergeCell ref="F62:F63"/>
    <mergeCell ref="G62:G63"/>
    <mergeCell ref="H62:H63"/>
    <mergeCell ref="J52:J53"/>
    <mergeCell ref="K52:K53"/>
    <mergeCell ref="L52:L53"/>
    <mergeCell ref="A54:A55"/>
    <mergeCell ref="C54:C55"/>
    <mergeCell ref="D54:D55"/>
    <mergeCell ref="F54:F55"/>
    <mergeCell ref="H54:H55"/>
    <mergeCell ref="I54:I55"/>
    <mergeCell ref="J54:J55"/>
    <mergeCell ref="I50:I51"/>
    <mergeCell ref="J50:J51"/>
    <mergeCell ref="K50:K51"/>
    <mergeCell ref="L50:L51"/>
    <mergeCell ref="A52:A53"/>
    <mergeCell ref="C52:C53"/>
    <mergeCell ref="D52:D53"/>
    <mergeCell ref="F52:F53"/>
    <mergeCell ref="H52:H53"/>
    <mergeCell ref="I52:I53"/>
    <mergeCell ref="A50:A51"/>
    <mergeCell ref="C50:C51"/>
    <mergeCell ref="D50:D51"/>
    <mergeCell ref="F50:F51"/>
    <mergeCell ref="G50:G51"/>
    <mergeCell ref="H50:H51"/>
    <mergeCell ref="H48:H49"/>
    <mergeCell ref="I48:I49"/>
    <mergeCell ref="J48:J49"/>
    <mergeCell ref="K48:K49"/>
    <mergeCell ref="L48:L49"/>
    <mergeCell ref="AX48:AY49"/>
    <mergeCell ref="H46:H47"/>
    <mergeCell ref="I46:I47"/>
    <mergeCell ref="J46:J47"/>
    <mergeCell ref="K46:K47"/>
    <mergeCell ref="L46:L47"/>
    <mergeCell ref="A48:A49"/>
    <mergeCell ref="C48:C49"/>
    <mergeCell ref="D48:D49"/>
    <mergeCell ref="F48:F49"/>
    <mergeCell ref="G48:G49"/>
    <mergeCell ref="H44:H45"/>
    <mergeCell ref="I44:I45"/>
    <mergeCell ref="J44:J45"/>
    <mergeCell ref="K44:K45"/>
    <mergeCell ref="L44:L45"/>
    <mergeCell ref="A46:A47"/>
    <mergeCell ref="C46:C47"/>
    <mergeCell ref="D46:D47"/>
    <mergeCell ref="F46:F47"/>
    <mergeCell ref="G46:G47"/>
    <mergeCell ref="H34:H35"/>
    <mergeCell ref="I34:I35"/>
    <mergeCell ref="J34:J35"/>
    <mergeCell ref="K34:K35"/>
    <mergeCell ref="I42:I43"/>
    <mergeCell ref="J42:J43"/>
    <mergeCell ref="K42:K43"/>
    <mergeCell ref="L42:L43"/>
    <mergeCell ref="AX42:AY43"/>
    <mergeCell ref="A44:A45"/>
    <mergeCell ref="C44:C45"/>
    <mergeCell ref="D44:D45"/>
    <mergeCell ref="F44:F45"/>
    <mergeCell ref="G44:G45"/>
    <mergeCell ref="A42:A43"/>
    <mergeCell ref="C42:C43"/>
    <mergeCell ref="D42:D43"/>
    <mergeCell ref="F42:F43"/>
    <mergeCell ref="G42:G43"/>
    <mergeCell ref="H42:H43"/>
    <mergeCell ref="K38:K39"/>
    <mergeCell ref="L38:L39"/>
    <mergeCell ref="D40:D41"/>
    <mergeCell ref="F40:F41"/>
    <mergeCell ref="G40:G41"/>
    <mergeCell ref="H40:H41"/>
    <mergeCell ref="I40:I41"/>
    <mergeCell ref="J40:J41"/>
    <mergeCell ref="K40:K41"/>
    <mergeCell ref="L40:L41"/>
    <mergeCell ref="H28:H29"/>
    <mergeCell ref="I28:I29"/>
    <mergeCell ref="J28:J29"/>
    <mergeCell ref="K28:K29"/>
    <mergeCell ref="L28:L29"/>
    <mergeCell ref="A30:A31"/>
    <mergeCell ref="C30:C31"/>
    <mergeCell ref="D30:D31"/>
    <mergeCell ref="F30:F31"/>
    <mergeCell ref="G30:G31"/>
    <mergeCell ref="K36:K37"/>
    <mergeCell ref="L36:L37"/>
    <mergeCell ref="AX36:AY37"/>
    <mergeCell ref="A38:A39"/>
    <mergeCell ref="D38:D39"/>
    <mergeCell ref="F38:F39"/>
    <mergeCell ref="G38:G39"/>
    <mergeCell ref="H38:H39"/>
    <mergeCell ref="I38:I39"/>
    <mergeCell ref="J38:J39"/>
    <mergeCell ref="L34:L35"/>
    <mergeCell ref="A36:A37"/>
    <mergeCell ref="B36:B55"/>
    <mergeCell ref="C36:C37"/>
    <mergeCell ref="D36:D37"/>
    <mergeCell ref="F36:F37"/>
    <mergeCell ref="G36:G37"/>
    <mergeCell ref="H36:H37"/>
    <mergeCell ref="I36:I37"/>
    <mergeCell ref="J36:J37"/>
    <mergeCell ref="A34:E35"/>
    <mergeCell ref="F34:F35"/>
    <mergeCell ref="AX26:AY27"/>
    <mergeCell ref="A28:A29"/>
    <mergeCell ref="C28:C29"/>
    <mergeCell ref="D28:D29"/>
    <mergeCell ref="F28:F29"/>
    <mergeCell ref="G28:G29"/>
    <mergeCell ref="I24:I25"/>
    <mergeCell ref="J24:J25"/>
    <mergeCell ref="K24:K25"/>
    <mergeCell ref="L24:L25"/>
    <mergeCell ref="A26:A27"/>
    <mergeCell ref="C26:C27"/>
    <mergeCell ref="D26:D27"/>
    <mergeCell ref="F26:F27"/>
    <mergeCell ref="G26:G27"/>
    <mergeCell ref="H26:H27"/>
    <mergeCell ref="H32:H33"/>
    <mergeCell ref="I32:I33"/>
    <mergeCell ref="J32:J33"/>
    <mergeCell ref="K32:K33"/>
    <mergeCell ref="L32:L33"/>
    <mergeCell ref="AX32:AX33"/>
    <mergeCell ref="H30:H31"/>
    <mergeCell ref="I30:I31"/>
    <mergeCell ref="J30:J31"/>
    <mergeCell ref="K30:K31"/>
    <mergeCell ref="L30:L31"/>
    <mergeCell ref="A32:A33"/>
    <mergeCell ref="C32:C33"/>
    <mergeCell ref="D32:D33"/>
    <mergeCell ref="F32:F33"/>
    <mergeCell ref="G32:G33"/>
    <mergeCell ref="F24:F25"/>
    <mergeCell ref="G24:G25"/>
    <mergeCell ref="H24:H25"/>
    <mergeCell ref="I20:I21"/>
    <mergeCell ref="J20:J21"/>
    <mergeCell ref="K20:K21"/>
    <mergeCell ref="L20:L21"/>
    <mergeCell ref="A22:A23"/>
    <mergeCell ref="C22:C23"/>
    <mergeCell ref="D22:D23"/>
    <mergeCell ref="F22:F23"/>
    <mergeCell ref="G22:G23"/>
    <mergeCell ref="H22:H23"/>
    <mergeCell ref="I26:I27"/>
    <mergeCell ref="J26:J27"/>
    <mergeCell ref="K26:K27"/>
    <mergeCell ref="L26:L27"/>
    <mergeCell ref="A20:A21"/>
    <mergeCell ref="C20:C21"/>
    <mergeCell ref="D20:D21"/>
    <mergeCell ref="F20:F21"/>
    <mergeCell ref="G20:G21"/>
    <mergeCell ref="H20:H21"/>
    <mergeCell ref="AX12:AY13"/>
    <mergeCell ref="A14:A15"/>
    <mergeCell ref="C14:C15"/>
    <mergeCell ref="D14:D15"/>
    <mergeCell ref="F14:F15"/>
    <mergeCell ref="H14:H15"/>
    <mergeCell ref="I14:I15"/>
    <mergeCell ref="I18:I19"/>
    <mergeCell ref="J18:J19"/>
    <mergeCell ref="K18:K19"/>
    <mergeCell ref="L18:L19"/>
    <mergeCell ref="J10:J11"/>
    <mergeCell ref="K10:K11"/>
    <mergeCell ref="L10:L11"/>
    <mergeCell ref="AX10:AZ11"/>
    <mergeCell ref="A12:A13"/>
    <mergeCell ref="C12:C13"/>
    <mergeCell ref="D12:D13"/>
    <mergeCell ref="F12:F13"/>
    <mergeCell ref="H12:H13"/>
    <mergeCell ref="I12:I13"/>
    <mergeCell ref="AX14:AY20"/>
    <mergeCell ref="I16:I17"/>
    <mergeCell ref="J16:J17"/>
    <mergeCell ref="K16:K17"/>
    <mergeCell ref="L16:L17"/>
    <mergeCell ref="A18:A19"/>
    <mergeCell ref="C18:C19"/>
    <mergeCell ref="D18:D19"/>
    <mergeCell ref="F18:F19"/>
    <mergeCell ref="G18:G19"/>
    <mergeCell ref="H18:H19"/>
    <mergeCell ref="A10:A11"/>
    <mergeCell ref="B10:B33"/>
    <mergeCell ref="C10:C11"/>
    <mergeCell ref="D10:D11"/>
    <mergeCell ref="F10:F11"/>
    <mergeCell ref="H10:H11"/>
    <mergeCell ref="I10:I11"/>
    <mergeCell ref="G7:G9"/>
    <mergeCell ref="H7:H9"/>
    <mergeCell ref="I7:I9"/>
    <mergeCell ref="J7:J9"/>
    <mergeCell ref="K7:K9"/>
    <mergeCell ref="L7:L9"/>
    <mergeCell ref="J14:J15"/>
    <mergeCell ref="K14:K15"/>
    <mergeCell ref="L14:L15"/>
    <mergeCell ref="A16:A17"/>
    <mergeCell ref="C16:C17"/>
    <mergeCell ref="J12:J13"/>
    <mergeCell ref="K12:K13"/>
    <mergeCell ref="L12:L13"/>
    <mergeCell ref="I22:I23"/>
    <mergeCell ref="J22:J23"/>
    <mergeCell ref="K22:K23"/>
    <mergeCell ref="L22:L23"/>
    <mergeCell ref="D16:D17"/>
    <mergeCell ref="F16:F17"/>
    <mergeCell ref="G16:G17"/>
    <mergeCell ref="H16:H17"/>
    <mergeCell ref="A24:A25"/>
    <mergeCell ref="C24:C25"/>
    <mergeCell ref="D24:D25"/>
    <mergeCell ref="A4:AI6"/>
    <mergeCell ref="AS4:AS6"/>
    <mergeCell ref="A7:A9"/>
    <mergeCell ref="B7:B9"/>
    <mergeCell ref="C7:C9"/>
    <mergeCell ref="D7:D9"/>
    <mergeCell ref="E7:E9"/>
    <mergeCell ref="F7:F9"/>
    <mergeCell ref="T2:U3"/>
    <mergeCell ref="W2:X2"/>
    <mergeCell ref="AC2:AD2"/>
    <mergeCell ref="AF2:AG2"/>
    <mergeCell ref="W3:X3"/>
    <mergeCell ref="AC3:AD3"/>
    <mergeCell ref="AF3:AG3"/>
    <mergeCell ref="AT4:AW6"/>
    <mergeCell ref="M7:M9"/>
    <mergeCell ref="N7:AM7"/>
    <mergeCell ref="AN7:AV7"/>
  </mergeCells>
  <phoneticPr fontId="13" type="noConversion"/>
  <conditionalFormatting sqref="K7:K120">
    <cfRule type="cellIs" dxfId="83" priority="1" stopIfTrue="1" operator="lessThan">
      <formula>0</formula>
    </cfRule>
    <cfRule type="cellIs" dxfId="82" priority="2" stopIfTrue="1" operator="equal">
      <formula>0</formula>
    </cfRule>
  </conditionalFormatting>
  <conditionalFormatting sqref="K122:K343">
    <cfRule type="cellIs" dxfId="81" priority="3" stopIfTrue="1" operator="lessThan">
      <formula>0</formula>
    </cfRule>
    <cfRule type="cellIs" dxfId="80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61" fitToHeight="0" orientation="portrait" cellComments="asDisplayed" r:id="rId1"/>
  <headerFooter>
    <oddFooter>&amp;L&amp;P&amp;C(주)에이치에스지&amp;R제조팀</oddFooter>
  </headerFooter>
  <rowBreaks count="1" manualBreakCount="1">
    <brk id="133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  <pageSetUpPr fitToPage="1"/>
  </sheetPr>
  <dimension ref="A1:AZ456"/>
  <sheetViews>
    <sheetView showGridLines="0" topLeftCell="A204" zoomScale="85" zoomScaleNormal="85" zoomScaleSheetLayoutView="40" workbookViewId="0">
      <selection activeCell="H183" sqref="H183:H184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1102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1073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1066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/>
      <c r="AA10" s="246"/>
      <c r="AB10" s="246"/>
      <c r="AC10" s="31"/>
      <c r="AD10" s="246"/>
      <c r="AE10" s="246"/>
      <c r="AF10" s="246"/>
      <c r="AG10" s="1067">
        <v>300</v>
      </c>
      <c r="AH10" s="246"/>
      <c r="AI10" s="31"/>
      <c r="AJ10" s="246"/>
      <c r="AK10" s="246"/>
      <c r="AL10" s="246"/>
      <c r="AM10" s="246"/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500</v>
      </c>
      <c r="AE14" s="44"/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0</v>
      </c>
      <c r="K20" s="1220">
        <f>H20-J20</f>
        <v>15</v>
      </c>
      <c r="L20" s="1209">
        <f>J20/H20</f>
        <v>0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39"/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0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hidden="1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/>
      <c r="I24" s="1230">
        <f>AU24</f>
        <v>0</v>
      </c>
      <c r="J24" s="1232">
        <f>SUM(N25:AT25)</f>
        <v>0</v>
      </c>
      <c r="K24" s="1220">
        <f>H24-J24</f>
        <v>0</v>
      </c>
      <c r="L24" s="1209" t="e">
        <f>J24/H24</f>
        <v>#DIV/0!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/>
      <c r="AB24" s="57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0</v>
      </c>
      <c r="AV24" s="35"/>
      <c r="AW24" s="912"/>
      <c r="AZ24" s="913"/>
    </row>
    <row r="25" spans="1:52" s="13" customFormat="1" ht="13.2" hidden="1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/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0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0</v>
      </c>
      <c r="K26" s="1220">
        <f>H26-J26</f>
        <v>556</v>
      </c>
      <c r="L26" s="1209">
        <f>J26/H26</f>
        <v>0</v>
      </c>
      <c r="M26" s="30" t="s">
        <v>30</v>
      </c>
      <c r="N26" s="968"/>
      <c r="O26" s="57"/>
      <c r="P26" s="57"/>
      <c r="Q26" s="61"/>
      <c r="R26" s="1058">
        <v>300</v>
      </c>
      <c r="S26" s="1059">
        <v>256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/>
      <c r="S27" s="260"/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0</v>
      </c>
      <c r="AV27" s="35"/>
      <c r="AW27" s="912"/>
      <c r="AZ27" s="913"/>
    </row>
    <row r="28" spans="1:52" s="13" customFormat="1" ht="13.2" hidden="1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/>
      <c r="I28" s="1230">
        <f>AU28</f>
        <v>0</v>
      </c>
      <c r="J28" s="1232">
        <f>SUM(N29:AT29)</f>
        <v>0</v>
      </c>
      <c r="K28" s="1220">
        <f>H28-J28</f>
        <v>0</v>
      </c>
      <c r="L28" s="1209" t="e">
        <f>J28/H28</f>
        <v>#DIV/0!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/>
      <c r="AL28" s="57"/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0</v>
      </c>
      <c r="AV28" s="35"/>
      <c r="AW28" s="912"/>
      <c r="AZ28" s="913"/>
    </row>
    <row r="29" spans="1:52" s="13" customFormat="1" ht="13.5" hidden="1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1371</v>
      </c>
      <c r="I34" s="1512">
        <f>SUM(I10:I33)</f>
        <v>1371</v>
      </c>
      <c r="J34" s="1526">
        <f>SUM(J10:J33)</f>
        <v>0</v>
      </c>
      <c r="K34" s="1512">
        <f>SUM(K10:K33)</f>
        <v>1371</v>
      </c>
      <c r="L34" s="1312">
        <f>J34/H34</f>
        <v>0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300</v>
      </c>
      <c r="S34" s="68">
        <f t="shared" si="1"/>
        <v>256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ref="W34" si="2">W14+W16+W20+W22+W24+W26+W28+W32+W10+W12+W30+W18</f>
        <v>0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8">
        <f t="shared" si="1"/>
        <v>0</v>
      </c>
      <c r="AB34" s="68">
        <f t="shared" si="1"/>
        <v>0</v>
      </c>
      <c r="AC34" s="67">
        <f t="shared" ref="AC34" si="3">AC14+AC16+AC20+AC22+AC24+AC26+AC28+AC32+AC10+AC12+AC30+AC18</f>
        <v>0</v>
      </c>
      <c r="AD34" s="68">
        <f t="shared" si="1"/>
        <v>500</v>
      </c>
      <c r="AE34" s="68">
        <f t="shared" si="1"/>
        <v>0</v>
      </c>
      <c r="AF34" s="68">
        <f t="shared" si="1"/>
        <v>0</v>
      </c>
      <c r="AG34" s="68">
        <f t="shared" si="1"/>
        <v>300</v>
      </c>
      <c r="AH34" s="68">
        <f t="shared" si="1"/>
        <v>0</v>
      </c>
      <c r="AI34" s="67">
        <f t="shared" ref="AI34" si="4">AI14+AI16+AI20+AI22+AI24+AI26+AI28+AI32+AI10+AI12+AI30+AI18</f>
        <v>0</v>
      </c>
      <c r="AJ34" s="68">
        <f t="shared" si="1"/>
        <v>0</v>
      </c>
      <c r="AK34" s="68">
        <f t="shared" si="1"/>
        <v>0</v>
      </c>
      <c r="AL34" s="68">
        <f t="shared" si="1"/>
        <v>0</v>
      </c>
      <c r="AM34" s="68">
        <f t="shared" si="1"/>
        <v>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1371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5">N15+N17+N21+N23+N25+N27+N29+N33+N11+N13+N19+N31</f>
        <v>0</v>
      </c>
      <c r="O35" s="73">
        <f t="shared" si="5"/>
        <v>0</v>
      </c>
      <c r="P35" s="73">
        <f t="shared" si="5"/>
        <v>0</v>
      </c>
      <c r="Q35" s="72">
        <f t="shared" si="5"/>
        <v>0</v>
      </c>
      <c r="R35" s="73">
        <f t="shared" si="5"/>
        <v>0</v>
      </c>
      <c r="S35" s="73">
        <f t="shared" si="5"/>
        <v>0</v>
      </c>
      <c r="T35" s="73">
        <f t="shared" si="5"/>
        <v>0</v>
      </c>
      <c r="U35" s="73">
        <f t="shared" si="5"/>
        <v>0</v>
      </c>
      <c r="V35" s="73">
        <f t="shared" si="5"/>
        <v>0</v>
      </c>
      <c r="W35" s="72">
        <f t="shared" ref="W35" si="6">W15+W17+W21+W23+W25+W27+W29+W33+W11+W13+W19+W31</f>
        <v>0</v>
      </c>
      <c r="X35" s="73">
        <f t="shared" si="5"/>
        <v>0</v>
      </c>
      <c r="Y35" s="73">
        <f t="shared" si="5"/>
        <v>0</v>
      </c>
      <c r="Z35" s="73">
        <f t="shared" si="5"/>
        <v>0</v>
      </c>
      <c r="AA35" s="73">
        <f t="shared" si="5"/>
        <v>0</v>
      </c>
      <c r="AB35" s="73">
        <f t="shared" si="5"/>
        <v>0</v>
      </c>
      <c r="AC35" s="72">
        <f t="shared" ref="AC35" si="7">AC15+AC17+AC21+AC23+AC25+AC27+AC29+AC33+AC11+AC13+AC19+AC31</f>
        <v>0</v>
      </c>
      <c r="AD35" s="73">
        <f t="shared" si="5"/>
        <v>0</v>
      </c>
      <c r="AE35" s="73">
        <f t="shared" si="5"/>
        <v>0</v>
      </c>
      <c r="AF35" s="73">
        <f t="shared" si="5"/>
        <v>0</v>
      </c>
      <c r="AG35" s="73">
        <f t="shared" si="5"/>
        <v>0</v>
      </c>
      <c r="AH35" s="73">
        <f t="shared" si="5"/>
        <v>0</v>
      </c>
      <c r="AI35" s="72">
        <f t="shared" ref="AI35" si="8">AI15+AI17+AI21+AI23+AI25+AI27+AI29+AI33+AI11+AI13+AI19+AI31</f>
        <v>0</v>
      </c>
      <c r="AJ35" s="73">
        <f t="shared" si="5"/>
        <v>0</v>
      </c>
      <c r="AK35" s="73">
        <f t="shared" si="5"/>
        <v>0</v>
      </c>
      <c r="AL35" s="73">
        <f t="shared" si="5"/>
        <v>0</v>
      </c>
      <c r="AM35" s="73">
        <f t="shared" si="5"/>
        <v>0</v>
      </c>
      <c r="AN35" s="358">
        <f t="shared" si="5"/>
        <v>0</v>
      </c>
      <c r="AO35" s="898"/>
      <c r="AP35" s="358"/>
      <c r="AQ35" s="358"/>
      <c r="AR35" s="358"/>
      <c r="AS35" s="358"/>
      <c r="AT35" s="358"/>
      <c r="AU35" s="445">
        <f t="shared" si="0"/>
        <v>0</v>
      </c>
      <c r="AV35" s="70"/>
      <c r="AW35" s="912"/>
      <c r="AZ35" s="913"/>
    </row>
    <row r="36" spans="1:52" s="13" customFormat="1" ht="13.2" hidden="1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/>
      <c r="I36" s="1230">
        <f t="shared" ref="I36:I38" si="9">AU36</f>
        <v>0</v>
      </c>
      <c r="J36" s="1232">
        <f>SUM(N37:AT37)</f>
        <v>0</v>
      </c>
      <c r="K36" s="1220">
        <f>H36-J36</f>
        <v>0</v>
      </c>
      <c r="L36" s="1209" t="e">
        <f t="shared" ref="L36:L38" si="10">J36/H36</f>
        <v>#DIV/0!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/>
      <c r="AA36" s="57"/>
      <c r="AB36" s="57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0</v>
      </c>
      <c r="AV36" s="35"/>
      <c r="AW36" s="1294"/>
      <c r="AX36" s="1295"/>
      <c r="AY36" s="1295"/>
      <c r="AZ36" s="1296"/>
    </row>
    <row r="37" spans="1:52" s="13" customFormat="1" ht="13.2" hidden="1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/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0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9"/>
        <v>800</v>
      </c>
      <c r="J38" s="1232">
        <f>SUM(N39:AT39)</f>
        <v>670</v>
      </c>
      <c r="K38" s="1220">
        <f>H38-J38</f>
        <v>130</v>
      </c>
      <c r="L38" s="1209">
        <f t="shared" si="10"/>
        <v>0.83750000000000002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/>
      <c r="P39" s="40"/>
      <c r="Q39" s="78"/>
      <c r="R39" s="40"/>
      <c r="S39" s="40"/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11">SUM(N39:AT39)</f>
        <v>670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12">AU40</f>
        <v>0</v>
      </c>
      <c r="J40" s="1232">
        <f>SUM(N41:AT41)</f>
        <v>0</v>
      </c>
      <c r="K40" s="1239">
        <f>H40-J40</f>
        <v>0</v>
      </c>
      <c r="L40" s="1209" t="e">
        <f t="shared" ref="L40" si="13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11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11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14">AU42</f>
        <v>0</v>
      </c>
      <c r="J42" s="1232">
        <f>SUM(N43:AT43)</f>
        <v>0</v>
      </c>
      <c r="K42" s="1239">
        <f>H42-J42</f>
        <v>0</v>
      </c>
      <c r="L42" s="1209" t="e">
        <f t="shared" ref="L42" si="15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11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11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6">AU44</f>
        <v>800</v>
      </c>
      <c r="J44" s="1232">
        <f>SUM(N45:AT45)</f>
        <v>0</v>
      </c>
      <c r="K44" s="1220">
        <f>H44-J44</f>
        <v>800</v>
      </c>
      <c r="L44" s="1209">
        <f t="shared" ref="L44" si="17">J44/H44</f>
        <v>0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>
        <v>360</v>
      </c>
      <c r="Y44" s="76"/>
      <c r="Z44" s="76"/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11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/>
      <c r="Q45" s="78"/>
      <c r="R45" s="40"/>
      <c r="S45" s="40"/>
      <c r="T45" s="40"/>
      <c r="U45" s="40"/>
      <c r="V45" s="40"/>
      <c r="W45" s="78"/>
      <c r="X45" s="40"/>
      <c r="Y45" s="40"/>
      <c r="Z45" s="40"/>
      <c r="AA45" s="40"/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11"/>
        <v>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8">AU46</f>
        <v>800</v>
      </c>
      <c r="J46" s="1232">
        <f>SUM(N47:AT47)</f>
        <v>0</v>
      </c>
      <c r="K46" s="1220">
        <f>H46-J46</f>
        <v>800</v>
      </c>
      <c r="L46" s="1209">
        <f t="shared" ref="L46" si="19">J46/H46</f>
        <v>0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>
        <v>360</v>
      </c>
      <c r="Y46" s="76"/>
      <c r="Z46" s="76"/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11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/>
      <c r="Q47" s="78"/>
      <c r="R47" s="40"/>
      <c r="S47" s="40"/>
      <c r="T47" s="40"/>
      <c r="U47" s="40"/>
      <c r="V47" s="40"/>
      <c r="W47" s="78"/>
      <c r="X47" s="40"/>
      <c r="Y47" s="40"/>
      <c r="Z47" s="40"/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11"/>
        <v>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3000</v>
      </c>
      <c r="I48" s="1230">
        <f t="shared" ref="I48" si="20">AU48</f>
        <v>3000</v>
      </c>
      <c r="J48" s="1232">
        <f>SUM(N49:AT49)</f>
        <v>0</v>
      </c>
      <c r="K48" s="1220">
        <f>H48-J48</f>
        <v>3000</v>
      </c>
      <c r="L48" s="1209">
        <f t="shared" ref="L48" si="21">J48/H48</f>
        <v>0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/>
      <c r="Y48" s="76">
        <v>240</v>
      </c>
      <c r="Z48" s="76">
        <v>240</v>
      </c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/>
      <c r="AH48" s="76"/>
      <c r="AI48" s="79"/>
      <c r="AJ48" s="76"/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11"/>
        <v>3000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/>
      <c r="P49" s="40"/>
      <c r="Q49" s="78"/>
      <c r="R49" s="40"/>
      <c r="S49" s="40"/>
      <c r="T49" s="40"/>
      <c r="U49" s="40"/>
      <c r="V49" s="40"/>
      <c r="W49" s="78"/>
      <c r="X49" s="40"/>
      <c r="Y49" s="40"/>
      <c r="Z49" s="40"/>
      <c r="AA49" s="40"/>
      <c r="AB49" s="40"/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11"/>
        <v>0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3000</v>
      </c>
      <c r="I50" s="1230">
        <f t="shared" ref="I50" si="22">AU50</f>
        <v>3000</v>
      </c>
      <c r="J50" s="1232">
        <f>SUM(N51:AT51)</f>
        <v>0</v>
      </c>
      <c r="K50" s="1220">
        <f>H50-J50</f>
        <v>3000</v>
      </c>
      <c r="L50" s="1209">
        <f t="shared" ref="L50" si="23">J50/H50</f>
        <v>0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/>
      <c r="Y50" s="76">
        <v>240</v>
      </c>
      <c r="Z50" s="76">
        <v>240</v>
      </c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/>
      <c r="AH50" s="76"/>
      <c r="AI50" s="79"/>
      <c r="AJ50" s="76"/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11"/>
        <v>3000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/>
      <c r="P51" s="40"/>
      <c r="Q51" s="78"/>
      <c r="R51" s="40"/>
      <c r="S51" s="40"/>
      <c r="T51" s="40"/>
      <c r="U51" s="40"/>
      <c r="V51" s="40"/>
      <c r="W51" s="78"/>
      <c r="X51" s="40"/>
      <c r="Y51" s="40"/>
      <c r="Z51" s="40"/>
      <c r="AA51" s="40"/>
      <c r="AB51" s="40"/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11"/>
        <v>0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3000</v>
      </c>
      <c r="I52" s="1230">
        <f t="shared" ref="I52" si="24">AU52</f>
        <v>3000</v>
      </c>
      <c r="J52" s="1232">
        <f>SUM(N53:AT53)</f>
        <v>0</v>
      </c>
      <c r="K52" s="1220">
        <f>H52-J52</f>
        <v>3000</v>
      </c>
      <c r="L52" s="1209">
        <f t="shared" ref="L52" si="25">J52/H52</f>
        <v>0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/>
      <c r="Y52" s="76">
        <v>240</v>
      </c>
      <c r="Z52" s="76">
        <v>240</v>
      </c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/>
      <c r="AI52" s="79"/>
      <c r="AJ52" s="76"/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11"/>
        <v>3000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/>
      <c r="P53" s="40"/>
      <c r="Q53" s="78"/>
      <c r="R53" s="40"/>
      <c r="S53" s="40"/>
      <c r="T53" s="40"/>
      <c r="U53" s="40"/>
      <c r="V53" s="40"/>
      <c r="W53" s="78"/>
      <c r="X53" s="40"/>
      <c r="Y53" s="40"/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11"/>
        <v>0</v>
      </c>
      <c r="AV53" s="35"/>
      <c r="AW53" s="912"/>
      <c r="AZ53" s="913"/>
    </row>
    <row r="54" spans="1:52" s="13" customFormat="1" ht="13.2" hidden="1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869</v>
      </c>
      <c r="F54" s="88"/>
      <c r="G54" s="1481" t="s">
        <v>545</v>
      </c>
      <c r="H54" s="1230"/>
      <c r="I54" s="1230">
        <f>AU54</f>
        <v>0</v>
      </c>
      <c r="J54" s="1441">
        <f>SUM(N55:AT55)</f>
        <v>0</v>
      </c>
      <c r="K54" s="1517">
        <f>H54-J54</f>
        <v>0</v>
      </c>
      <c r="L54" s="1209" t="e">
        <f>J54/H54</f>
        <v>#DIV/0!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/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11"/>
        <v>0</v>
      </c>
      <c r="AV54" s="35"/>
      <c r="AW54" s="912"/>
      <c r="AZ54" s="913"/>
    </row>
    <row r="55" spans="1:52" s="13" customFormat="1" ht="13.2" hidden="1" customHeight="1" thickBot="1" x14ac:dyDescent="0.45">
      <c r="A55" s="1498"/>
      <c r="B55" s="1465"/>
      <c r="C55" s="1516"/>
      <c r="D55" s="1282"/>
      <c r="E55" s="787" t="s">
        <v>868</v>
      </c>
      <c r="F55" s="89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11"/>
        <v>0</v>
      </c>
      <c r="AV55" s="35"/>
      <c r="AW55" s="1519"/>
      <c r="AX55" s="1520"/>
      <c r="AY55" s="1520"/>
      <c r="AZ55" s="1521"/>
    </row>
    <row r="56" spans="1:52" s="13" customFormat="1" ht="13.2" hidden="1" customHeight="1" x14ac:dyDescent="0.4">
      <c r="A56" s="1497" t="s">
        <v>41</v>
      </c>
      <c r="B56" s="1465"/>
      <c r="C56" s="1509"/>
      <c r="D56" s="1226" t="s">
        <v>34</v>
      </c>
      <c r="E56" s="56" t="s">
        <v>865</v>
      </c>
      <c r="F56" s="88"/>
      <c r="G56" s="1481" t="s">
        <v>545</v>
      </c>
      <c r="H56" s="1230"/>
      <c r="I56" s="1230">
        <f>AU56</f>
        <v>0</v>
      </c>
      <c r="J56" s="1441">
        <f>SUM(N57:AT57)</f>
        <v>0</v>
      </c>
      <c r="K56" s="1517">
        <f>H56-J56</f>
        <v>0</v>
      </c>
      <c r="L56" s="1209" t="e">
        <f>J56/H56</f>
        <v>#DIV/0!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/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11"/>
        <v>0</v>
      </c>
      <c r="AV56" s="70"/>
      <c r="AW56" s="1519"/>
      <c r="AX56" s="1520"/>
      <c r="AY56" s="1520"/>
      <c r="AZ56" s="1521"/>
    </row>
    <row r="57" spans="1:52" s="13" customFormat="1" ht="13.2" hidden="1" customHeight="1" thickBot="1" x14ac:dyDescent="0.45">
      <c r="A57" s="1498"/>
      <c r="B57" s="1465"/>
      <c r="C57" s="1516"/>
      <c r="D57" s="1282"/>
      <c r="E57" s="787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11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11400</v>
      </c>
      <c r="I58" s="1512">
        <f>SUM(I36:I57)</f>
        <v>11400</v>
      </c>
      <c r="J58" s="1514">
        <f>SUM(J36:J57)</f>
        <v>670</v>
      </c>
      <c r="K58" s="1272">
        <f>H58-J58</f>
        <v>10730</v>
      </c>
      <c r="L58" s="1312">
        <f>J58/H58</f>
        <v>5.8771929824561406E-2</v>
      </c>
      <c r="M58" s="66" t="s">
        <v>39</v>
      </c>
      <c r="N58" s="68">
        <f t="shared" ref="N58:AJ58" si="26">N38+N42+N44+N46+N48+N50+N54+N56+N36+N40+N52</f>
        <v>800</v>
      </c>
      <c r="O58" s="68">
        <f t="shared" si="26"/>
        <v>720</v>
      </c>
      <c r="P58" s="68">
        <f t="shared" si="26"/>
        <v>600</v>
      </c>
      <c r="Q58" s="67">
        <f t="shared" si="26"/>
        <v>0</v>
      </c>
      <c r="R58" s="68">
        <f t="shared" si="26"/>
        <v>640</v>
      </c>
      <c r="S58" s="68">
        <f t="shared" si="26"/>
        <v>720</v>
      </c>
      <c r="T58" s="68">
        <f t="shared" si="26"/>
        <v>720</v>
      </c>
      <c r="U58" s="68">
        <f t="shared" si="26"/>
        <v>720</v>
      </c>
      <c r="V58" s="68">
        <f t="shared" si="26"/>
        <v>720</v>
      </c>
      <c r="W58" s="67">
        <f t="shared" si="26"/>
        <v>0</v>
      </c>
      <c r="X58" s="68">
        <f t="shared" si="26"/>
        <v>720</v>
      </c>
      <c r="Y58" s="68">
        <f t="shared" si="26"/>
        <v>720</v>
      </c>
      <c r="Z58" s="68">
        <f t="shared" si="26"/>
        <v>720</v>
      </c>
      <c r="AA58" s="68">
        <f t="shared" si="26"/>
        <v>480</v>
      </c>
      <c r="AB58" s="68">
        <f t="shared" si="26"/>
        <v>480</v>
      </c>
      <c r="AC58" s="67">
        <f t="shared" si="26"/>
        <v>0</v>
      </c>
      <c r="AD58" s="68">
        <f t="shared" si="26"/>
        <v>780</v>
      </c>
      <c r="AE58" s="68">
        <f t="shared" si="26"/>
        <v>780</v>
      </c>
      <c r="AF58" s="68">
        <f t="shared" si="26"/>
        <v>780</v>
      </c>
      <c r="AG58" s="68">
        <f t="shared" si="26"/>
        <v>300</v>
      </c>
      <c r="AH58" s="68">
        <f t="shared" si="26"/>
        <v>0</v>
      </c>
      <c r="AI58" s="67">
        <f t="shared" si="26"/>
        <v>0</v>
      </c>
      <c r="AJ58" s="68">
        <f t="shared" si="26"/>
        <v>0</v>
      </c>
      <c r="AK58" s="68">
        <f t="shared" ref="AK58" si="27">AK38+AK42+AK44+AK46+AK48+AK50+AK54+AK56+AK36+AK40</f>
        <v>0</v>
      </c>
      <c r="AL58" s="68">
        <f t="shared" ref="AL58:AS58" si="28">AL38+AL42+AL44+AL46+AL48+AL50+AL54+AL56+AL36+AL40</f>
        <v>0</v>
      </c>
      <c r="AM58" s="68">
        <f t="shared" si="28"/>
        <v>0</v>
      </c>
      <c r="AN58" s="357">
        <f t="shared" si="28"/>
        <v>0</v>
      </c>
      <c r="AO58" s="357">
        <f t="shared" si="28"/>
        <v>0</v>
      </c>
      <c r="AP58" s="357">
        <f t="shared" si="28"/>
        <v>0</v>
      </c>
      <c r="AQ58" s="357">
        <f t="shared" si="28"/>
        <v>0</v>
      </c>
      <c r="AR58" s="357">
        <f t="shared" si="28"/>
        <v>0</v>
      </c>
      <c r="AS58" s="357">
        <f t="shared" si="28"/>
        <v>0</v>
      </c>
      <c r="AT58" s="357"/>
      <c r="AU58" s="686">
        <f t="shared" si="11"/>
        <v>11400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 t="shared" ref="N59:AM59" si="29">N37+N43+N49+N51+N55+N57+N39+N45+N47+N41+N53</f>
        <v>670</v>
      </c>
      <c r="O59" s="73">
        <f t="shared" si="29"/>
        <v>0</v>
      </c>
      <c r="P59" s="73">
        <f t="shared" si="29"/>
        <v>0</v>
      </c>
      <c r="Q59" s="72">
        <f t="shared" si="29"/>
        <v>0</v>
      </c>
      <c r="R59" s="73">
        <f t="shared" si="29"/>
        <v>0</v>
      </c>
      <c r="S59" s="73">
        <f t="shared" si="29"/>
        <v>0</v>
      </c>
      <c r="T59" s="73">
        <f t="shared" si="29"/>
        <v>0</v>
      </c>
      <c r="U59" s="73">
        <f t="shared" si="29"/>
        <v>0</v>
      </c>
      <c r="V59" s="73">
        <f t="shared" si="29"/>
        <v>0</v>
      </c>
      <c r="W59" s="72">
        <f t="shared" si="29"/>
        <v>0</v>
      </c>
      <c r="X59" s="73">
        <f t="shared" si="29"/>
        <v>0</v>
      </c>
      <c r="Y59" s="73">
        <f t="shared" si="29"/>
        <v>0</v>
      </c>
      <c r="Z59" s="73">
        <f t="shared" si="29"/>
        <v>0</v>
      </c>
      <c r="AA59" s="73">
        <f t="shared" si="29"/>
        <v>0</v>
      </c>
      <c r="AB59" s="73">
        <f t="shared" si="29"/>
        <v>0</v>
      </c>
      <c r="AC59" s="72">
        <f t="shared" si="29"/>
        <v>0</v>
      </c>
      <c r="AD59" s="73">
        <f t="shared" si="29"/>
        <v>0</v>
      </c>
      <c r="AE59" s="73">
        <f t="shared" si="29"/>
        <v>0</v>
      </c>
      <c r="AF59" s="73">
        <f t="shared" si="29"/>
        <v>0</v>
      </c>
      <c r="AG59" s="73">
        <f t="shared" si="29"/>
        <v>0</v>
      </c>
      <c r="AH59" s="73">
        <f t="shared" si="29"/>
        <v>0</v>
      </c>
      <c r="AI59" s="72">
        <f t="shared" si="29"/>
        <v>0</v>
      </c>
      <c r="AJ59" s="73">
        <f t="shared" si="29"/>
        <v>0</v>
      </c>
      <c r="AK59" s="73">
        <f t="shared" si="29"/>
        <v>0</v>
      </c>
      <c r="AL59" s="73">
        <f t="shared" si="29"/>
        <v>0</v>
      </c>
      <c r="AM59" s="73">
        <f t="shared" si="29"/>
        <v>0</v>
      </c>
      <c r="AN59" s="358">
        <f t="shared" ref="AN59:AS59" si="30">AN37+AN43+AN49+AN51+AN55+AN57+AN39+AN45+AN47+AN41</f>
        <v>0</v>
      </c>
      <c r="AO59" s="358">
        <f t="shared" si="30"/>
        <v>0</v>
      </c>
      <c r="AP59" s="358">
        <f t="shared" si="30"/>
        <v>0</v>
      </c>
      <c r="AQ59" s="358">
        <f t="shared" si="30"/>
        <v>0</v>
      </c>
      <c r="AR59" s="358">
        <f t="shared" si="30"/>
        <v>0</v>
      </c>
      <c r="AS59" s="358">
        <f t="shared" si="30"/>
        <v>0</v>
      </c>
      <c r="AT59" s="358"/>
      <c r="AU59" s="94">
        <f t="shared" si="11"/>
        <v>670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31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11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11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31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11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11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31"/>
        <v>2400</v>
      </c>
      <c r="J64" s="1232">
        <f>SUM(N65:AT65)</f>
        <v>96</v>
      </c>
      <c r="K64" s="1220">
        <f>H64-J64</f>
        <v>2304</v>
      </c>
      <c r="L64" s="1209">
        <f>J64/H64</f>
        <v>0.04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11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/>
      <c r="P65" s="40"/>
      <c r="Q65" s="78"/>
      <c r="R65" s="40"/>
      <c r="S65" s="40"/>
      <c r="T65" s="40"/>
      <c r="U65" s="40"/>
      <c r="V65" s="40"/>
      <c r="W65" s="78"/>
      <c r="X65" s="40"/>
      <c r="Y65" s="40"/>
      <c r="Z65" s="40"/>
      <c r="AA65" s="40"/>
      <c r="AB65" s="40"/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11"/>
        <v>96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31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11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11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31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11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11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31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11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11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31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11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11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31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11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11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714" t="s">
        <v>1057</v>
      </c>
      <c r="F76" s="1341"/>
      <c r="G76" s="1300" t="s">
        <v>758</v>
      </c>
      <c r="H76" s="1142">
        <v>300</v>
      </c>
      <c r="I76" s="1230">
        <f t="shared" si="31"/>
        <v>300</v>
      </c>
      <c r="J76" s="1232">
        <f>SUM(N77:AT77)</f>
        <v>0</v>
      </c>
      <c r="K76" s="1220">
        <f>H76-J76</f>
        <v>300</v>
      </c>
      <c r="L76" s="1209">
        <f>J76/H76</f>
        <v>0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11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/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11"/>
        <v>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101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0</v>
      </c>
      <c r="K78" s="1220">
        <f>H78-J78</f>
        <v>550</v>
      </c>
      <c r="L78" s="1209">
        <f>J78/H78</f>
        <v>0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11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/>
      <c r="S79" s="40"/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11"/>
        <v>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32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>
        <v>300</v>
      </c>
      <c r="AE80" s="80"/>
      <c r="AF80" s="80"/>
      <c r="AG80" s="80"/>
      <c r="AH80" s="80"/>
      <c r="AI80" s="102"/>
      <c r="AJ80" s="80"/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11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11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1040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33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34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34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33"/>
        <v>100</v>
      </c>
      <c r="J86" s="1232">
        <f>SUM(N87:AT87)</f>
        <v>0</v>
      </c>
      <c r="K86" s="1220">
        <f>H86-J86</f>
        <v>100</v>
      </c>
      <c r="L86" s="1209">
        <f>J86/H86</f>
        <v>0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/>
      <c r="AF86" s="80">
        <v>20</v>
      </c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34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/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34"/>
        <v>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101" t="s">
        <v>1022</v>
      </c>
      <c r="F88" s="1341"/>
      <c r="G88" s="1300" t="s">
        <v>758</v>
      </c>
      <c r="H88" s="1241">
        <f>500+100</f>
        <v>600</v>
      </c>
      <c r="I88" s="1230">
        <f t="shared" si="31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34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34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31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34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34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31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34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34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31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34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34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31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34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34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31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34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34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31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34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34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31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34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34"/>
        <v>0</v>
      </c>
      <c r="AW103" s="912"/>
      <c r="AZ103" s="913"/>
    </row>
    <row r="104" spans="1:52" s="13" customFormat="1" ht="13.2" hidden="1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697</v>
      </c>
      <c r="F104" s="1500"/>
      <c r="G104" s="1300" t="s">
        <v>758</v>
      </c>
      <c r="H104" s="1142"/>
      <c r="I104" s="1230">
        <f t="shared" si="31"/>
        <v>0</v>
      </c>
      <c r="J104" s="1232">
        <f>SUM(N105:AT105)</f>
        <v>0</v>
      </c>
      <c r="K104" s="1220">
        <f>H104-J104</f>
        <v>0</v>
      </c>
      <c r="L104" s="1209" t="e">
        <f>J104/H104</f>
        <v>#DIV/0!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/>
      <c r="AN104" s="80"/>
      <c r="AO104" s="980"/>
      <c r="AP104" s="110"/>
      <c r="AQ104" s="100"/>
      <c r="AR104" s="100"/>
      <c r="AS104" s="100"/>
      <c r="AT104" s="100"/>
      <c r="AU104" s="103">
        <f t="shared" si="34"/>
        <v>0</v>
      </c>
      <c r="AW104" s="912"/>
      <c r="AZ104" s="913"/>
    </row>
    <row r="105" spans="1:52" s="13" customFormat="1" ht="13.2" hidden="1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34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31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34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34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274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31"/>
        <v>5038</v>
      </c>
      <c r="J108" s="1232">
        <f>SUM(N109:AT109)</f>
        <v>0</v>
      </c>
      <c r="K108" s="1220">
        <f>H108-J108</f>
        <v>5038</v>
      </c>
      <c r="L108" s="1209">
        <f>J108/H108</f>
        <v>0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>
        <v>500</v>
      </c>
      <c r="Y108" s="80">
        <v>500</v>
      </c>
      <c r="Z108" s="80"/>
      <c r="AA108" s="80"/>
      <c r="AB108" s="80"/>
      <c r="AC108" s="102"/>
      <c r="AD108" s="76"/>
      <c r="AE108" s="80"/>
      <c r="AF108" s="76"/>
      <c r="AG108" s="76"/>
      <c r="AH108" s="80"/>
      <c r="AI108" s="102"/>
      <c r="AJ108" s="76">
        <v>200</v>
      </c>
      <c r="AK108" s="80">
        <v>800</v>
      </c>
      <c r="AL108" s="76">
        <v>800</v>
      </c>
      <c r="AM108" s="76">
        <v>700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/>
      <c r="P109" s="40"/>
      <c r="Q109" s="78"/>
      <c r="R109" s="40"/>
      <c r="S109" s="40"/>
      <c r="T109" s="40"/>
      <c r="U109" s="40"/>
      <c r="V109" s="40"/>
      <c r="W109" s="78"/>
      <c r="X109" s="40"/>
      <c r="Y109" s="40"/>
      <c r="Z109" s="40"/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34"/>
        <v>0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35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34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34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31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34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34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31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34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34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31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34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34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31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34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34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31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34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34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31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34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34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11156</v>
      </c>
      <c r="I124" s="1475">
        <f>SUM(I60:I123)</f>
        <v>11156</v>
      </c>
      <c r="J124" s="1485">
        <f>SUM(J62:J123)</f>
        <v>364</v>
      </c>
      <c r="K124" s="1487">
        <f>SUM(K60:K123)</f>
        <v>10792</v>
      </c>
      <c r="L124" s="1422">
        <f>J124/H124</f>
        <v>3.2628182144137687E-2</v>
      </c>
      <c r="M124" s="114" t="s">
        <v>39</v>
      </c>
      <c r="N124" s="756">
        <f t="shared" ref="N124:AK125" si="36">N60+N62+N64+N66+N68+N72+N74+N76+N78+N80+N82+N84+N86+N88+N90+N92+N94+N96+N98+N100+N102+N104+N106+N108+N110+N112+N114+N116+N118+N120+N122</f>
        <v>518</v>
      </c>
      <c r="O124" s="756">
        <f t="shared" si="36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36"/>
        <v>0</v>
      </c>
      <c r="R124" s="756">
        <f t="shared" si="36"/>
        <v>400</v>
      </c>
      <c r="S124" s="756">
        <f t="shared" si="36"/>
        <v>550</v>
      </c>
      <c r="T124" s="756">
        <f t="shared" si="36"/>
        <v>400</v>
      </c>
      <c r="U124" s="756">
        <f t="shared" si="36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" si="37">W60+W62+W64+W66+W68+W72+W74+W76+W78+W80+W82+W84+W86+W88+W90+W92+W94+W96+W98+W100+W102+W104+W106+W108+W110+W112+W114+W116+W118+W120+W122</f>
        <v>0</v>
      </c>
      <c r="X124" s="756">
        <f t="shared" si="36"/>
        <v>500</v>
      </c>
      <c r="Y124" s="756">
        <f t="shared" si="36"/>
        <v>500</v>
      </c>
      <c r="Z124" s="756">
        <f t="shared" si="36"/>
        <v>200</v>
      </c>
      <c r="AA124" s="756">
        <f t="shared" si="36"/>
        <v>500</v>
      </c>
      <c r="AB124" s="756">
        <f t="shared" si="36"/>
        <v>400</v>
      </c>
      <c r="AC124" s="64">
        <f t="shared" ref="AC124" si="38">AC60+AC62+AC64+AC66+AC68+AC72+AC74+AC76+AC78+AC80+AC82+AC84+AC86+AC88+AC90+AC92+AC94+AC96+AC98+AC100+AC102+AC104+AC106+AC108+AC110+AC112+AC114+AC116+AC118+AC120+AC122</f>
        <v>0</v>
      </c>
      <c r="AD124" s="756">
        <f t="shared" si="36"/>
        <v>500</v>
      </c>
      <c r="AE124" s="756">
        <f t="shared" si="36"/>
        <v>600</v>
      </c>
      <c r="AF124" s="756">
        <f t="shared" si="36"/>
        <v>520</v>
      </c>
      <c r="AG124" s="756">
        <f t="shared" si="36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" si="39">AI60+AI62+AI64+AI66+AI68+AI72+AI74+AI76+AI78+AI80+AI82+AI84+AI86+AI88+AI90+AI92+AI94+AI96+AI98+AI100+AI102+AI104+AI106+AI108+AI110+AI112+AI114+AI116+AI118+AI120+AI122</f>
        <v>0</v>
      </c>
      <c r="AJ124" s="756">
        <f t="shared" si="36"/>
        <v>800</v>
      </c>
      <c r="AK124" s="756">
        <f t="shared" si="36"/>
        <v>800</v>
      </c>
      <c r="AL124" s="756">
        <f t="shared" ref="AL124:AM125" si="40">AL60+AL62+AL64+AL66+AL68+AL72+AL74+AL76+AL78+AL80+AL82+AL84+AL86+AL88+AL90+AL92+AL94+AL96+AL98+AL100+AL102+AL104+AL106+AL108+AL110+AL112+AL114+AL116+AL118+AL120+AL122+AL70</f>
        <v>800</v>
      </c>
      <c r="AM124" s="756">
        <f t="shared" si="40"/>
        <v>700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34"/>
        <v>11156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36"/>
        <v>364</v>
      </c>
      <c r="O125" s="759">
        <f t="shared" si="36"/>
        <v>0</v>
      </c>
      <c r="P125" s="759">
        <f t="shared" si="36"/>
        <v>0</v>
      </c>
      <c r="Q125" s="78">
        <f t="shared" si="36"/>
        <v>0</v>
      </c>
      <c r="R125" s="759">
        <f t="shared" si="36"/>
        <v>0</v>
      </c>
      <c r="S125" s="759">
        <f t="shared" si="36"/>
        <v>0</v>
      </c>
      <c r="T125" s="759">
        <f t="shared" si="36"/>
        <v>0</v>
      </c>
      <c r="U125" s="759">
        <f t="shared" si="36"/>
        <v>0</v>
      </c>
      <c r="V125" s="759">
        <f t="shared" si="36"/>
        <v>0</v>
      </c>
      <c r="W125" s="78">
        <f t="shared" ref="W125" si="41">W61+W63+W65+W67+W69+W73+W75+W77+W79+W81+W83+W85+W87+W89+W91+W93+W95+W97+W99+W101+W103+W105+W107+W109+W111+W113+W115+W117+W119+W121+W123</f>
        <v>0</v>
      </c>
      <c r="X125" s="759">
        <f t="shared" si="36"/>
        <v>0</v>
      </c>
      <c r="Y125" s="759">
        <f t="shared" si="36"/>
        <v>0</v>
      </c>
      <c r="Z125" s="759">
        <f t="shared" si="36"/>
        <v>0</v>
      </c>
      <c r="AA125" s="759">
        <f t="shared" si="36"/>
        <v>0</v>
      </c>
      <c r="AB125" s="759">
        <f t="shared" si="36"/>
        <v>0</v>
      </c>
      <c r="AC125" s="78">
        <f t="shared" ref="AC125" si="42">AC61+AC63+AC65+AC67+AC69+AC73+AC75+AC77+AC79+AC81+AC83+AC85+AC87+AC89+AC91+AC93+AC95+AC97+AC99+AC101+AC103+AC105+AC107+AC109+AC111+AC113+AC115+AC117+AC119+AC121+AC123</f>
        <v>0</v>
      </c>
      <c r="AD125" s="759">
        <f t="shared" si="36"/>
        <v>0</v>
      </c>
      <c r="AE125" s="759">
        <f t="shared" si="36"/>
        <v>0</v>
      </c>
      <c r="AF125" s="759">
        <f t="shared" si="36"/>
        <v>0</v>
      </c>
      <c r="AG125" s="759">
        <f t="shared" si="36"/>
        <v>0</v>
      </c>
      <c r="AH125" s="759">
        <f t="shared" si="36"/>
        <v>0</v>
      </c>
      <c r="AI125" s="78">
        <f t="shared" ref="AI125" si="43">AI61+AI63+AI65+AI67+AI69+AI73+AI75+AI77+AI79+AI81+AI83+AI85+AI87+AI89+AI91+AI93+AI95+AI97+AI99+AI101+AI103+AI105+AI107+AI109+AI111+AI113+AI115+AI117+AI119+AI121+AI123</f>
        <v>0</v>
      </c>
      <c r="AJ125" s="759">
        <f t="shared" si="36"/>
        <v>0</v>
      </c>
      <c r="AK125" s="759">
        <f t="shared" si="36"/>
        <v>0</v>
      </c>
      <c r="AL125" s="759">
        <f t="shared" si="40"/>
        <v>0</v>
      </c>
      <c r="AM125" s="759">
        <f t="shared" si="40"/>
        <v>0</v>
      </c>
      <c r="AN125" s="40">
        <f t="shared" ref="AN125" si="44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364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45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>
        <v>300</v>
      </c>
      <c r="AC126" s="102"/>
      <c r="AD126" s="80"/>
      <c r="AE126" s="80"/>
      <c r="AF126" s="321"/>
      <c r="AG126" s="80"/>
      <c r="AH126" s="80"/>
      <c r="AI126" s="102"/>
      <c r="AJ126" s="80"/>
      <c r="AK126" s="80"/>
      <c r="AL126" s="80"/>
      <c r="AM126" s="80"/>
      <c r="AN126" s="80"/>
      <c r="AO126" s="974"/>
      <c r="AP126" s="80"/>
      <c r="AQ126" s="100"/>
      <c r="AR126" s="100"/>
      <c r="AS126" s="100"/>
      <c r="AT126" s="100"/>
      <c r="AU126" s="103">
        <f t="shared" ref="AU126:AU132" si="46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46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>
        <v>201</v>
      </c>
      <c r="I128" s="1230">
        <f t="shared" ref="I128" si="47">AU128</f>
        <v>201</v>
      </c>
      <c r="J128" s="1232">
        <f>SUM(N129:AT129)</f>
        <v>0</v>
      </c>
      <c r="K128" s="1220">
        <f>H128-J128</f>
        <v>201</v>
      </c>
      <c r="L128" s="1209">
        <f>J128/H128</f>
        <v>0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>
        <v>201</v>
      </c>
      <c r="AH128" s="80"/>
      <c r="AI128" s="102"/>
      <c r="AJ128" s="80"/>
      <c r="AK128" s="321"/>
      <c r="AL128" s="80"/>
      <c r="AM128" s="80"/>
      <c r="AN128" s="80"/>
      <c r="AO128" s="974"/>
      <c r="AP128" s="80"/>
      <c r="AQ128" s="100"/>
      <c r="AR128" s="100"/>
      <c r="AS128" s="100"/>
      <c r="AT128" s="100"/>
      <c r="AU128" s="103">
        <f t="shared" si="46"/>
        <v>201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46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46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46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501</v>
      </c>
      <c r="I132" s="1475">
        <f>I126+I130+I128</f>
        <v>501</v>
      </c>
      <c r="J132" s="1477">
        <f>J126+J130+J128</f>
        <v>0</v>
      </c>
      <c r="K132" s="1475">
        <f>K126+K130+K128</f>
        <v>501</v>
      </c>
      <c r="L132" s="1422">
        <f>J132/H132</f>
        <v>0</v>
      </c>
      <c r="M132" s="114" t="s">
        <v>39</v>
      </c>
      <c r="N132" s="756">
        <f t="shared" ref="N132:U133" si="48">N126+N130+N128</f>
        <v>0</v>
      </c>
      <c r="O132" s="756">
        <f>O126+O130+O128</f>
        <v>0</v>
      </c>
      <c r="P132" s="756">
        <f t="shared" ref="P132" si="49">P126+P130+P128</f>
        <v>0</v>
      </c>
      <c r="Q132" s="64">
        <f>Q126+Q130+Q128</f>
        <v>0</v>
      </c>
      <c r="R132" s="756">
        <f t="shared" ref="R132:AC133" si="50">R126+R130+R128</f>
        <v>0</v>
      </c>
      <c r="S132" s="756">
        <f t="shared" si="50"/>
        <v>0</v>
      </c>
      <c r="T132" s="756">
        <f t="shared" si="50"/>
        <v>0</v>
      </c>
      <c r="U132" s="756">
        <f t="shared" si="50"/>
        <v>0</v>
      </c>
      <c r="V132" s="756">
        <f t="shared" si="50"/>
        <v>0</v>
      </c>
      <c r="W132" s="64">
        <f>W126+W130+W128</f>
        <v>0</v>
      </c>
      <c r="X132" s="756">
        <f t="shared" ref="X132:AM133" si="51">X126+X130+X128</f>
        <v>0</v>
      </c>
      <c r="Y132" s="756">
        <f t="shared" si="51"/>
        <v>0</v>
      </c>
      <c r="Z132" s="756">
        <f t="shared" si="51"/>
        <v>0</v>
      </c>
      <c r="AA132" s="756">
        <f t="shared" si="51"/>
        <v>0</v>
      </c>
      <c r="AB132" s="756">
        <f t="shared" si="51"/>
        <v>300</v>
      </c>
      <c r="AC132" s="64">
        <f>AC126+AC130+AC128</f>
        <v>0</v>
      </c>
      <c r="AD132" s="756">
        <f t="shared" si="51"/>
        <v>0</v>
      </c>
      <c r="AE132" s="756">
        <f t="shared" si="51"/>
        <v>0</v>
      </c>
      <c r="AF132" s="756">
        <f t="shared" si="51"/>
        <v>0</v>
      </c>
      <c r="AG132" s="756">
        <f t="shared" si="51"/>
        <v>201</v>
      </c>
      <c r="AH132" s="756">
        <f t="shared" si="51"/>
        <v>0</v>
      </c>
      <c r="AI132" s="64">
        <f>AI126+AI130+AI128</f>
        <v>0</v>
      </c>
      <c r="AJ132" s="756">
        <f t="shared" ref="AJ132:AN133" si="52">AJ126+AJ130+AJ128</f>
        <v>0</v>
      </c>
      <c r="AK132" s="756">
        <f t="shared" si="52"/>
        <v>0</v>
      </c>
      <c r="AL132" s="756">
        <f t="shared" si="52"/>
        <v>0</v>
      </c>
      <c r="AM132" s="756">
        <f t="shared" si="52"/>
        <v>0</v>
      </c>
      <c r="AN132" s="247">
        <f t="shared" si="52"/>
        <v>0</v>
      </c>
      <c r="AO132" s="960"/>
      <c r="AP132" s="247"/>
      <c r="AQ132" s="247"/>
      <c r="AR132" s="247"/>
      <c r="AS132" s="247"/>
      <c r="AT132" s="247"/>
      <c r="AU132" s="983">
        <f t="shared" si="46"/>
        <v>501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48"/>
        <v>0</v>
      </c>
      <c r="O133" s="759">
        <f t="shared" si="48"/>
        <v>0</v>
      </c>
      <c r="P133" s="759">
        <f t="shared" si="48"/>
        <v>0</v>
      </c>
      <c r="Q133" s="78">
        <f t="shared" si="48"/>
        <v>0</v>
      </c>
      <c r="R133" s="759">
        <f t="shared" si="48"/>
        <v>0</v>
      </c>
      <c r="S133" s="759">
        <f t="shared" si="48"/>
        <v>0</v>
      </c>
      <c r="T133" s="759">
        <f t="shared" si="48"/>
        <v>0</v>
      </c>
      <c r="U133" s="759">
        <f t="shared" si="48"/>
        <v>0</v>
      </c>
      <c r="V133" s="759">
        <f t="shared" si="50"/>
        <v>0</v>
      </c>
      <c r="W133" s="78">
        <f t="shared" si="50"/>
        <v>0</v>
      </c>
      <c r="X133" s="759">
        <f t="shared" si="50"/>
        <v>0</v>
      </c>
      <c r="Y133" s="759">
        <f t="shared" si="50"/>
        <v>0</v>
      </c>
      <c r="Z133" s="759">
        <f t="shared" si="50"/>
        <v>0</v>
      </c>
      <c r="AA133" s="759">
        <f t="shared" si="50"/>
        <v>0</v>
      </c>
      <c r="AB133" s="759">
        <f t="shared" si="50"/>
        <v>0</v>
      </c>
      <c r="AC133" s="78">
        <f t="shared" si="50"/>
        <v>0</v>
      </c>
      <c r="AD133" s="759">
        <f t="shared" si="51"/>
        <v>0</v>
      </c>
      <c r="AE133" s="759">
        <f t="shared" si="51"/>
        <v>0</v>
      </c>
      <c r="AF133" s="759">
        <f t="shared" si="51"/>
        <v>0</v>
      </c>
      <c r="AG133" s="759">
        <f t="shared" si="51"/>
        <v>0</v>
      </c>
      <c r="AH133" s="759">
        <f t="shared" si="51"/>
        <v>0</v>
      </c>
      <c r="AI133" s="78">
        <f t="shared" si="51"/>
        <v>0</v>
      </c>
      <c r="AJ133" s="759">
        <f t="shared" si="51"/>
        <v>0</v>
      </c>
      <c r="AK133" s="759">
        <f t="shared" si="51"/>
        <v>0</v>
      </c>
      <c r="AL133" s="759">
        <f t="shared" si="51"/>
        <v>0</v>
      </c>
      <c r="AM133" s="759">
        <f t="shared" si="51"/>
        <v>0</v>
      </c>
      <c r="AN133" s="40">
        <f t="shared" si="52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53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53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/>
      <c r="G136" s="1440" t="s">
        <v>759</v>
      </c>
      <c r="H136" s="1136">
        <v>300</v>
      </c>
      <c r="I136" s="1230">
        <f>AU136</f>
        <v>300</v>
      </c>
      <c r="J136" s="1463">
        <f>SUM(N137:AT137)</f>
        <v>0</v>
      </c>
      <c r="K136" s="1464">
        <f>H136-J136</f>
        <v>300</v>
      </c>
      <c r="L136" s="1446">
        <f>J136/H136</f>
        <v>0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/>
      <c r="Y136" s="76"/>
      <c r="Z136" s="76">
        <v>300</v>
      </c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53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1017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/>
      <c r="Y137" s="40"/>
      <c r="Z137" s="40"/>
      <c r="AA137" s="40"/>
      <c r="AB137" s="40"/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53"/>
        <v>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53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53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53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53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53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53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0</v>
      </c>
      <c r="K144" s="1461">
        <f>SUM(K134:K143)</f>
        <v>900</v>
      </c>
      <c r="L144" s="1312">
        <f>J144/H144</f>
        <v>0</v>
      </c>
      <c r="M144" s="195" t="s">
        <v>30</v>
      </c>
      <c r="N144" s="760">
        <f>N134+N140+N142+N138+N136</f>
        <v>0</v>
      </c>
      <c r="O144" s="760">
        <f>O134+O140+O142+O138+O136</f>
        <v>0</v>
      </c>
      <c r="P144" s="760">
        <f>P134+P140+P142+P138+P136</f>
        <v>0</v>
      </c>
      <c r="Q144" s="102">
        <f>Q134+Q140+Q142+Q138+Q136</f>
        <v>0</v>
      </c>
      <c r="R144" s="760">
        <f t="shared" ref="R144:R145" si="54">R134+R140+R142+R138</f>
        <v>0</v>
      </c>
      <c r="S144" s="760">
        <f>S134+S140+S142+S138+S136</f>
        <v>0</v>
      </c>
      <c r="T144" s="760">
        <f>T134+T140+T142+T138+T136</f>
        <v>0</v>
      </c>
      <c r="U144" s="760">
        <f>U134+U140+U142+U138+U136</f>
        <v>0</v>
      </c>
      <c r="V144" s="760">
        <f>V134+V140+V142+V138+V136</f>
        <v>0</v>
      </c>
      <c r="W144" s="102">
        <f>W134+W140+W142+W138+W136</f>
        <v>0</v>
      </c>
      <c r="X144" s="760">
        <f t="shared" ref="X144:X145" si="55">X134+X140+X142+X138</f>
        <v>0</v>
      </c>
      <c r="Y144" s="760">
        <f>Y134+Y140+Y142+Y138+Y136</f>
        <v>0</v>
      </c>
      <c r="Z144" s="760">
        <f t="shared" ref="Z144:AC145" si="56">Z134+Z140+Z142+Z138+Z136</f>
        <v>300</v>
      </c>
      <c r="AA144" s="760">
        <f t="shared" si="56"/>
        <v>0</v>
      </c>
      <c r="AB144" s="760">
        <f t="shared" si="56"/>
        <v>0</v>
      </c>
      <c r="AC144" s="102">
        <f>AC134+AC140+AC142+AC138+AC136</f>
        <v>0</v>
      </c>
      <c r="AD144" s="760">
        <f t="shared" ref="AD144:AD145" si="57">AD134+AD140+AD142+AD138</f>
        <v>0</v>
      </c>
      <c r="AE144" s="760">
        <f>AE134+AE140+AE142+AE138+AE136</f>
        <v>0</v>
      </c>
      <c r="AF144" s="760">
        <f>AF134+AF140+AF142+AF138+AF136</f>
        <v>0</v>
      </c>
      <c r="AG144" s="760">
        <f>AG134+AG140+AG142+AG138+AG136</f>
        <v>0</v>
      </c>
      <c r="AH144" s="760">
        <f>AH134+AH140+AH142+AH138+AH136</f>
        <v>600</v>
      </c>
      <c r="AI144" s="102">
        <f>AI134+AI140+AI142+AI138+AI136</f>
        <v>0</v>
      </c>
      <c r="AJ144" s="760">
        <f t="shared" ref="AJ144:AJ145" si="58">AJ134+AJ140+AJ142+AJ138</f>
        <v>0</v>
      </c>
      <c r="AK144" s="760">
        <f>AK134+AK140+AK142+AK138+AK136</f>
        <v>0</v>
      </c>
      <c r="AL144" s="760">
        <f t="shared" ref="AL144:AN145" si="59">AL134+AL140+AL142+AL138+AL136</f>
        <v>0</v>
      </c>
      <c r="AM144" s="760">
        <f t="shared" si="59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62">
        <f>N135+N141+N143+N139+N137</f>
        <v>0</v>
      </c>
      <c r="O145" s="762">
        <f t="shared" ref="O145:AH145" si="60">O135+O141+O143+O139+O137</f>
        <v>0</v>
      </c>
      <c r="P145" s="762">
        <f t="shared" si="60"/>
        <v>0</v>
      </c>
      <c r="Q145" s="772">
        <f t="shared" si="60"/>
        <v>0</v>
      </c>
      <c r="R145" s="759">
        <f t="shared" si="54"/>
        <v>0</v>
      </c>
      <c r="S145" s="762">
        <f>S135+S141+S143+S139+S137</f>
        <v>0</v>
      </c>
      <c r="T145" s="762">
        <f t="shared" si="60"/>
        <v>0</v>
      </c>
      <c r="U145" s="762">
        <f t="shared" si="60"/>
        <v>0</v>
      </c>
      <c r="V145" s="762">
        <f t="shared" si="60"/>
        <v>0</v>
      </c>
      <c r="W145" s="772">
        <f t="shared" ref="W145" si="61">W135+W141+W143+W139+W137</f>
        <v>0</v>
      </c>
      <c r="X145" s="759">
        <f t="shared" si="55"/>
        <v>0</v>
      </c>
      <c r="Y145" s="762">
        <f>Y135+Y141+Y143+Y139+Y137</f>
        <v>0</v>
      </c>
      <c r="Z145" s="762">
        <f t="shared" si="56"/>
        <v>0</v>
      </c>
      <c r="AA145" s="762">
        <f t="shared" si="56"/>
        <v>0</v>
      </c>
      <c r="AB145" s="762">
        <f t="shared" si="56"/>
        <v>0</v>
      </c>
      <c r="AC145" s="772">
        <f t="shared" si="56"/>
        <v>0</v>
      </c>
      <c r="AD145" s="759">
        <f t="shared" si="57"/>
        <v>0</v>
      </c>
      <c r="AE145" s="762">
        <f>AE135+AE141+AE143+AE139+AE137</f>
        <v>0</v>
      </c>
      <c r="AF145" s="762">
        <f t="shared" si="60"/>
        <v>0</v>
      </c>
      <c r="AG145" s="762">
        <f t="shared" si="60"/>
        <v>0</v>
      </c>
      <c r="AH145" s="762">
        <f t="shared" si="60"/>
        <v>0</v>
      </c>
      <c r="AI145" s="772">
        <f t="shared" ref="AI145" si="62">AI135+AI141+AI143+AI139+AI137</f>
        <v>0</v>
      </c>
      <c r="AJ145" s="759">
        <f t="shared" si="58"/>
        <v>0</v>
      </c>
      <c r="AK145" s="762">
        <f>AK135+AK141+AK143+AK139+AK137</f>
        <v>0</v>
      </c>
      <c r="AL145" s="762">
        <f t="shared" si="59"/>
        <v>0</v>
      </c>
      <c r="AM145" s="762">
        <f t="shared" si="59"/>
        <v>0</v>
      </c>
      <c r="AN145" s="639">
        <f t="shared" si="59"/>
        <v>0</v>
      </c>
      <c r="AO145" s="982"/>
      <c r="AP145" s="253"/>
      <c r="AQ145" s="253"/>
      <c r="AR145" s="253"/>
      <c r="AS145" s="253"/>
      <c r="AT145" s="253"/>
      <c r="AU145" s="985">
        <f>SUM(N145:AM145)</f>
        <v>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12557</v>
      </c>
      <c r="I146" s="1272">
        <f>I124+I132+I144</f>
        <v>12557</v>
      </c>
      <c r="J146" s="1444">
        <f>J124+J132+J144</f>
        <v>364</v>
      </c>
      <c r="K146" s="1272">
        <f t="shared" ref="K146" si="63">K124+K132+K144</f>
        <v>12193</v>
      </c>
      <c r="L146" s="1422">
        <f>J146/H146</f>
        <v>2.8987815561041651E-2</v>
      </c>
      <c r="M146" s="114" t="s">
        <v>39</v>
      </c>
      <c r="N146" s="550">
        <f t="shared" ref="N146:AN147" si="64">N124+N144+N132</f>
        <v>518</v>
      </c>
      <c r="O146" s="550">
        <f t="shared" si="64"/>
        <v>488</v>
      </c>
      <c r="P146" s="550">
        <f t="shared" si="64"/>
        <v>480</v>
      </c>
      <c r="Q146" s="514">
        <f t="shared" si="64"/>
        <v>0</v>
      </c>
      <c r="R146" s="550">
        <f t="shared" si="64"/>
        <v>400</v>
      </c>
      <c r="S146" s="550">
        <f t="shared" si="64"/>
        <v>550</v>
      </c>
      <c r="T146" s="550">
        <f t="shared" si="64"/>
        <v>400</v>
      </c>
      <c r="U146" s="550">
        <f t="shared" si="64"/>
        <v>400</v>
      </c>
      <c r="V146" s="550">
        <f t="shared" si="64"/>
        <v>500</v>
      </c>
      <c r="W146" s="514">
        <f t="shared" ref="W146" si="65">W124+W144+W132</f>
        <v>0</v>
      </c>
      <c r="X146" s="550">
        <f t="shared" si="64"/>
        <v>500</v>
      </c>
      <c r="Y146" s="550">
        <f t="shared" si="64"/>
        <v>500</v>
      </c>
      <c r="Z146" s="550">
        <f t="shared" si="64"/>
        <v>500</v>
      </c>
      <c r="AA146" s="550">
        <f t="shared" si="64"/>
        <v>500</v>
      </c>
      <c r="AB146" s="550">
        <f t="shared" si="64"/>
        <v>700</v>
      </c>
      <c r="AC146" s="514">
        <f t="shared" ref="AC146" si="66">AC124+AC144+AC132</f>
        <v>0</v>
      </c>
      <c r="AD146" s="550">
        <f t="shared" si="64"/>
        <v>500</v>
      </c>
      <c r="AE146" s="550">
        <f t="shared" si="64"/>
        <v>600</v>
      </c>
      <c r="AF146" s="550">
        <f t="shared" si="64"/>
        <v>520</v>
      </c>
      <c r="AG146" s="550">
        <f t="shared" si="64"/>
        <v>801</v>
      </c>
      <c r="AH146" s="550">
        <f t="shared" si="64"/>
        <v>600</v>
      </c>
      <c r="AI146" s="514">
        <f t="shared" ref="AI146" si="67">AI124+AI144+AI132</f>
        <v>0</v>
      </c>
      <c r="AJ146" s="550">
        <f t="shared" si="64"/>
        <v>800</v>
      </c>
      <c r="AK146" s="550">
        <f t="shared" si="64"/>
        <v>800</v>
      </c>
      <c r="AL146" s="550">
        <f t="shared" si="64"/>
        <v>800</v>
      </c>
      <c r="AM146" s="550">
        <f t="shared" si="64"/>
        <v>700</v>
      </c>
      <c r="AN146" s="703">
        <f t="shared" si="64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12557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64"/>
        <v>364</v>
      </c>
      <c r="O147" s="551">
        <f t="shared" si="64"/>
        <v>0</v>
      </c>
      <c r="P147" s="551">
        <f t="shared" si="64"/>
        <v>0</v>
      </c>
      <c r="Q147" s="629">
        <f t="shared" si="64"/>
        <v>0</v>
      </c>
      <c r="R147" s="551">
        <f t="shared" si="64"/>
        <v>0</v>
      </c>
      <c r="S147" s="551">
        <f t="shared" si="64"/>
        <v>0</v>
      </c>
      <c r="T147" s="551">
        <f t="shared" si="64"/>
        <v>0</v>
      </c>
      <c r="U147" s="551">
        <f t="shared" si="64"/>
        <v>0</v>
      </c>
      <c r="V147" s="551">
        <f t="shared" si="64"/>
        <v>0</v>
      </c>
      <c r="W147" s="629">
        <f t="shared" ref="W147" si="68">W125+W145+W133</f>
        <v>0</v>
      </c>
      <c r="X147" s="551">
        <f t="shared" si="64"/>
        <v>0</v>
      </c>
      <c r="Y147" s="551">
        <f t="shared" si="64"/>
        <v>0</v>
      </c>
      <c r="Z147" s="551">
        <f t="shared" si="64"/>
        <v>0</v>
      </c>
      <c r="AA147" s="551">
        <f t="shared" si="64"/>
        <v>0</v>
      </c>
      <c r="AB147" s="551">
        <f t="shared" si="64"/>
        <v>0</v>
      </c>
      <c r="AC147" s="629">
        <f t="shared" ref="AC147" si="69">AC125+AC145+AC133</f>
        <v>0</v>
      </c>
      <c r="AD147" s="551">
        <f t="shared" si="64"/>
        <v>0</v>
      </c>
      <c r="AE147" s="551">
        <f t="shared" si="64"/>
        <v>0</v>
      </c>
      <c r="AF147" s="551">
        <f t="shared" si="64"/>
        <v>0</v>
      </c>
      <c r="AG147" s="551">
        <f t="shared" si="64"/>
        <v>0</v>
      </c>
      <c r="AH147" s="551">
        <f t="shared" si="64"/>
        <v>0</v>
      </c>
      <c r="AI147" s="629">
        <f t="shared" ref="AI147" si="70">AI125+AI145+AI133</f>
        <v>0</v>
      </c>
      <c r="AJ147" s="551">
        <f t="shared" si="64"/>
        <v>0</v>
      </c>
      <c r="AK147" s="551">
        <f t="shared" si="64"/>
        <v>0</v>
      </c>
      <c r="AL147" s="551">
        <f t="shared" si="64"/>
        <v>0</v>
      </c>
      <c r="AM147" s="551">
        <f t="shared" si="64"/>
        <v>0</v>
      </c>
      <c r="AN147" s="704">
        <f t="shared" si="64"/>
        <v>0</v>
      </c>
      <c r="AO147" s="900"/>
      <c r="AP147" s="692"/>
      <c r="AQ147" s="692"/>
      <c r="AR147" s="692"/>
      <c r="AS147" s="692"/>
      <c r="AT147" s="692"/>
      <c r="AU147" s="692">
        <f>AU125+AU145</f>
        <v>364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71">AU151</f>
        <v>0</v>
      </c>
      <c r="J151" s="1232">
        <f>SUM(N152:AT152)</f>
        <v>0</v>
      </c>
      <c r="K151" s="1220">
        <f t="shared" ref="K151:K165" si="72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73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73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71"/>
        <v>0</v>
      </c>
      <c r="J153" s="1232">
        <f>SUM(N154:AT154)</f>
        <v>0</v>
      </c>
      <c r="K153" s="1220">
        <f t="shared" si="72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73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73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71"/>
        <v>320</v>
      </c>
      <c r="J155" s="1232">
        <f>SUM(N156:AT156)</f>
        <v>0</v>
      </c>
      <c r="K155" s="1220">
        <f t="shared" si="72"/>
        <v>320</v>
      </c>
      <c r="L155" s="1209">
        <f>J155/H155</f>
        <v>0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356">
        <v>60</v>
      </c>
      <c r="W155" s="129"/>
      <c r="X155" s="90">
        <v>70</v>
      </c>
      <c r="Y155" s="90"/>
      <c r="Z155" s="90"/>
      <c r="AA155" s="90"/>
      <c r="AB155" s="90"/>
      <c r="AC155" s="129"/>
      <c r="AD155" s="90"/>
      <c r="AE155" s="90"/>
      <c r="AF155" s="90"/>
      <c r="AG155" s="90">
        <v>70</v>
      </c>
      <c r="AH155" s="90">
        <v>70</v>
      </c>
      <c r="AI155" s="129"/>
      <c r="AJ155" s="90">
        <v>50</v>
      </c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73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/>
      <c r="AB156" s="91"/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73"/>
        <v>0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71"/>
        <v>101</v>
      </c>
      <c r="J157" s="1232">
        <f>SUM(N158:AT158)</f>
        <v>0</v>
      </c>
      <c r="K157" s="1220">
        <f t="shared" si="72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/>
      <c r="AE157" s="90"/>
      <c r="AF157" s="90">
        <v>101</v>
      </c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73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73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71"/>
        <v>96</v>
      </c>
      <c r="J159" s="1232">
        <f>SUM(N160:AT160)</f>
        <v>96</v>
      </c>
      <c r="K159" s="1220">
        <f t="shared" si="72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73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73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71"/>
        <v>0</v>
      </c>
      <c r="J161" s="1232">
        <f>SUM(N162:AT162)</f>
        <v>0</v>
      </c>
      <c r="K161" s="1220">
        <f t="shared" si="72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73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73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71"/>
        <v>0</v>
      </c>
      <c r="J163" s="1232">
        <f>SUM(N164:AT164)</f>
        <v>0</v>
      </c>
      <c r="K163" s="1220">
        <f t="shared" si="72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73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73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71"/>
        <v>0</v>
      </c>
      <c r="J165" s="1232">
        <f>SUM(N166:AT166)</f>
        <v>0</v>
      </c>
      <c r="K165" s="1220">
        <f t="shared" si="72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73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73"/>
        <v>0</v>
      </c>
      <c r="AW166" s="916"/>
      <c r="AZ166" s="917"/>
    </row>
    <row r="167" spans="1:52" ht="13.2" hidden="1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/>
      <c r="I167" s="1230">
        <f t="shared" ref="I167:I185" si="74">AU167</f>
        <v>0</v>
      </c>
      <c r="J167" s="1232">
        <f>SUM(N168:AT168)</f>
        <v>0</v>
      </c>
      <c r="K167" s="1220">
        <f t="shared" ref="K167:K185" si="75">H167-J167</f>
        <v>0</v>
      </c>
      <c r="L167" s="1209" t="e">
        <f t="shared" ref="L167:L185" si="76">J167/H167</f>
        <v>#DIV/0!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/>
      <c r="AI167" s="129"/>
      <c r="AJ167" s="90"/>
      <c r="AK167" s="90"/>
      <c r="AL167" s="90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73"/>
        <v>0</v>
      </c>
      <c r="AW167" s="916"/>
      <c r="AZ167" s="917"/>
    </row>
    <row r="168" spans="1:52" ht="13.2" hidden="1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2"/>
      <c r="AU168" s="94">
        <f t="shared" si="73"/>
        <v>0</v>
      </c>
      <c r="AW168" s="916"/>
      <c r="AZ168" s="917"/>
    </row>
    <row r="169" spans="1:52" ht="13.2" hidden="1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/>
      <c r="I169" s="1230">
        <f t="shared" si="74"/>
        <v>0</v>
      </c>
      <c r="J169" s="1232">
        <f>SUM(N170:AT170)</f>
        <v>0</v>
      </c>
      <c r="K169" s="1220">
        <f t="shared" si="75"/>
        <v>0</v>
      </c>
      <c r="L169" s="1209" t="e">
        <f t="shared" si="76"/>
        <v>#DIV/0!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/>
      <c r="AI169" s="129"/>
      <c r="AJ169" s="90"/>
      <c r="AK169" s="131"/>
      <c r="AL169" s="131"/>
      <c r="AM169" s="131"/>
      <c r="AN169" s="131"/>
      <c r="AO169" s="925"/>
      <c r="AP169" s="137"/>
      <c r="AQ169" s="90"/>
      <c r="AR169" s="90"/>
      <c r="AS169" s="90"/>
      <c r="AT169" s="90"/>
      <c r="AU169" s="103">
        <f t="shared" si="73"/>
        <v>0</v>
      </c>
      <c r="AW169" s="916"/>
      <c r="AZ169" s="917"/>
    </row>
    <row r="170" spans="1:52" ht="13.2" hidden="1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73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74"/>
        <v>0</v>
      </c>
      <c r="J171" s="1232">
        <f t="shared" ref="J171" si="77">SUM(N172:AT172)</f>
        <v>0</v>
      </c>
      <c r="K171" s="1220">
        <f t="shared" si="75"/>
        <v>0</v>
      </c>
      <c r="L171" s="1209" t="e">
        <f t="shared" si="76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73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73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74"/>
        <v>0</v>
      </c>
      <c r="J173" s="1232">
        <f t="shared" ref="J173" si="78">SUM(N174:AT174)</f>
        <v>0</v>
      </c>
      <c r="K173" s="1220">
        <f t="shared" si="75"/>
        <v>0</v>
      </c>
      <c r="L173" s="1209" t="e">
        <f t="shared" si="76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73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73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74"/>
        <v>100</v>
      </c>
      <c r="J175" s="1232">
        <f t="shared" ref="J175" si="79">SUM(N176:AT176)</f>
        <v>0</v>
      </c>
      <c r="K175" s="1220">
        <f t="shared" si="75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/>
      <c r="AC175" s="140"/>
      <c r="AD175" s="131"/>
      <c r="AE175" s="131">
        <v>100</v>
      </c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73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73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74"/>
        <v>100</v>
      </c>
      <c r="J177" s="1232">
        <f t="shared" ref="J177" si="80">SUM(N178:AT178)</f>
        <v>0</v>
      </c>
      <c r="K177" s="1220">
        <f t="shared" si="75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/>
      <c r="AC177" s="140"/>
      <c r="AD177" s="131"/>
      <c r="AE177" s="131">
        <v>100</v>
      </c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73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73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952"/>
      <c r="G179" s="1300" t="s">
        <v>764</v>
      </c>
      <c r="H179" s="1142">
        <v>100</v>
      </c>
      <c r="I179" s="1230">
        <f t="shared" si="74"/>
        <v>100</v>
      </c>
      <c r="J179" s="1232">
        <f>SUM(N180:AT180)</f>
        <v>0</v>
      </c>
      <c r="K179" s="1220">
        <f t="shared" si="75"/>
        <v>100</v>
      </c>
      <c r="L179" s="1209">
        <f t="shared" si="76"/>
        <v>0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/>
      <c r="Z179" s="90"/>
      <c r="AA179" s="90"/>
      <c r="AB179" s="90"/>
      <c r="AC179" s="129"/>
      <c r="AD179" s="90">
        <v>100</v>
      </c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73"/>
        <v>100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/>
      <c r="AA180" s="91"/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73"/>
        <v>0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74"/>
        <v>0</v>
      </c>
      <c r="J181" s="1232">
        <f>SUM(N182:AT182)</f>
        <v>0</v>
      </c>
      <c r="K181" s="1220">
        <f t="shared" si="75"/>
        <v>0</v>
      </c>
      <c r="L181" s="1209" t="e">
        <f t="shared" si="76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73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73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74"/>
        <v>500</v>
      </c>
      <c r="J183" s="1232">
        <f>SUM(N184:AT184)</f>
        <v>0</v>
      </c>
      <c r="K183" s="1220">
        <f t="shared" si="75"/>
        <v>500</v>
      </c>
      <c r="L183" s="1209">
        <f t="shared" si="76"/>
        <v>0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/>
      <c r="W183" s="140"/>
      <c r="X183" s="131"/>
      <c r="Y183" s="131"/>
      <c r="Z183" s="131">
        <v>75</v>
      </c>
      <c r="AA183" s="131">
        <v>75</v>
      </c>
      <c r="AB183" s="131">
        <v>50</v>
      </c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73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/>
      <c r="P184" s="91"/>
      <c r="Q184" s="134"/>
      <c r="R184" s="91"/>
      <c r="S184" s="91"/>
      <c r="T184" s="91"/>
      <c r="U184" s="91"/>
      <c r="V184" s="91"/>
      <c r="W184" s="134"/>
      <c r="X184" s="91"/>
      <c r="Y184" s="91"/>
      <c r="Z184" s="91"/>
      <c r="AA184" s="91"/>
      <c r="AB184" s="91"/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73"/>
        <v>0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74"/>
        <v>578</v>
      </c>
      <c r="J185" s="1232">
        <f>SUM(N186:AT186)</f>
        <v>0</v>
      </c>
      <c r="K185" s="1220">
        <f t="shared" si="75"/>
        <v>578</v>
      </c>
      <c r="L185" s="1209">
        <f t="shared" si="76"/>
        <v>0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131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>
        <v>100</v>
      </c>
      <c r="AK185" s="131">
        <v>100</v>
      </c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90"/>
      <c r="AU185" s="103">
        <f>SUM(N185:AM185)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/>
      <c r="S186" s="91"/>
      <c r="T186" s="91"/>
      <c r="U186" s="91"/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0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71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73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73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71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73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73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73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73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73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73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73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73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73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73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1895</v>
      </c>
      <c r="I199" s="1272">
        <f>SUM(I151:I198)</f>
        <v>1895</v>
      </c>
      <c r="J199" s="1326">
        <f>SUM(J151:J198)</f>
        <v>96</v>
      </c>
      <c r="K199" s="1272">
        <f>SUM(K151:K198)</f>
        <v>1799</v>
      </c>
      <c r="L199" s="1422">
        <f>J199/H199</f>
        <v>5.0659630606860157E-2</v>
      </c>
      <c r="M199" s="114" t="s">
        <v>39</v>
      </c>
      <c r="N199" s="166">
        <f t="shared" ref="N199:AN200" si="81">N151+N153+N155+N157+N159+N161+N163+N165+N167+N169+N171+N173+N175+N177+N179+N181+N183+N185+N187+N189+N191+N193+N195+N197</f>
        <v>156</v>
      </c>
      <c r="O199" s="166">
        <f t="shared" si="81"/>
        <v>60</v>
      </c>
      <c r="P199" s="166">
        <f t="shared" si="81"/>
        <v>75</v>
      </c>
      <c r="Q199" s="167">
        <f t="shared" si="81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82">S151+S153+S155+S157+S159+S161+S163+S165+S167+S169+S171+S173+S175+S177+S179+S181+S183+S185+S187+S189+S191+S193+S195+S197</f>
        <v>58</v>
      </c>
      <c r="T199" s="166">
        <f t="shared" si="81"/>
        <v>75</v>
      </c>
      <c r="U199" s="166">
        <f>U151+U153+U155+U157+U159+U161+U163+U165+U167+U169+U171+U173+U175+U177+U179+U181+U183+U185+U187+U189+U191+U193+U195+U197</f>
        <v>75</v>
      </c>
      <c r="V199" s="166">
        <f t="shared" si="81"/>
        <v>60</v>
      </c>
      <c r="W199" s="167">
        <f t="shared" ref="W199" si="83">W151+W153+W155+W157+W159+W161+W163+W165+W167+W169+W171+W173+W175+W177+W179+W181+W183+W185+W187+W189+W191+W193+W195+W197</f>
        <v>0</v>
      </c>
      <c r="X199" s="166">
        <f t="shared" si="81"/>
        <v>70</v>
      </c>
      <c r="Y199" s="166">
        <f t="shared" si="81"/>
        <v>0</v>
      </c>
      <c r="Z199" s="166">
        <f t="shared" si="81"/>
        <v>75</v>
      </c>
      <c r="AA199" s="166">
        <f t="shared" si="81"/>
        <v>75</v>
      </c>
      <c r="AB199" s="166">
        <f t="shared" si="81"/>
        <v>50</v>
      </c>
      <c r="AC199" s="167">
        <f t="shared" ref="AC199" si="84">AC151+AC153+AC155+AC157+AC159+AC161+AC163+AC165+AC167+AC169+AC171+AC173+AC175+AC177+AC179+AC181+AC183+AC185+AC187+AC189+AC191+AC193+AC195+AC197</f>
        <v>0</v>
      </c>
      <c r="AD199" s="166">
        <f t="shared" si="81"/>
        <v>100</v>
      </c>
      <c r="AE199" s="166">
        <f t="shared" si="81"/>
        <v>200</v>
      </c>
      <c r="AF199" s="166">
        <f t="shared" si="81"/>
        <v>101</v>
      </c>
      <c r="AG199" s="166">
        <f t="shared" si="81"/>
        <v>70</v>
      </c>
      <c r="AH199" s="166">
        <f t="shared" si="81"/>
        <v>70</v>
      </c>
      <c r="AI199" s="167">
        <f t="shared" ref="AI199" si="85">AI151+AI153+AI155+AI157+AI159+AI161+AI163+AI165+AI167+AI169+AI171+AI173+AI175+AI177+AI179+AI181+AI183+AI185+AI187+AI189+AI191+AI193+AI195+AI197</f>
        <v>0</v>
      </c>
      <c r="AJ199" s="166">
        <f t="shared" si="81"/>
        <v>150</v>
      </c>
      <c r="AK199" s="166">
        <f t="shared" si="81"/>
        <v>100</v>
      </c>
      <c r="AL199" s="166">
        <f t="shared" si="81"/>
        <v>100</v>
      </c>
      <c r="AM199" s="166">
        <f t="shared" si="81"/>
        <v>100</v>
      </c>
      <c r="AN199" s="705">
        <f t="shared" si="81"/>
        <v>0</v>
      </c>
      <c r="AO199" s="988"/>
      <c r="AP199" s="693"/>
      <c r="AQ199" s="693"/>
      <c r="AR199" s="693"/>
      <c r="AS199" s="694"/>
      <c r="AT199" s="365"/>
      <c r="AU199" s="695">
        <f t="shared" si="73"/>
        <v>1895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81"/>
        <v>96</v>
      </c>
      <c r="O200" s="168">
        <f t="shared" si="81"/>
        <v>0</v>
      </c>
      <c r="P200" s="168">
        <f t="shared" si="81"/>
        <v>0</v>
      </c>
      <c r="Q200" s="169">
        <f t="shared" si="81"/>
        <v>0</v>
      </c>
      <c r="R200" s="168">
        <f t="shared" si="81"/>
        <v>0</v>
      </c>
      <c r="S200" s="168">
        <f t="shared" si="82"/>
        <v>0</v>
      </c>
      <c r="T200" s="168">
        <f t="shared" si="81"/>
        <v>0</v>
      </c>
      <c r="U200" s="168">
        <f t="shared" si="81"/>
        <v>0</v>
      </c>
      <c r="V200" s="168">
        <f t="shared" si="81"/>
        <v>0</v>
      </c>
      <c r="W200" s="169">
        <f t="shared" ref="W200" si="86">W152+W154+W156+W158+W160+W162+W164+W166+W168+W170+W172+W174+W176+W178+W180+W182+W184+W186+W188+W190+W192+W194+W196+W198</f>
        <v>0</v>
      </c>
      <c r="X200" s="168">
        <f t="shared" si="81"/>
        <v>0</v>
      </c>
      <c r="Y200" s="168">
        <f t="shared" si="81"/>
        <v>0</v>
      </c>
      <c r="Z200" s="168">
        <f t="shared" si="81"/>
        <v>0</v>
      </c>
      <c r="AA200" s="168">
        <f t="shared" si="81"/>
        <v>0</v>
      </c>
      <c r="AB200" s="168">
        <f t="shared" si="81"/>
        <v>0</v>
      </c>
      <c r="AC200" s="169">
        <f t="shared" ref="AC200" si="87">AC152+AC154+AC156+AC158+AC160+AC162+AC164+AC166+AC168+AC170+AC172+AC174+AC176+AC178+AC180+AC182+AC184+AC186+AC188+AC190+AC192+AC194+AC196+AC198</f>
        <v>0</v>
      </c>
      <c r="AD200" s="168">
        <f t="shared" si="81"/>
        <v>0</v>
      </c>
      <c r="AE200" s="168">
        <f t="shared" si="81"/>
        <v>0</v>
      </c>
      <c r="AF200" s="168">
        <f t="shared" si="81"/>
        <v>0</v>
      </c>
      <c r="AG200" s="168">
        <f t="shared" si="81"/>
        <v>0</v>
      </c>
      <c r="AH200" s="168">
        <f t="shared" si="81"/>
        <v>0</v>
      </c>
      <c r="AI200" s="169">
        <f t="shared" ref="AI200" si="88">AI152+AI154+AI156+AI158+AI160+AI162+AI164+AI166+AI168+AI170+AI172+AI174+AI176+AI178+AI180+AI182+AI184+AI186+AI188+AI190+AI192+AI194+AI196+AI198</f>
        <v>0</v>
      </c>
      <c r="AJ200" s="168">
        <f t="shared" si="81"/>
        <v>0</v>
      </c>
      <c r="AK200" s="168">
        <f t="shared" si="81"/>
        <v>0</v>
      </c>
      <c r="AL200" s="168">
        <f t="shared" si="81"/>
        <v>0</v>
      </c>
      <c r="AM200" s="168">
        <f t="shared" si="81"/>
        <v>0</v>
      </c>
      <c r="AN200" s="706">
        <f t="shared" si="81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96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988</v>
      </c>
      <c r="F204" s="950"/>
      <c r="G204" s="1362" t="s">
        <v>763</v>
      </c>
      <c r="H204" s="1142">
        <v>11300</v>
      </c>
      <c r="I204" s="1230">
        <f t="shared" ref="I204" si="89">AU204</f>
        <v>11300</v>
      </c>
      <c r="J204" s="1232">
        <f>SUM(N205:AT205)</f>
        <v>56</v>
      </c>
      <c r="K204" s="1220">
        <f t="shared" ref="K204:K206" si="90">H204-J204</f>
        <v>11244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650</v>
      </c>
      <c r="Y204" s="131">
        <v>650</v>
      </c>
      <c r="Z204" s="131">
        <v>650</v>
      </c>
      <c r="AA204" s="131">
        <v>650</v>
      </c>
      <c r="AB204" s="131"/>
      <c r="AC204" s="140"/>
      <c r="AD204" s="131">
        <v>300</v>
      </c>
      <c r="AE204" s="131">
        <v>750</v>
      </c>
      <c r="AF204" s="131">
        <v>750</v>
      </c>
      <c r="AG204" s="131">
        <v>750</v>
      </c>
      <c r="AH204" s="131">
        <v>750</v>
      </c>
      <c r="AI204" s="140"/>
      <c r="AJ204" s="131">
        <v>750</v>
      </c>
      <c r="AK204" s="131">
        <v>750</v>
      </c>
      <c r="AL204" s="131">
        <v>750</v>
      </c>
      <c r="AM204" s="131">
        <v>350</v>
      </c>
      <c r="AN204" s="131"/>
      <c r="AO204" s="924"/>
      <c r="AP204" s="90"/>
      <c r="AQ204" s="90"/>
      <c r="AR204" s="90"/>
      <c r="AS204" s="44"/>
      <c r="AT204" s="90"/>
      <c r="AU204" s="103">
        <f t="shared" ref="AU204:AU227" si="91">SUM(N204:AT204)</f>
        <v>11300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754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/>
      <c r="Q205" s="134"/>
      <c r="R205" s="91"/>
      <c r="S205" s="91"/>
      <c r="T205" s="91"/>
      <c r="U205" s="91"/>
      <c r="V205" s="91"/>
      <c r="W205" s="134"/>
      <c r="X205" s="91"/>
      <c r="Y205" s="91"/>
      <c r="Z205" s="91"/>
      <c r="AA205" s="91"/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91"/>
        <v>56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140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90"/>
        <v>0</v>
      </c>
      <c r="L206" s="1209" t="e">
        <f t="shared" ref="L206" si="9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9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141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9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1013</v>
      </c>
      <c r="F208" s="950"/>
      <c r="G208" s="1362" t="s">
        <v>763</v>
      </c>
      <c r="H208" s="1142">
        <v>3000</v>
      </c>
      <c r="I208" s="1230">
        <f>AU208</f>
        <v>3000</v>
      </c>
      <c r="J208" s="1232">
        <f>SUM(N209:AT209)</f>
        <v>312</v>
      </c>
      <c r="K208" s="1220">
        <f t="shared" ref="K208" si="93">H208-J208</f>
        <v>2688</v>
      </c>
      <c r="L208" s="1209">
        <f t="shared" ref="L208" si="94">J208/H208</f>
        <v>0.104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650</v>
      </c>
      <c r="AC208" s="140"/>
      <c r="AD208" s="320">
        <v>350</v>
      </c>
      <c r="AE208" s="131"/>
      <c r="AF208" s="131"/>
      <c r="AG208" s="320"/>
      <c r="AH208" s="131"/>
      <c r="AI208" s="140"/>
      <c r="AJ208" s="131"/>
      <c r="AK208" s="131"/>
      <c r="AL208" s="131"/>
      <c r="AM208" s="131"/>
      <c r="AN208" s="131"/>
      <c r="AO208" s="924"/>
      <c r="AP208" s="90"/>
      <c r="AQ208" s="90"/>
      <c r="AR208" s="90"/>
      <c r="AS208" s="90"/>
      <c r="AT208" s="136"/>
      <c r="AU208" s="103">
        <f t="shared" si="91"/>
        <v>3000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/>
      <c r="P209" s="91"/>
      <c r="Q209" s="134"/>
      <c r="R209" s="240"/>
      <c r="S209" s="91"/>
      <c r="T209" s="240"/>
      <c r="U209" s="240"/>
      <c r="V209" s="91"/>
      <c r="W209" s="134"/>
      <c r="X209" s="240"/>
      <c r="Y209" s="91"/>
      <c r="Z209" s="91"/>
      <c r="AA209" s="91"/>
      <c r="AB209" s="91"/>
      <c r="AC209" s="134"/>
      <c r="AD209" s="240"/>
      <c r="AE209" s="91"/>
      <c r="AF209" s="240"/>
      <c r="AG209" s="240"/>
      <c r="AH209" s="240"/>
      <c r="AI209" s="134"/>
      <c r="AJ209" s="240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91"/>
        <v>312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14300</v>
      </c>
      <c r="I210" s="1272">
        <f>SUM(I204:I209)</f>
        <v>14300</v>
      </c>
      <c r="J210" s="1326">
        <f>SUM(J204:J209)</f>
        <v>368</v>
      </c>
      <c r="K210" s="1272">
        <f>SUM(K204:K209)</f>
        <v>13932</v>
      </c>
      <c r="L210" s="1312">
        <f>J210/H210</f>
        <v>2.5734265734265734E-2</v>
      </c>
      <c r="M210" s="114" t="s">
        <v>39</v>
      </c>
      <c r="N210" s="763">
        <f>N204+N206+N208</f>
        <v>600</v>
      </c>
      <c r="O210" s="763">
        <f t="shared" ref="O210:AN211" si="95">O204+O206+O208</f>
        <v>600</v>
      </c>
      <c r="P210" s="763">
        <f t="shared" si="95"/>
        <v>600</v>
      </c>
      <c r="Q210" s="523">
        <f t="shared" si="95"/>
        <v>0</v>
      </c>
      <c r="R210" s="763">
        <f t="shared" si="95"/>
        <v>600</v>
      </c>
      <c r="S210" s="763">
        <f>S204+S206+S208</f>
        <v>600</v>
      </c>
      <c r="T210" s="763">
        <f t="shared" si="95"/>
        <v>600</v>
      </c>
      <c r="U210" s="763">
        <f t="shared" si="95"/>
        <v>600</v>
      </c>
      <c r="V210" s="763">
        <f t="shared" si="95"/>
        <v>600</v>
      </c>
      <c r="W210" s="523">
        <f t="shared" ref="W210" si="96">W204+W206+W208</f>
        <v>0</v>
      </c>
      <c r="X210" s="763">
        <f t="shared" si="95"/>
        <v>650</v>
      </c>
      <c r="Y210" s="763">
        <f>Y204+Y206+Y208</f>
        <v>650</v>
      </c>
      <c r="Z210" s="763">
        <f t="shared" ref="Z210:AC211" si="97">Z204+Z206+Z208</f>
        <v>650</v>
      </c>
      <c r="AA210" s="763">
        <f t="shared" si="97"/>
        <v>650</v>
      </c>
      <c r="AB210" s="763">
        <f t="shared" si="97"/>
        <v>650</v>
      </c>
      <c r="AC210" s="523">
        <f t="shared" si="97"/>
        <v>0</v>
      </c>
      <c r="AD210" s="763">
        <f t="shared" si="95"/>
        <v>650</v>
      </c>
      <c r="AE210" s="763">
        <f>AE204+AE206+AE208</f>
        <v>750</v>
      </c>
      <c r="AF210" s="763">
        <f t="shared" si="95"/>
        <v>750</v>
      </c>
      <c r="AG210" s="763">
        <f t="shared" si="95"/>
        <v>750</v>
      </c>
      <c r="AH210" s="763">
        <f t="shared" si="95"/>
        <v>750</v>
      </c>
      <c r="AI210" s="523">
        <f t="shared" ref="AI210" si="98">AI204+AI206+AI208</f>
        <v>0</v>
      </c>
      <c r="AJ210" s="763">
        <f t="shared" si="95"/>
        <v>750</v>
      </c>
      <c r="AK210" s="763">
        <f>AK204+AK206+AK208</f>
        <v>750</v>
      </c>
      <c r="AL210" s="763">
        <f t="shared" si="95"/>
        <v>750</v>
      </c>
      <c r="AM210" s="763">
        <f t="shared" si="95"/>
        <v>350</v>
      </c>
      <c r="AN210" s="683">
        <f t="shared" si="95"/>
        <v>0</v>
      </c>
      <c r="AO210" s="991"/>
      <c r="AP210" s="683"/>
      <c r="AQ210" s="683"/>
      <c r="AR210" s="683"/>
      <c r="AS210" s="683"/>
      <c r="AT210" s="683"/>
      <c r="AU210" s="695">
        <f t="shared" si="91"/>
        <v>14300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95"/>
        <v>0</v>
      </c>
      <c r="P211" s="318">
        <f t="shared" si="95"/>
        <v>0</v>
      </c>
      <c r="Q211" s="515">
        <f t="shared" si="95"/>
        <v>0</v>
      </c>
      <c r="R211" s="318">
        <f t="shared" si="95"/>
        <v>0</v>
      </c>
      <c r="S211" s="318">
        <f>S205+S207+S209</f>
        <v>0</v>
      </c>
      <c r="T211" s="318">
        <f t="shared" si="95"/>
        <v>0</v>
      </c>
      <c r="U211" s="318">
        <f t="shared" si="95"/>
        <v>0</v>
      </c>
      <c r="V211" s="318">
        <f t="shared" si="95"/>
        <v>0</v>
      </c>
      <c r="W211" s="515">
        <f t="shared" ref="W211" si="99">W205+W207+W209</f>
        <v>0</v>
      </c>
      <c r="X211" s="318">
        <f t="shared" si="95"/>
        <v>0</v>
      </c>
      <c r="Y211" s="318">
        <f>Y205+Y207+Y209</f>
        <v>0</v>
      </c>
      <c r="Z211" s="318">
        <f t="shared" si="97"/>
        <v>0</v>
      </c>
      <c r="AA211" s="318">
        <f t="shared" si="97"/>
        <v>0</v>
      </c>
      <c r="AB211" s="318">
        <f t="shared" si="97"/>
        <v>0</v>
      </c>
      <c r="AC211" s="515">
        <f t="shared" si="97"/>
        <v>0</v>
      </c>
      <c r="AD211" s="318">
        <f t="shared" si="95"/>
        <v>0</v>
      </c>
      <c r="AE211" s="318">
        <f>AE205+AE207+AE209</f>
        <v>0</v>
      </c>
      <c r="AF211" s="318">
        <f t="shared" si="95"/>
        <v>0</v>
      </c>
      <c r="AG211" s="318">
        <f t="shared" si="95"/>
        <v>0</v>
      </c>
      <c r="AH211" s="318">
        <f t="shared" si="95"/>
        <v>0</v>
      </c>
      <c r="AI211" s="515">
        <f t="shared" ref="AI211" si="100">AI205+AI207+AI209</f>
        <v>0</v>
      </c>
      <c r="AJ211" s="318">
        <f t="shared" si="95"/>
        <v>0</v>
      </c>
      <c r="AK211" s="318">
        <f>AK205+AK207+AK209</f>
        <v>0</v>
      </c>
      <c r="AL211" s="318">
        <f t="shared" si="95"/>
        <v>0</v>
      </c>
      <c r="AM211" s="318">
        <f t="shared" si="95"/>
        <v>0</v>
      </c>
      <c r="AN211" s="684">
        <f t="shared" si="95"/>
        <v>0</v>
      </c>
      <c r="AO211" s="992"/>
      <c r="AP211" s="684"/>
      <c r="AQ211" s="684"/>
      <c r="AR211" s="684"/>
      <c r="AS211" s="684"/>
      <c r="AT211" s="684"/>
      <c r="AU211" s="94">
        <f t="shared" si="91"/>
        <v>368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101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9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9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101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9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9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101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9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9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101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9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9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102">H220-J220</f>
        <v>0</v>
      </c>
      <c r="L220" s="1209" t="e">
        <f t="shared" si="101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9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9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102"/>
        <v>0</v>
      </c>
      <c r="L222" s="1209" t="e">
        <f t="shared" si="101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9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9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663</v>
      </c>
      <c r="E224" s="56" t="s">
        <v>1019</v>
      </c>
      <c r="F224" s="1162"/>
      <c r="G224" s="1391" t="s">
        <v>762</v>
      </c>
      <c r="H224" s="1142">
        <v>100</v>
      </c>
      <c r="I224" s="1230">
        <f>AU224</f>
        <v>100</v>
      </c>
      <c r="J224" s="1232">
        <f>SUM(N225:AT225)</f>
        <v>0</v>
      </c>
      <c r="K224" s="1220">
        <f t="shared" si="102"/>
        <v>100</v>
      </c>
      <c r="L224" s="1209">
        <f t="shared" si="101"/>
        <v>0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>
        <v>100</v>
      </c>
      <c r="W224" s="140"/>
      <c r="X224" s="131"/>
      <c r="Y224" s="131"/>
      <c r="Z224" s="131"/>
      <c r="AA224" s="131"/>
      <c r="AB224" s="131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9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811</v>
      </c>
      <c r="F225" s="1163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/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91"/>
        <v>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1140"/>
      <c r="G226" s="1362" t="s">
        <v>762</v>
      </c>
      <c r="H226" s="1142">
        <v>200</v>
      </c>
      <c r="I226" s="1230">
        <f>AU226</f>
        <v>200</v>
      </c>
      <c r="J226" s="1232">
        <f>SUM(N227:AT227)</f>
        <v>0</v>
      </c>
      <c r="K226" s="1220">
        <f t="shared" si="102"/>
        <v>200</v>
      </c>
      <c r="L226" s="1209">
        <f t="shared" si="101"/>
        <v>0</v>
      </c>
      <c r="M226" s="30" t="s">
        <v>57</v>
      </c>
      <c r="N226" s="141"/>
      <c r="O226" s="131"/>
      <c r="P226" s="141"/>
      <c r="Q226" s="176"/>
      <c r="R226" s="131"/>
      <c r="S226" s="141"/>
      <c r="T226" s="131">
        <v>200</v>
      </c>
      <c r="U226" s="141"/>
      <c r="V226" s="141"/>
      <c r="W226" s="176"/>
      <c r="X226" s="131"/>
      <c r="Y226" s="141"/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9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1141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/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91"/>
        <v>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102"/>
        <v>0</v>
      </c>
      <c r="L228" s="1209" t="e">
        <f t="shared" si="101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103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102"/>
        <v>1000</v>
      </c>
      <c r="L230" s="1209">
        <f t="shared" si="101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>
        <v>300</v>
      </c>
      <c r="AF230" s="131">
        <v>300</v>
      </c>
      <c r="AG230" s="131">
        <v>400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103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103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102"/>
        <v>0</v>
      </c>
      <c r="L232" s="1209" t="e">
        <f t="shared" si="101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103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103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989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102"/>
        <v>0</v>
      </c>
      <c r="L234" s="1209" t="e">
        <f t="shared" si="101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103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103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102"/>
        <v>0</v>
      </c>
      <c r="L236" s="1209" t="e">
        <f t="shared" si="101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103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103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102"/>
        <v>0</v>
      </c>
      <c r="L238" s="1209" t="e">
        <f t="shared" si="101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103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103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102"/>
        <v>0</v>
      </c>
      <c r="L240" s="1209" t="e">
        <f t="shared" si="101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103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103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102"/>
        <v>0</v>
      </c>
      <c r="L242" s="1209" t="e">
        <f t="shared" si="101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103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103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102"/>
        <v>0</v>
      </c>
      <c r="L244" s="1209" t="e">
        <f t="shared" si="101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103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103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102"/>
        <v>0</v>
      </c>
      <c r="L246" s="1209" t="e">
        <f t="shared" si="101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103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103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102"/>
        <v>0</v>
      </c>
      <c r="L248" s="1209" t="e">
        <f t="shared" si="101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103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103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102"/>
        <v>0</v>
      </c>
      <c r="L250" s="1209" t="e">
        <f t="shared" si="101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103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103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102"/>
        <v>0</v>
      </c>
      <c r="L252" s="1209" t="e">
        <f t="shared" si="101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103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103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2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0</v>
      </c>
      <c r="K254" s="1220">
        <f t="shared" si="102"/>
        <v>150</v>
      </c>
      <c r="L254" s="1209">
        <f t="shared" si="101"/>
        <v>0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074">
        <v>50</v>
      </c>
      <c r="AB254" s="1074">
        <v>100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103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/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103"/>
        <v>0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1073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0</v>
      </c>
      <c r="K256" s="1220">
        <f t="shared" si="102"/>
        <v>90</v>
      </c>
      <c r="L256" s="1209">
        <f t="shared" si="101"/>
        <v>0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074">
        <v>90</v>
      </c>
      <c r="AB256" s="320"/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103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240"/>
      <c r="O257" s="240"/>
      <c r="P257" s="240"/>
      <c r="Q257" s="174"/>
      <c r="R257" s="240"/>
      <c r="S257" s="240"/>
      <c r="T257" s="91"/>
      <c r="U257" s="240"/>
      <c r="V257" s="240"/>
      <c r="W257" s="174"/>
      <c r="X257" s="240"/>
      <c r="Y257" s="240"/>
      <c r="Z257" s="240"/>
      <c r="AA257" s="240"/>
      <c r="AB257" s="240"/>
      <c r="AC257" s="174"/>
      <c r="AD257" s="240"/>
      <c r="AE257" s="240"/>
      <c r="AF257" s="91"/>
      <c r="AG257" s="240"/>
      <c r="AH257" s="240"/>
      <c r="AI257" s="174"/>
      <c r="AJ257" s="240"/>
      <c r="AK257" s="240"/>
      <c r="AL257" s="240"/>
      <c r="AM257" s="240"/>
      <c r="AN257" s="240"/>
      <c r="AO257" s="990"/>
      <c r="AP257" s="91"/>
      <c r="AQ257" s="92"/>
      <c r="AR257" s="92"/>
      <c r="AS257" s="92"/>
      <c r="AT257" s="175"/>
      <c r="AU257" s="94">
        <f t="shared" si="103"/>
        <v>0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101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320">
        <v>20</v>
      </c>
      <c r="U258" s="131">
        <v>70</v>
      </c>
      <c r="V258" s="131"/>
      <c r="W258" s="140"/>
      <c r="X258" s="131"/>
      <c r="Y258" s="131"/>
      <c r="Z258" s="131"/>
      <c r="AA258" s="131"/>
      <c r="AB258" s="131"/>
      <c r="AC258" s="140"/>
      <c r="AD258" s="131">
        <v>90</v>
      </c>
      <c r="AE258" s="131"/>
      <c r="AF258" s="320"/>
      <c r="AG258" s="131"/>
      <c r="AH258" s="131"/>
      <c r="AI258" s="140"/>
      <c r="AJ258" s="131"/>
      <c r="AK258" s="131"/>
      <c r="AL258" s="131"/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104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102"/>
        <v>0</v>
      </c>
      <c r="L260" s="1209" t="e">
        <f t="shared" si="101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104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104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102"/>
        <v>0</v>
      </c>
      <c r="L262" s="1209" t="e">
        <f t="shared" si="101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104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104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102"/>
        <v>0</v>
      </c>
      <c r="L264" s="1209" t="e">
        <f t="shared" si="101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104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104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102"/>
        <v>0</v>
      </c>
      <c r="L266" s="1209" t="e">
        <f t="shared" si="101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104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104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102"/>
        <v>0</v>
      </c>
      <c r="L268" s="1209" t="e">
        <f t="shared" si="101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104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104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102"/>
        <v>0</v>
      </c>
      <c r="L270" s="1209" t="e">
        <f t="shared" si="101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104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104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102"/>
        <v>0</v>
      </c>
      <c r="L272" s="1209" t="e">
        <f t="shared" si="101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104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104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102"/>
        <v>0</v>
      </c>
      <c r="L274" s="1209" t="e">
        <f t="shared" si="101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104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104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102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104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104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102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104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104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104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104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104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104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104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104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104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104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0</v>
      </c>
      <c r="K288" s="1272">
        <f>SUM(K212:K287)</f>
        <v>1720</v>
      </c>
      <c r="L288" s="1312">
        <f>J288/H288</f>
        <v>0</v>
      </c>
      <c r="M288" s="114" t="s">
        <v>39</v>
      </c>
      <c r="N288" s="763">
        <f t="shared" ref="N288:AN289" si="105">N256+N258+N260+N262+N264+N266+N268+N270+N272+N274+N276+N278+N280+N282+N284+N286+N212+N214+N216+N218+N220+N222+N224+N226+N228+N230+N232+N234+N236+N238+N240+N242+N244+N246+N248+N250+N252+N254</f>
        <v>0</v>
      </c>
      <c r="O288" s="763">
        <f t="shared" si="105"/>
        <v>0</v>
      </c>
      <c r="P288" s="763">
        <f t="shared" si="105"/>
        <v>0</v>
      </c>
      <c r="Q288" s="523">
        <f t="shared" si="105"/>
        <v>0</v>
      </c>
      <c r="R288" s="763">
        <f t="shared" si="105"/>
        <v>0</v>
      </c>
      <c r="S288" s="763">
        <f t="shared" si="105"/>
        <v>0</v>
      </c>
      <c r="T288" s="763">
        <f t="shared" si="105"/>
        <v>220</v>
      </c>
      <c r="U288" s="763">
        <f t="shared" si="105"/>
        <v>70</v>
      </c>
      <c r="V288" s="763">
        <f t="shared" si="105"/>
        <v>100</v>
      </c>
      <c r="W288" s="523">
        <f t="shared" ref="W288" si="106">W256+W258+W260+W262+W264+W266+W268+W270+W272+W274+W276+W278+W280+W282+W284+W286+W212+W214+W216+W218+W220+W222+W224+W226+W228+W230+W232+W234+W236+W238+W240+W242+W244+W246+W248+W250+W252+W254</f>
        <v>0</v>
      </c>
      <c r="X288" s="763">
        <f t="shared" si="105"/>
        <v>0</v>
      </c>
      <c r="Y288" s="763">
        <f t="shared" si="105"/>
        <v>0</v>
      </c>
      <c r="Z288" s="763">
        <f t="shared" si="105"/>
        <v>0</v>
      </c>
      <c r="AA288" s="763">
        <f t="shared" si="105"/>
        <v>140</v>
      </c>
      <c r="AB288" s="763">
        <f t="shared" si="105"/>
        <v>100</v>
      </c>
      <c r="AC288" s="523">
        <f t="shared" ref="AC288" si="107">AC256+AC258+AC260+AC262+AC264+AC266+AC268+AC270+AC272+AC274+AC276+AC278+AC280+AC282+AC284+AC286+AC212+AC214+AC216+AC218+AC220+AC222+AC224+AC226+AC228+AC230+AC232+AC234+AC236+AC238+AC240+AC242+AC244+AC246+AC248+AC250+AC252+AC254</f>
        <v>0</v>
      </c>
      <c r="AD288" s="763">
        <f t="shared" si="105"/>
        <v>90</v>
      </c>
      <c r="AE288" s="763">
        <f t="shared" si="105"/>
        <v>300</v>
      </c>
      <c r="AF288" s="763">
        <f t="shared" si="105"/>
        <v>300</v>
      </c>
      <c r="AG288" s="763">
        <f t="shared" si="105"/>
        <v>400</v>
      </c>
      <c r="AH288" s="763">
        <f t="shared" si="105"/>
        <v>0</v>
      </c>
      <c r="AI288" s="523">
        <f t="shared" ref="AI288" si="108">AI256+AI258+AI260+AI262+AI264+AI266+AI268+AI270+AI272+AI274+AI276+AI278+AI280+AI282+AI284+AI286+AI212+AI214+AI216+AI218+AI220+AI222+AI224+AI226+AI228+AI230+AI232+AI234+AI236+AI238+AI240+AI242+AI244+AI246+AI248+AI250+AI252+AI254</f>
        <v>0</v>
      </c>
      <c r="AJ288" s="763">
        <f t="shared" si="105"/>
        <v>0</v>
      </c>
      <c r="AK288" s="763">
        <f t="shared" si="105"/>
        <v>0</v>
      </c>
      <c r="AL288" s="763">
        <f t="shared" si="105"/>
        <v>0</v>
      </c>
      <c r="AM288" s="763">
        <f t="shared" si="105"/>
        <v>0</v>
      </c>
      <c r="AN288" s="683">
        <f t="shared" si="105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105"/>
        <v>0</v>
      </c>
      <c r="O289" s="318">
        <f t="shared" si="105"/>
        <v>0</v>
      </c>
      <c r="P289" s="318">
        <f t="shared" si="105"/>
        <v>0</v>
      </c>
      <c r="Q289" s="515">
        <f t="shared" si="105"/>
        <v>0</v>
      </c>
      <c r="R289" s="318">
        <f t="shared" si="105"/>
        <v>0</v>
      </c>
      <c r="S289" s="318">
        <f t="shared" si="105"/>
        <v>0</v>
      </c>
      <c r="T289" s="318">
        <f t="shared" si="105"/>
        <v>0</v>
      </c>
      <c r="U289" s="318">
        <f t="shared" si="105"/>
        <v>0</v>
      </c>
      <c r="V289" s="318">
        <f t="shared" si="105"/>
        <v>0</v>
      </c>
      <c r="W289" s="515">
        <f t="shared" ref="W289" si="109">W257+W259+W261+W263+W265+W267+W269+W271+W273+W275+W277+W279+W281+W283+W285+W287+W213+W215+W217+W219+W221+W223+W225+W227+W229+W231+W233+W235+W237+W239+W241+W243+W245+W247+W249+W251+W253+W255</f>
        <v>0</v>
      </c>
      <c r="X289" s="318">
        <f t="shared" si="105"/>
        <v>0</v>
      </c>
      <c r="Y289" s="318">
        <f t="shared" si="105"/>
        <v>0</v>
      </c>
      <c r="Z289" s="318">
        <f t="shared" si="105"/>
        <v>0</v>
      </c>
      <c r="AA289" s="318">
        <f t="shared" si="105"/>
        <v>0</v>
      </c>
      <c r="AB289" s="318">
        <f t="shared" si="105"/>
        <v>0</v>
      </c>
      <c r="AC289" s="515">
        <f t="shared" ref="AC289" si="110">AC257+AC259+AC261+AC263+AC265+AC267+AC269+AC271+AC273+AC275+AC277+AC279+AC281+AC283+AC285+AC287+AC213+AC215+AC217+AC219+AC221+AC223+AC225+AC227+AC229+AC231+AC233+AC235+AC237+AC239+AC241+AC243+AC245+AC247+AC249+AC251+AC253+AC255</f>
        <v>0</v>
      </c>
      <c r="AD289" s="318">
        <f t="shared" si="105"/>
        <v>0</v>
      </c>
      <c r="AE289" s="318">
        <f t="shared" si="105"/>
        <v>0</v>
      </c>
      <c r="AF289" s="318">
        <f t="shared" si="105"/>
        <v>0</v>
      </c>
      <c r="AG289" s="318">
        <f t="shared" si="105"/>
        <v>0</v>
      </c>
      <c r="AH289" s="318">
        <f t="shared" si="105"/>
        <v>0</v>
      </c>
      <c r="AI289" s="515">
        <f t="shared" ref="AI289" si="111">AI257+AI259+AI261+AI263+AI265+AI267+AI269+AI271+AI273+AI275+AI277+AI279+AI281+AI283+AI285+AI287+AI213+AI215+AI217+AI219+AI221+AI223+AI225+AI227+AI229+AI231+AI233+AI235+AI237+AI239+AI241+AI243+AI245+AI247+AI249+AI251+AI253+AI255</f>
        <v>0</v>
      </c>
      <c r="AJ289" s="318">
        <f t="shared" si="105"/>
        <v>0</v>
      </c>
      <c r="AK289" s="318">
        <f t="shared" si="105"/>
        <v>0</v>
      </c>
      <c r="AL289" s="318">
        <f t="shared" si="105"/>
        <v>0</v>
      </c>
      <c r="AM289" s="318">
        <f t="shared" si="105"/>
        <v>0</v>
      </c>
      <c r="AN289" s="684">
        <f t="shared" si="105"/>
        <v>0</v>
      </c>
      <c r="AO289" s="992"/>
      <c r="AP289" s="684"/>
      <c r="AQ289" s="684"/>
      <c r="AR289" s="684"/>
      <c r="AS289" s="684"/>
      <c r="AT289" s="684"/>
      <c r="AU289" s="94">
        <f t="shared" ref="AU289:AU352" si="112">SUM(N289:AT289)</f>
        <v>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11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11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0</v>
      </c>
      <c r="K292" s="1220">
        <f>H292-J292</f>
        <v>370</v>
      </c>
      <c r="L292" s="1209">
        <f>J292/H292</f>
        <v>0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170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/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112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/>
      <c r="V293" s="40"/>
      <c r="W293" s="78"/>
      <c r="X293" s="40"/>
      <c r="Y293" s="40"/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112"/>
        <v>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11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11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11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11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11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11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11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11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11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11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11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11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112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11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11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11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11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11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11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11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11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11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11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11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11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11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11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11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11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11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0</v>
      </c>
      <c r="K324" s="1272">
        <f>SUM(K290:K323)</f>
        <v>486</v>
      </c>
      <c r="L324" s="1312">
        <f>J324/H324</f>
        <v>0</v>
      </c>
      <c r="M324" s="195" t="s">
        <v>30</v>
      </c>
      <c r="N324" s="197">
        <f t="shared" ref="N324:AN325" si="113">N290+N292+N294+N296+N298+N300+N302+N304+N306+N308+N310+N312+N314+N316+N318+N320+N322</f>
        <v>0</v>
      </c>
      <c r="O324" s="197">
        <f t="shared" si="113"/>
        <v>0</v>
      </c>
      <c r="P324" s="197">
        <f t="shared" si="113"/>
        <v>0</v>
      </c>
      <c r="Q324" s="196">
        <f t="shared" si="113"/>
        <v>0</v>
      </c>
      <c r="R324" s="197">
        <f t="shared" si="113"/>
        <v>0</v>
      </c>
      <c r="S324" s="197">
        <f t="shared" si="113"/>
        <v>0</v>
      </c>
      <c r="T324" s="197">
        <f t="shared" si="113"/>
        <v>0</v>
      </c>
      <c r="U324" s="197">
        <f t="shared" si="113"/>
        <v>200</v>
      </c>
      <c r="V324" s="197">
        <f t="shared" si="113"/>
        <v>170</v>
      </c>
      <c r="W324" s="196">
        <f t="shared" ref="W324" si="114">W290+W292+W294+W296+W298+W300+W302+W304+W306+W308+W310+W312+W314+W316+W318+W320+W322</f>
        <v>0</v>
      </c>
      <c r="X324" s="197">
        <f t="shared" si="113"/>
        <v>0</v>
      </c>
      <c r="Y324" s="197">
        <f t="shared" si="113"/>
        <v>0</v>
      </c>
      <c r="Z324" s="197">
        <f t="shared" si="113"/>
        <v>0</v>
      </c>
      <c r="AA324" s="197">
        <f t="shared" si="113"/>
        <v>0</v>
      </c>
      <c r="AB324" s="197">
        <f t="shared" si="113"/>
        <v>0</v>
      </c>
      <c r="AC324" s="196">
        <f t="shared" ref="AC324" si="115">AC290+AC292+AC294+AC296+AC298+AC300+AC302+AC304+AC306+AC308+AC310+AC312+AC314+AC316+AC318+AC320+AC322</f>
        <v>0</v>
      </c>
      <c r="AD324" s="197">
        <f t="shared" si="113"/>
        <v>0</v>
      </c>
      <c r="AE324" s="197">
        <f t="shared" si="113"/>
        <v>0</v>
      </c>
      <c r="AF324" s="197">
        <f t="shared" si="113"/>
        <v>0</v>
      </c>
      <c r="AG324" s="197">
        <f t="shared" si="113"/>
        <v>0</v>
      </c>
      <c r="AH324" s="197">
        <f t="shared" si="113"/>
        <v>116</v>
      </c>
      <c r="AI324" s="196">
        <f t="shared" ref="AI324" si="116">AI290+AI292+AI294+AI296+AI298+AI300+AI302+AI304+AI306+AI308+AI310+AI312+AI314+AI316+AI318+AI320+AI322</f>
        <v>0</v>
      </c>
      <c r="AJ324" s="197">
        <f t="shared" si="113"/>
        <v>0</v>
      </c>
      <c r="AK324" s="197">
        <f t="shared" si="113"/>
        <v>0</v>
      </c>
      <c r="AL324" s="197">
        <f t="shared" si="113"/>
        <v>0</v>
      </c>
      <c r="AM324" s="197">
        <f t="shared" si="113"/>
        <v>0</v>
      </c>
      <c r="AN324" s="707">
        <f t="shared" si="113"/>
        <v>0</v>
      </c>
      <c r="AO324" s="996"/>
      <c r="AP324" s="685"/>
      <c r="AQ324" s="369"/>
      <c r="AR324" s="369"/>
      <c r="AS324" s="369"/>
      <c r="AT324" s="369"/>
      <c r="AU324" s="699">
        <f t="shared" si="112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113"/>
        <v>0</v>
      </c>
      <c r="O325" s="202">
        <f t="shared" si="113"/>
        <v>0</v>
      </c>
      <c r="P325" s="202">
        <f t="shared" si="113"/>
        <v>0</v>
      </c>
      <c r="Q325" s="201">
        <f t="shared" si="113"/>
        <v>0</v>
      </c>
      <c r="R325" s="202">
        <f t="shared" si="113"/>
        <v>0</v>
      </c>
      <c r="S325" s="202">
        <f t="shared" si="113"/>
        <v>0</v>
      </c>
      <c r="T325" s="202">
        <f t="shared" si="113"/>
        <v>0</v>
      </c>
      <c r="U325" s="202">
        <f t="shared" si="113"/>
        <v>0</v>
      </c>
      <c r="V325" s="202">
        <f t="shared" si="113"/>
        <v>0</v>
      </c>
      <c r="W325" s="201">
        <f t="shared" ref="W325" si="117">W291+W293+W295+W297+W299+W301+W303+W305+W307+W309+W311+W313+W315+W317+W319+W321+W323</f>
        <v>0</v>
      </c>
      <c r="X325" s="202">
        <f t="shared" si="113"/>
        <v>0</v>
      </c>
      <c r="Y325" s="202">
        <f t="shared" si="113"/>
        <v>0</v>
      </c>
      <c r="Z325" s="202">
        <f t="shared" si="113"/>
        <v>0</v>
      </c>
      <c r="AA325" s="202">
        <f t="shared" si="113"/>
        <v>0</v>
      </c>
      <c r="AB325" s="202">
        <f t="shared" si="113"/>
        <v>0</v>
      </c>
      <c r="AC325" s="201">
        <f t="shared" ref="AC325" si="118">AC291+AC293+AC295+AC297+AC299+AC301+AC303+AC305+AC307+AC309+AC311+AC313+AC315+AC317+AC319+AC321+AC323</f>
        <v>0</v>
      </c>
      <c r="AD325" s="202">
        <f t="shared" si="113"/>
        <v>0</v>
      </c>
      <c r="AE325" s="202">
        <f t="shared" si="113"/>
        <v>0</v>
      </c>
      <c r="AF325" s="202">
        <f t="shared" si="113"/>
        <v>0</v>
      </c>
      <c r="AG325" s="202">
        <f t="shared" si="113"/>
        <v>0</v>
      </c>
      <c r="AH325" s="202">
        <f t="shared" si="113"/>
        <v>0</v>
      </c>
      <c r="AI325" s="201">
        <f t="shared" ref="AI325" si="119">AI291+AI293+AI295+AI297+AI299+AI301+AI303+AI305+AI307+AI309+AI311+AI313+AI315+AI317+AI319+AI321+AI323</f>
        <v>0</v>
      </c>
      <c r="AJ325" s="202">
        <f t="shared" si="113"/>
        <v>0</v>
      </c>
      <c r="AK325" s="202">
        <f t="shared" si="113"/>
        <v>0</v>
      </c>
      <c r="AL325" s="202">
        <f t="shared" si="113"/>
        <v>0</v>
      </c>
      <c r="AM325" s="202">
        <f t="shared" si="113"/>
        <v>0</v>
      </c>
      <c r="AN325" s="708">
        <f t="shared" si="113"/>
        <v>0</v>
      </c>
      <c r="AO325" s="931"/>
      <c r="AP325" s="370"/>
      <c r="AQ325" s="370"/>
      <c r="AR325" s="370"/>
      <c r="AS325" s="370"/>
      <c r="AT325" s="370"/>
      <c r="AU325" s="94">
        <f t="shared" si="112"/>
        <v>0</v>
      </c>
      <c r="AW325" s="918"/>
      <c r="AZ325" s="919"/>
    </row>
    <row r="326" spans="1:52" s="184" customFormat="1" ht="13.2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1075" t="s">
        <v>1082</v>
      </c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112"/>
        <v>0</v>
      </c>
      <c r="AW326" s="1305"/>
      <c r="AX326" s="1306"/>
      <c r="AY326" s="1306"/>
      <c r="AZ326" s="1307"/>
    </row>
    <row r="327" spans="1:52" s="184" customFormat="1" ht="13.2" customHeight="1" thickBot="1" x14ac:dyDescent="0.45">
      <c r="A327" s="1281"/>
      <c r="B327" s="1315"/>
      <c r="C327" s="107"/>
      <c r="D327" s="1282"/>
      <c r="E327" s="105" t="s">
        <v>787</v>
      </c>
      <c r="F327" s="342">
        <v>100</v>
      </c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11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v>100</v>
      </c>
      <c r="I328" s="1241">
        <f>AU328</f>
        <v>100</v>
      </c>
      <c r="J328" s="1232">
        <f>SUM(N329:AT329)</f>
        <v>0</v>
      </c>
      <c r="K328" s="1220">
        <f t="shared" ref="K328" si="120">H328-J328</f>
        <v>100</v>
      </c>
      <c r="L328" s="1209">
        <f t="shared" ref="L328" si="121">J328/H328</f>
        <v>0</v>
      </c>
      <c r="M328" s="30" t="s">
        <v>57</v>
      </c>
      <c r="N328" s="44"/>
      <c r="O328" s="44"/>
      <c r="P328" s="44"/>
      <c r="Q328" s="43"/>
      <c r="R328" s="44"/>
      <c r="S328" s="44">
        <v>100</v>
      </c>
      <c r="T328" s="44"/>
      <c r="U328" s="44"/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112"/>
        <v>100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/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112"/>
        <v>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1028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0</v>
      </c>
      <c r="K330" s="1220">
        <f t="shared" ref="K330:K344" si="122">H330-J330</f>
        <v>110</v>
      </c>
      <c r="L330" s="1209">
        <f t="shared" ref="L330:L352" si="123">J330/H330</f>
        <v>0</v>
      </c>
      <c r="M330" s="30" t="s">
        <v>57</v>
      </c>
      <c r="N330" s="76"/>
      <c r="O330" s="76"/>
      <c r="P330" s="76"/>
      <c r="Q330" s="79"/>
      <c r="R330" s="76"/>
      <c r="S330" s="76">
        <v>110</v>
      </c>
      <c r="T330" s="76"/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11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/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112"/>
        <v>0</v>
      </c>
      <c r="AW331" s="918"/>
      <c r="AZ331" s="919"/>
    </row>
    <row r="332" spans="1:52" s="184" customFormat="1" ht="13.2" hidden="1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/>
      <c r="I332" s="1241">
        <f>AU332</f>
        <v>0</v>
      </c>
      <c r="J332" s="1232">
        <f>SUM(N333:AT333)</f>
        <v>0</v>
      </c>
      <c r="K332" s="1220">
        <f t="shared" si="122"/>
        <v>0</v>
      </c>
      <c r="L332" s="1209" t="e">
        <f t="shared" si="123"/>
        <v>#DIV/0!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/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112"/>
        <v>0</v>
      </c>
      <c r="AW332" s="918"/>
      <c r="AZ332" s="919"/>
    </row>
    <row r="333" spans="1:52" s="184" customFormat="1" ht="13.2" hidden="1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11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122"/>
        <v>0</v>
      </c>
      <c r="L334" s="1209" t="e">
        <f t="shared" si="123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11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11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124">H336-J336</f>
        <v>300</v>
      </c>
      <c r="L336" s="1209">
        <f t="shared" ref="L336" si="125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/>
      <c r="AB336" s="90">
        <v>300</v>
      </c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11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112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122"/>
        <v>0</v>
      </c>
      <c r="L338" s="1209" t="e">
        <f t="shared" si="123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11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11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1034</v>
      </c>
      <c r="G340" s="1292" t="s">
        <v>790</v>
      </c>
      <c r="H340" s="1239"/>
      <c r="I340" s="1241">
        <f>AU340</f>
        <v>0</v>
      </c>
      <c r="J340" s="1232">
        <f>SUM(N341:AT341)</f>
        <v>0</v>
      </c>
      <c r="K340" s="1220">
        <f t="shared" si="122"/>
        <v>0</v>
      </c>
      <c r="L340" s="1209" t="e">
        <f t="shared" si="123"/>
        <v>#DIV/0!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/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112"/>
        <v>0</v>
      </c>
      <c r="AW340" s="918"/>
      <c r="AZ340" s="919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/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112"/>
        <v>0</v>
      </c>
      <c r="AW341" s="918"/>
      <c r="AZ341" s="919"/>
    </row>
    <row r="342" spans="1:52" s="184" customFormat="1" ht="13.2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1062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112"/>
        <v>0</v>
      </c>
      <c r="AW342" s="918"/>
      <c r="AZ342" s="919"/>
    </row>
    <row r="343" spans="1:52" s="184" customFormat="1" ht="13.2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11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122"/>
        <v>0</v>
      </c>
      <c r="L344" s="1209" t="e">
        <f t="shared" si="123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11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11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1014</v>
      </c>
      <c r="E346" s="60" t="s">
        <v>1052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126">H346-J346</f>
        <v>500</v>
      </c>
      <c r="L346" s="1209">
        <f t="shared" ref="L346" si="127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11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1015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11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123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11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11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>
        <v>750</v>
      </c>
      <c r="I350" s="1230">
        <f>AU350</f>
        <v>750</v>
      </c>
      <c r="J350" s="1232">
        <f>SUM(N351:AT351)</f>
        <v>0</v>
      </c>
      <c r="K350" s="1220">
        <f>H350-J350</f>
        <v>750</v>
      </c>
      <c r="L350" s="1209">
        <f t="shared" si="123"/>
        <v>0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>
        <v>250</v>
      </c>
      <c r="AG350" s="46">
        <v>250</v>
      </c>
      <c r="AH350" s="46">
        <v>250</v>
      </c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112"/>
        <v>750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11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1042</v>
      </c>
      <c r="E352" s="60" t="s">
        <v>1044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123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1053">
        <v>500</v>
      </c>
      <c r="AB352" s="46"/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11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1043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128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</f>
        <v>300</v>
      </c>
      <c r="I354" s="1230">
        <f>AU354</f>
        <v>300</v>
      </c>
      <c r="J354" s="1232">
        <f>SUM(N355:AT355)</f>
        <v>0</v>
      </c>
      <c r="K354" s="1220">
        <f>H354-J354</f>
        <v>300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v>150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128"/>
        <v>300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63"/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128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2560</v>
      </c>
      <c r="I356" s="1272">
        <f>SUM(I326:I355)</f>
        <v>2560</v>
      </c>
      <c r="J356" s="1274">
        <f>SUM(J326:J355)</f>
        <v>0</v>
      </c>
      <c r="K356" s="1272">
        <f>SUM(K326:K355)</f>
        <v>2560</v>
      </c>
      <c r="L356" s="1275">
        <f>J356/H356</f>
        <v>0</v>
      </c>
      <c r="M356" s="211" t="s">
        <v>30</v>
      </c>
      <c r="N356" s="313">
        <f t="shared" ref="N356:AN357" si="129">N326+N330+N332+N334+N336+N338+N340+N342+N344+N346+N348+N350+N352+N354+N328</f>
        <v>0</v>
      </c>
      <c r="O356" s="313">
        <f t="shared" si="129"/>
        <v>0</v>
      </c>
      <c r="P356" s="313">
        <f t="shared" si="129"/>
        <v>0</v>
      </c>
      <c r="Q356" s="774">
        <f t="shared" si="129"/>
        <v>0</v>
      </c>
      <c r="R356" s="313">
        <f t="shared" si="129"/>
        <v>0</v>
      </c>
      <c r="S356" s="313">
        <f t="shared" si="129"/>
        <v>210</v>
      </c>
      <c r="T356" s="313">
        <f t="shared" si="129"/>
        <v>0</v>
      </c>
      <c r="U356" s="313">
        <f t="shared" si="129"/>
        <v>0</v>
      </c>
      <c r="V356" s="313">
        <f t="shared" si="129"/>
        <v>150</v>
      </c>
      <c r="W356" s="774">
        <f t="shared" ref="W356" si="130">W326+W330+W332+W334+W336+W338+W340+W342+W344+W346+W348+W350+W352+W354+W328</f>
        <v>0</v>
      </c>
      <c r="X356" s="313">
        <f t="shared" si="129"/>
        <v>0</v>
      </c>
      <c r="Y356" s="313">
        <f t="shared" si="129"/>
        <v>0</v>
      </c>
      <c r="Z356" s="313">
        <f t="shared" si="129"/>
        <v>0</v>
      </c>
      <c r="AA356" s="313">
        <f t="shared" si="129"/>
        <v>500</v>
      </c>
      <c r="AB356" s="313">
        <f t="shared" si="129"/>
        <v>300</v>
      </c>
      <c r="AC356" s="774">
        <f t="shared" ref="AC356" si="131">AC326+AC330+AC332+AC334+AC336+AC338+AC340+AC342+AC344+AC346+AC348+AC350+AC352+AC354+AC328</f>
        <v>0</v>
      </c>
      <c r="AD356" s="313">
        <f t="shared" si="129"/>
        <v>0</v>
      </c>
      <c r="AE356" s="313">
        <f t="shared" si="129"/>
        <v>0</v>
      </c>
      <c r="AF356" s="313">
        <f t="shared" si="129"/>
        <v>250</v>
      </c>
      <c r="AG356" s="313">
        <f t="shared" si="129"/>
        <v>250</v>
      </c>
      <c r="AH356" s="313">
        <f t="shared" si="129"/>
        <v>250</v>
      </c>
      <c r="AI356" s="774">
        <f t="shared" ref="AI356" si="132">AI326+AI330+AI332+AI334+AI336+AI338+AI340+AI342+AI344+AI346+AI348+AI350+AI352+AI354+AI328</f>
        <v>0</v>
      </c>
      <c r="AJ356" s="313">
        <f t="shared" si="129"/>
        <v>0</v>
      </c>
      <c r="AK356" s="313">
        <f t="shared" si="129"/>
        <v>0</v>
      </c>
      <c r="AL356" s="313">
        <f t="shared" si="129"/>
        <v>0</v>
      </c>
      <c r="AM356" s="313">
        <f t="shared" si="129"/>
        <v>650</v>
      </c>
      <c r="AN356" s="369">
        <f t="shared" si="129"/>
        <v>0</v>
      </c>
      <c r="AO356" s="998"/>
      <c r="AP356" s="369"/>
      <c r="AQ356" s="369"/>
      <c r="AR356" s="369"/>
      <c r="AS356" s="369"/>
      <c r="AT356" s="369"/>
      <c r="AU356" s="999">
        <f t="shared" si="128"/>
        <v>2560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129"/>
        <v>0</v>
      </c>
      <c r="O357" s="874">
        <f t="shared" si="129"/>
        <v>0</v>
      </c>
      <c r="P357" s="874">
        <f t="shared" si="129"/>
        <v>0</v>
      </c>
      <c r="Q357" s="873">
        <f t="shared" si="129"/>
        <v>0</v>
      </c>
      <c r="R357" s="874">
        <f t="shared" si="129"/>
        <v>0</v>
      </c>
      <c r="S357" s="874">
        <f t="shared" si="129"/>
        <v>0</v>
      </c>
      <c r="T357" s="874">
        <f t="shared" si="129"/>
        <v>0</v>
      </c>
      <c r="U357" s="874">
        <f t="shared" si="129"/>
        <v>0</v>
      </c>
      <c r="V357" s="874">
        <f t="shared" si="129"/>
        <v>0</v>
      </c>
      <c r="W357" s="873">
        <f t="shared" ref="W357" si="133">W327+W331+W333+W335+W337+W339+W341+W343+W345+W347+W349+W351+W353+W355+W329</f>
        <v>0</v>
      </c>
      <c r="X357" s="874">
        <f t="shared" si="129"/>
        <v>0</v>
      </c>
      <c r="Y357" s="874">
        <f t="shared" si="129"/>
        <v>0</v>
      </c>
      <c r="Z357" s="874">
        <f t="shared" si="129"/>
        <v>0</v>
      </c>
      <c r="AA357" s="874">
        <f t="shared" si="129"/>
        <v>0</v>
      </c>
      <c r="AB357" s="874">
        <f t="shared" si="129"/>
        <v>0</v>
      </c>
      <c r="AC357" s="873">
        <f t="shared" ref="AC357" si="134">AC327+AC331+AC333+AC335+AC337+AC339+AC341+AC343+AC345+AC347+AC349+AC351+AC353+AC355+AC329</f>
        <v>0</v>
      </c>
      <c r="AD357" s="874">
        <f t="shared" si="129"/>
        <v>0</v>
      </c>
      <c r="AE357" s="874">
        <f t="shared" si="129"/>
        <v>0</v>
      </c>
      <c r="AF357" s="874">
        <f t="shared" si="129"/>
        <v>0</v>
      </c>
      <c r="AG357" s="874">
        <f t="shared" si="129"/>
        <v>0</v>
      </c>
      <c r="AH357" s="874">
        <f t="shared" si="129"/>
        <v>0</v>
      </c>
      <c r="AI357" s="873">
        <f t="shared" ref="AI357" si="135">AI327+AI331+AI333+AI335+AI337+AI339+AI341+AI343+AI345+AI347+AI349+AI351+AI353+AI355+AI329</f>
        <v>0</v>
      </c>
      <c r="AJ357" s="874">
        <f t="shared" si="129"/>
        <v>0</v>
      </c>
      <c r="AK357" s="874">
        <f t="shared" si="129"/>
        <v>0</v>
      </c>
      <c r="AL357" s="874">
        <f t="shared" si="129"/>
        <v>0</v>
      </c>
      <c r="AM357" s="874">
        <f t="shared" si="129"/>
        <v>0</v>
      </c>
      <c r="AN357" s="1000">
        <f t="shared" si="129"/>
        <v>0</v>
      </c>
      <c r="AO357" s="1001"/>
      <c r="AP357" s="1000"/>
      <c r="AQ357" s="1000"/>
      <c r="AR357" s="1000"/>
      <c r="AS357" s="1000"/>
      <c r="AT357" s="1000"/>
      <c r="AU357" s="1002">
        <f t="shared" si="128"/>
        <v>0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0</v>
      </c>
      <c r="K360" s="1220">
        <f>H360-J360</f>
        <v>500</v>
      </c>
      <c r="L360" s="1209">
        <f>J360/H360</f>
        <v>0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/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1078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0</v>
      </c>
      <c r="K362" s="1220">
        <f>H362-J362</f>
        <v>1930</v>
      </c>
      <c r="L362" s="1209">
        <f>J362/H362</f>
        <v>0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/>
      <c r="T363" s="50"/>
      <c r="U363" s="87"/>
      <c r="V363" s="87"/>
      <c r="W363" s="217"/>
      <c r="X363" s="87"/>
      <c r="Y363" s="87"/>
      <c r="Z363" s="87"/>
      <c r="AA363" s="87"/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136">SUM(N363:AT363)</f>
        <v>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136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136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136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136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0</v>
      </c>
      <c r="K368" s="1214">
        <f>K360+K362+K364+K366</f>
        <v>2430</v>
      </c>
      <c r="L368" s="1218">
        <f>J368/H368</f>
        <v>0</v>
      </c>
      <c r="M368" s="875" t="s">
        <v>30</v>
      </c>
      <c r="N368" s="213">
        <f>N360+N362+N364+N366</f>
        <v>0</v>
      </c>
      <c r="O368" s="213">
        <f t="shared" ref="O368:T369" si="137">O360+O362+O364+O366</f>
        <v>260</v>
      </c>
      <c r="P368" s="213">
        <f t="shared" si="137"/>
        <v>0</v>
      </c>
      <c r="Q368" s="212">
        <f t="shared" si="137"/>
        <v>0</v>
      </c>
      <c r="R368" s="213">
        <f t="shared" si="137"/>
        <v>200</v>
      </c>
      <c r="S368" s="213">
        <f>S360+S362+S364+S366</f>
        <v>250</v>
      </c>
      <c r="T368" s="213">
        <f t="shared" si="137"/>
        <v>0</v>
      </c>
      <c r="U368" s="213">
        <f>U360+U362+U364+U366</f>
        <v>250</v>
      </c>
      <c r="V368" s="213">
        <f t="shared" ref="V368:X369" si="138">V360+V362+V364+V366</f>
        <v>0</v>
      </c>
      <c r="W368" s="212">
        <f t="shared" si="138"/>
        <v>0</v>
      </c>
      <c r="X368" s="213">
        <f t="shared" si="138"/>
        <v>0</v>
      </c>
      <c r="Y368" s="213">
        <f>Y360+Y362+Y364+Y366</f>
        <v>0</v>
      </c>
      <c r="Z368" s="213">
        <f t="shared" ref="Z368:AS369" si="139">Z360+Z362+Z364+Z366</f>
        <v>400</v>
      </c>
      <c r="AA368" s="213">
        <f t="shared" si="139"/>
        <v>0</v>
      </c>
      <c r="AB368" s="213">
        <f t="shared" si="139"/>
        <v>0</v>
      </c>
      <c r="AC368" s="212">
        <f t="shared" si="139"/>
        <v>0</v>
      </c>
      <c r="AD368" s="213">
        <f t="shared" si="139"/>
        <v>0</v>
      </c>
      <c r="AE368" s="213">
        <f>AE360+AE362+AE364+AE366</f>
        <v>0</v>
      </c>
      <c r="AF368" s="213">
        <f t="shared" si="139"/>
        <v>400</v>
      </c>
      <c r="AG368" s="213">
        <f t="shared" si="139"/>
        <v>0</v>
      </c>
      <c r="AH368" s="213">
        <f t="shared" si="139"/>
        <v>0</v>
      </c>
      <c r="AI368" s="212">
        <f t="shared" si="139"/>
        <v>0</v>
      </c>
      <c r="AJ368" s="213">
        <f t="shared" si="139"/>
        <v>0</v>
      </c>
      <c r="AK368" s="213">
        <f>AK360+AK362+AK364+AK366</f>
        <v>400</v>
      </c>
      <c r="AL368" s="213">
        <f t="shared" si="139"/>
        <v>0</v>
      </c>
      <c r="AM368" s="213">
        <f t="shared" si="139"/>
        <v>0</v>
      </c>
      <c r="AN368" s="640">
        <f t="shared" si="139"/>
        <v>0</v>
      </c>
      <c r="AO368" s="640">
        <f t="shared" si="139"/>
        <v>0</v>
      </c>
      <c r="AP368" s="640">
        <f t="shared" si="139"/>
        <v>0</v>
      </c>
      <c r="AQ368" s="640">
        <f t="shared" si="139"/>
        <v>0</v>
      </c>
      <c r="AR368" s="640">
        <f t="shared" si="139"/>
        <v>0</v>
      </c>
      <c r="AS368" s="640">
        <f t="shared" si="139"/>
        <v>0</v>
      </c>
      <c r="AT368" s="640"/>
      <c r="AU368" s="999">
        <f t="shared" si="136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137"/>
        <v>0</v>
      </c>
      <c r="P369" s="218">
        <f t="shared" si="137"/>
        <v>0</v>
      </c>
      <c r="Q369" s="217">
        <f t="shared" si="137"/>
        <v>0</v>
      </c>
      <c r="R369" s="218">
        <f t="shared" si="137"/>
        <v>0</v>
      </c>
      <c r="S369" s="218">
        <f>S361+S363+S365+S367</f>
        <v>0</v>
      </c>
      <c r="T369" s="218">
        <f t="shared" si="137"/>
        <v>0</v>
      </c>
      <c r="U369" s="218">
        <f>U361+U363+U365+U367</f>
        <v>0</v>
      </c>
      <c r="V369" s="218">
        <f t="shared" si="138"/>
        <v>0</v>
      </c>
      <c r="W369" s="217">
        <f t="shared" si="138"/>
        <v>0</v>
      </c>
      <c r="X369" s="218">
        <f t="shared" si="138"/>
        <v>0</v>
      </c>
      <c r="Y369" s="218">
        <f>Y361+Y363+Y365+Y367</f>
        <v>0</v>
      </c>
      <c r="Z369" s="218">
        <f t="shared" si="139"/>
        <v>0</v>
      </c>
      <c r="AA369" s="218">
        <f t="shared" si="139"/>
        <v>0</v>
      </c>
      <c r="AB369" s="218">
        <f t="shared" si="139"/>
        <v>0</v>
      </c>
      <c r="AC369" s="217">
        <f t="shared" si="139"/>
        <v>0</v>
      </c>
      <c r="AD369" s="218">
        <f t="shared" si="139"/>
        <v>0</v>
      </c>
      <c r="AE369" s="218">
        <f>AE361+AE363+AE365+AE367</f>
        <v>0</v>
      </c>
      <c r="AF369" s="218">
        <f t="shared" si="139"/>
        <v>0</v>
      </c>
      <c r="AG369" s="218">
        <f t="shared" si="139"/>
        <v>0</v>
      </c>
      <c r="AH369" s="218">
        <f t="shared" si="139"/>
        <v>0</v>
      </c>
      <c r="AI369" s="217">
        <f t="shared" si="139"/>
        <v>0</v>
      </c>
      <c r="AJ369" s="218">
        <f t="shared" si="139"/>
        <v>0</v>
      </c>
      <c r="AK369" s="218">
        <f>AK361+AK363+AK365+AK367</f>
        <v>0</v>
      </c>
      <c r="AL369" s="218">
        <f t="shared" si="139"/>
        <v>0</v>
      </c>
      <c r="AM369" s="218">
        <f t="shared" si="139"/>
        <v>0</v>
      </c>
      <c r="AN369" s="87">
        <f t="shared" si="139"/>
        <v>0</v>
      </c>
      <c r="AO369" s="87">
        <f t="shared" si="139"/>
        <v>0</v>
      </c>
      <c r="AP369" s="87">
        <f t="shared" si="139"/>
        <v>0</v>
      </c>
      <c r="AQ369" s="87">
        <f t="shared" si="139"/>
        <v>0</v>
      </c>
      <c r="AR369" s="87">
        <f t="shared" si="139"/>
        <v>0</v>
      </c>
      <c r="AS369" s="87">
        <f t="shared" si="139"/>
        <v>0</v>
      </c>
      <c r="AT369" s="87"/>
      <c r="AU369" s="42">
        <f t="shared" si="136"/>
        <v>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46289</v>
      </c>
      <c r="I370" s="1203">
        <f>I34+I58+I146+I199+I288+I324+I356+I210</f>
        <v>46289</v>
      </c>
      <c r="J370" s="1205">
        <f>J34+J58+J146+J199+J288+J324+J356+J210</f>
        <v>1498</v>
      </c>
      <c r="K370" s="1203">
        <f>K34+K58+K146+K199+K288+K324+K356+K210</f>
        <v>44791</v>
      </c>
      <c r="L370" s="1207">
        <f>J370/H370</f>
        <v>3.2361900235477109E-2</v>
      </c>
      <c r="M370" s="764" t="s">
        <v>39</v>
      </c>
      <c r="N370" s="765">
        <f t="shared" ref="N370:AS370" si="140">N324+N288+N199+N146+N58+N34+N356+N210</f>
        <v>2074</v>
      </c>
      <c r="O370" s="765">
        <f t="shared" si="140"/>
        <v>1883</v>
      </c>
      <c r="P370" s="765">
        <f t="shared" si="140"/>
        <v>1755</v>
      </c>
      <c r="Q370" s="190">
        <f t="shared" si="140"/>
        <v>0</v>
      </c>
      <c r="R370" s="765">
        <f t="shared" si="140"/>
        <v>2015</v>
      </c>
      <c r="S370" s="765">
        <f t="shared" si="140"/>
        <v>2394</v>
      </c>
      <c r="T370" s="765">
        <f t="shared" si="140"/>
        <v>2015</v>
      </c>
      <c r="U370" s="765">
        <f t="shared" si="140"/>
        <v>2065</v>
      </c>
      <c r="V370" s="765">
        <f t="shared" si="140"/>
        <v>2300</v>
      </c>
      <c r="W370" s="190">
        <f t="shared" ref="W370" si="141">W324+W288+W199+W146+W58+W34+W356+W210</f>
        <v>0</v>
      </c>
      <c r="X370" s="765">
        <f t="shared" si="140"/>
        <v>1940</v>
      </c>
      <c r="Y370" s="765">
        <f t="shared" si="140"/>
        <v>1870</v>
      </c>
      <c r="Z370" s="765">
        <f t="shared" si="140"/>
        <v>1945</v>
      </c>
      <c r="AA370" s="765">
        <f t="shared" si="140"/>
        <v>2345</v>
      </c>
      <c r="AB370" s="765">
        <f t="shared" si="140"/>
        <v>2280</v>
      </c>
      <c r="AC370" s="190">
        <f t="shared" ref="AC370" si="142">AC324+AC288+AC199+AC146+AC58+AC34+AC356+AC210</f>
        <v>0</v>
      </c>
      <c r="AD370" s="765">
        <f t="shared" si="140"/>
        <v>2620</v>
      </c>
      <c r="AE370" s="765">
        <f t="shared" si="140"/>
        <v>2630</v>
      </c>
      <c r="AF370" s="765">
        <f t="shared" si="140"/>
        <v>2701</v>
      </c>
      <c r="AG370" s="765">
        <f t="shared" si="140"/>
        <v>2871</v>
      </c>
      <c r="AH370" s="765">
        <f t="shared" si="140"/>
        <v>1786</v>
      </c>
      <c r="AI370" s="190">
        <f t="shared" ref="AI370" si="143">AI324+AI288+AI199+AI146+AI58+AI34+AI356+AI210</f>
        <v>0</v>
      </c>
      <c r="AJ370" s="765">
        <f t="shared" si="140"/>
        <v>1700</v>
      </c>
      <c r="AK370" s="765">
        <f t="shared" si="140"/>
        <v>1650</v>
      </c>
      <c r="AL370" s="765">
        <f t="shared" si="140"/>
        <v>1650</v>
      </c>
      <c r="AM370" s="765">
        <f t="shared" si="140"/>
        <v>1800</v>
      </c>
      <c r="AN370" s="136">
        <f t="shared" si="140"/>
        <v>0</v>
      </c>
      <c r="AO370" s="136">
        <f t="shared" si="140"/>
        <v>0</v>
      </c>
      <c r="AP370" s="136">
        <f t="shared" si="140"/>
        <v>0</v>
      </c>
      <c r="AQ370" s="136">
        <f t="shared" si="140"/>
        <v>0</v>
      </c>
      <c r="AR370" s="136">
        <f t="shared" si="140"/>
        <v>0</v>
      </c>
      <c r="AS370" s="136">
        <f t="shared" si="140"/>
        <v>0</v>
      </c>
      <c r="AT370" s="136"/>
      <c r="AU370" s="1018">
        <f>SUM(N370:AN370)</f>
        <v>46289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144">N35+N59+N200+N289+N325+N357+N147+N211</f>
        <v>1498</v>
      </c>
      <c r="O371" s="767">
        <f t="shared" si="144"/>
        <v>0</v>
      </c>
      <c r="P371" s="767">
        <f t="shared" si="144"/>
        <v>0</v>
      </c>
      <c r="Q371" s="515">
        <f t="shared" si="144"/>
        <v>0</v>
      </c>
      <c r="R371" s="767">
        <f t="shared" si="144"/>
        <v>0</v>
      </c>
      <c r="S371" s="767">
        <f t="shared" si="144"/>
        <v>0</v>
      </c>
      <c r="T371" s="767">
        <f t="shared" si="144"/>
        <v>0</v>
      </c>
      <c r="U371" s="767">
        <f t="shared" si="144"/>
        <v>0</v>
      </c>
      <c r="V371" s="767">
        <f t="shared" si="144"/>
        <v>0</v>
      </c>
      <c r="W371" s="515">
        <f t="shared" ref="W371" si="145">W35+W59+W200+W289+W325+W357+W147+W211</f>
        <v>0</v>
      </c>
      <c r="X371" s="767">
        <f t="shared" si="144"/>
        <v>0</v>
      </c>
      <c r="Y371" s="767">
        <f t="shared" si="144"/>
        <v>0</v>
      </c>
      <c r="Z371" s="767">
        <f t="shared" si="144"/>
        <v>0</v>
      </c>
      <c r="AA371" s="767">
        <f t="shared" si="144"/>
        <v>0</v>
      </c>
      <c r="AB371" s="767">
        <f t="shared" si="144"/>
        <v>0</v>
      </c>
      <c r="AC371" s="515">
        <f t="shared" ref="AC371" si="146">AC35+AC59+AC200+AC289+AC325+AC357+AC147+AC211</f>
        <v>0</v>
      </c>
      <c r="AD371" s="767">
        <f t="shared" si="144"/>
        <v>0</v>
      </c>
      <c r="AE371" s="767">
        <f t="shared" si="144"/>
        <v>0</v>
      </c>
      <c r="AF371" s="767">
        <f t="shared" si="144"/>
        <v>0</v>
      </c>
      <c r="AG371" s="767">
        <f t="shared" si="144"/>
        <v>0</v>
      </c>
      <c r="AH371" s="767">
        <f t="shared" si="144"/>
        <v>0</v>
      </c>
      <c r="AI371" s="515">
        <f t="shared" ref="AI371" si="147">AI35+AI59+AI200+AI289+AI325+AI357+AI147+AI211</f>
        <v>0</v>
      </c>
      <c r="AJ371" s="767">
        <f t="shared" si="144"/>
        <v>0</v>
      </c>
      <c r="AK371" s="767">
        <f t="shared" si="144"/>
        <v>0</v>
      </c>
      <c r="AL371" s="767">
        <f t="shared" si="144"/>
        <v>0</v>
      </c>
      <c r="AM371" s="767">
        <f t="shared" si="144"/>
        <v>0</v>
      </c>
      <c r="AN371" s="684">
        <f t="shared" si="144"/>
        <v>0</v>
      </c>
      <c r="AO371" s="684">
        <f t="shared" si="144"/>
        <v>0</v>
      </c>
      <c r="AP371" s="684">
        <f t="shared" si="144"/>
        <v>0</v>
      </c>
      <c r="AQ371" s="684">
        <f t="shared" si="144"/>
        <v>0</v>
      </c>
      <c r="AR371" s="684">
        <f t="shared" si="144"/>
        <v>0</v>
      </c>
      <c r="AS371" s="684">
        <f t="shared" si="144"/>
        <v>0</v>
      </c>
      <c r="AT371" s="684"/>
      <c r="AU371" s="1019">
        <f>SUM(N371:AT371)</f>
        <v>1498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/>
      <c r="P375" s="938"/>
      <c r="Q375" s="890"/>
      <c r="R375" s="938"/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148">SUM(N375:AL375)</f>
        <v>0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148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/>
      <c r="P377" s="938"/>
      <c r="Q377" s="890"/>
      <c r="R377" s="938"/>
      <c r="S377" s="940"/>
      <c r="T377" s="938"/>
      <c r="U377" s="938"/>
      <c r="V377" s="938"/>
      <c r="W377" s="890"/>
      <c r="X377" s="938"/>
      <c r="Y377" s="940"/>
      <c r="Z377" s="938"/>
      <c r="AA377" s="938"/>
      <c r="AB377" s="938"/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148"/>
        <v>121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148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/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148"/>
        <v>0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148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/>
      <c r="U381" s="940"/>
      <c r="V381" s="940"/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148"/>
        <v>0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ref="AU382:AU383" si="149">SUM(N382:AL382)</f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/>
      <c r="W383" s="892"/>
      <c r="X383" s="940"/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149"/>
        <v>0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148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/>
      <c r="Y385" s="944"/>
      <c r="Z385" s="943"/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148"/>
        <v>0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148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148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150">O374+O376+O378+O380+O382+O384+O386</f>
        <v>80</v>
      </c>
      <c r="P388" s="1042">
        <f t="shared" si="150"/>
        <v>160</v>
      </c>
      <c r="Q388" s="895">
        <f t="shared" si="150"/>
        <v>0</v>
      </c>
      <c r="R388" s="1042">
        <f t="shared" si="150"/>
        <v>180</v>
      </c>
      <c r="S388" s="1042">
        <f t="shared" si="150"/>
        <v>260</v>
      </c>
      <c r="T388" s="1042">
        <f t="shared" si="150"/>
        <v>220</v>
      </c>
      <c r="U388" s="1042">
        <f t="shared" si="150"/>
        <v>70</v>
      </c>
      <c r="V388" s="1042">
        <f t="shared" si="150"/>
        <v>160</v>
      </c>
      <c r="W388" s="895">
        <f t="shared" si="150"/>
        <v>0</v>
      </c>
      <c r="X388" s="1042">
        <f t="shared" si="150"/>
        <v>160</v>
      </c>
      <c r="Y388" s="1042">
        <f t="shared" si="150"/>
        <v>160</v>
      </c>
      <c r="Z388" s="1042">
        <f t="shared" si="150"/>
        <v>160</v>
      </c>
      <c r="AA388" s="1042">
        <f t="shared" si="150"/>
        <v>160</v>
      </c>
      <c r="AB388" s="1042">
        <f t="shared" si="150"/>
        <v>160</v>
      </c>
      <c r="AC388" s="895">
        <f t="shared" si="150"/>
        <v>0</v>
      </c>
      <c r="AD388" s="1042">
        <f t="shared" si="150"/>
        <v>182</v>
      </c>
      <c r="AE388" s="1042">
        <f t="shared" si="150"/>
        <v>0</v>
      </c>
      <c r="AF388" s="1042">
        <f t="shared" si="150"/>
        <v>0</v>
      </c>
      <c r="AG388" s="1042">
        <f t="shared" si="150"/>
        <v>0</v>
      </c>
      <c r="AH388" s="1042">
        <f t="shared" si="150"/>
        <v>0</v>
      </c>
      <c r="AI388" s="895">
        <f t="shared" si="150"/>
        <v>0</v>
      </c>
      <c r="AJ388" s="1042">
        <f t="shared" si="150"/>
        <v>90</v>
      </c>
      <c r="AK388" s="1042">
        <f t="shared" si="150"/>
        <v>90</v>
      </c>
      <c r="AL388" s="1042">
        <f t="shared" si="150"/>
        <v>90</v>
      </c>
      <c r="AM388" s="1042">
        <f t="shared" si="150"/>
        <v>0</v>
      </c>
      <c r="AN388" s="1042">
        <f t="shared" si="150"/>
        <v>0</v>
      </c>
      <c r="AO388" s="1042">
        <f t="shared" si="150"/>
        <v>0</v>
      </c>
      <c r="AP388" s="1042">
        <f t="shared" si="150"/>
        <v>0</v>
      </c>
      <c r="AQ388" s="1042">
        <f t="shared" si="150"/>
        <v>0</v>
      </c>
      <c r="AR388" s="1042">
        <f t="shared" si="150"/>
        <v>0</v>
      </c>
      <c r="AS388" s="1042">
        <f t="shared" si="150"/>
        <v>0</v>
      </c>
      <c r="AT388" s="1042">
        <f t="shared" si="150"/>
        <v>0</v>
      </c>
      <c r="AU388" s="1043">
        <f t="shared" si="148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151">O375+O377+O379+O381+O385+O387+O383</f>
        <v>0</v>
      </c>
      <c r="P389" s="1044">
        <f t="shared" si="151"/>
        <v>0</v>
      </c>
      <c r="Q389" s="896">
        <f t="shared" si="151"/>
        <v>0</v>
      </c>
      <c r="R389" s="1044">
        <f t="shared" si="151"/>
        <v>0</v>
      </c>
      <c r="S389" s="1044">
        <f t="shared" si="151"/>
        <v>0</v>
      </c>
      <c r="T389" s="1044">
        <f t="shared" si="151"/>
        <v>0</v>
      </c>
      <c r="U389" s="1044">
        <f t="shared" si="151"/>
        <v>0</v>
      </c>
      <c r="V389" s="1044">
        <f t="shared" si="151"/>
        <v>0</v>
      </c>
      <c r="W389" s="896">
        <f t="shared" si="151"/>
        <v>0</v>
      </c>
      <c r="X389" s="1044">
        <f t="shared" si="151"/>
        <v>0</v>
      </c>
      <c r="Y389" s="1044">
        <f t="shared" si="151"/>
        <v>0</v>
      </c>
      <c r="Z389" s="1044">
        <f t="shared" si="151"/>
        <v>0</v>
      </c>
      <c r="AA389" s="1044">
        <f t="shared" si="151"/>
        <v>0</v>
      </c>
      <c r="AB389" s="1044">
        <f t="shared" si="151"/>
        <v>0</v>
      </c>
      <c r="AC389" s="896">
        <f t="shared" si="151"/>
        <v>0</v>
      </c>
      <c r="AD389" s="1044">
        <f t="shared" si="151"/>
        <v>0</v>
      </c>
      <c r="AE389" s="1044">
        <f t="shared" si="151"/>
        <v>0</v>
      </c>
      <c r="AF389" s="1044">
        <f t="shared" si="151"/>
        <v>0</v>
      </c>
      <c r="AG389" s="1044">
        <f t="shared" si="151"/>
        <v>0</v>
      </c>
      <c r="AH389" s="1044">
        <f t="shared" si="151"/>
        <v>0</v>
      </c>
      <c r="AI389" s="896">
        <f t="shared" si="151"/>
        <v>0</v>
      </c>
      <c r="AJ389" s="1044">
        <f t="shared" si="151"/>
        <v>0</v>
      </c>
      <c r="AK389" s="1044">
        <f t="shared" si="151"/>
        <v>0</v>
      </c>
      <c r="AL389" s="1044">
        <f t="shared" si="151"/>
        <v>0</v>
      </c>
      <c r="AM389" s="1044">
        <f t="shared" si="151"/>
        <v>0</v>
      </c>
      <c r="AN389" s="1044">
        <f t="shared" si="151"/>
        <v>0</v>
      </c>
      <c r="AO389" s="1044">
        <f t="shared" si="151"/>
        <v>0</v>
      </c>
      <c r="AP389" s="1044">
        <f t="shared" si="151"/>
        <v>0</v>
      </c>
      <c r="AQ389" s="1044">
        <f t="shared" si="151"/>
        <v>0</v>
      </c>
      <c r="AR389" s="1044">
        <f t="shared" si="151"/>
        <v>0</v>
      </c>
      <c r="AS389" s="1044">
        <f t="shared" si="151"/>
        <v>0</v>
      </c>
      <c r="AT389" s="1044">
        <f t="shared" si="151"/>
        <v>0</v>
      </c>
      <c r="AU389" s="1045">
        <f t="shared" si="148"/>
        <v>121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H370+H368+H444-556-800-100-268-38-320-101-96-178-116-150</f>
        <v>112196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904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1020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1020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1020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1020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1020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idden="1" x14ac:dyDescent="0.4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idden="1" x14ac:dyDescent="0.4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idden="1" x14ac:dyDescent="0.4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idden="1" x14ac:dyDescent="0.4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idden="1" x14ac:dyDescent="0.4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2"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AW376:AZ377"/>
    <mergeCell ref="L378:L379"/>
    <mergeCell ref="AW378:AZ379"/>
    <mergeCell ref="L380:L381"/>
    <mergeCell ref="L384:L385"/>
    <mergeCell ref="A370:E371"/>
    <mergeCell ref="H370:H371"/>
    <mergeCell ref="I370:I371"/>
    <mergeCell ref="J370:J371"/>
    <mergeCell ref="K370:K371"/>
    <mergeCell ref="L370:L371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82:L383"/>
    <mergeCell ref="L374:L375"/>
    <mergeCell ref="L376:L37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L366:L367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A356:E357"/>
    <mergeCell ref="H356:H357"/>
    <mergeCell ref="I356:I357"/>
    <mergeCell ref="J356:J357"/>
    <mergeCell ref="K356:K357"/>
    <mergeCell ref="L356:L357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K354:K355"/>
    <mergeCell ref="L354:L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50:J351"/>
    <mergeCell ref="K350:K351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K348:K349"/>
    <mergeCell ref="G336:G337"/>
    <mergeCell ref="H336:H337"/>
    <mergeCell ref="I336:I337"/>
    <mergeCell ref="J336:J337"/>
    <mergeCell ref="K336:K337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J346:J347"/>
    <mergeCell ref="K346:K347"/>
    <mergeCell ref="K342:K343"/>
    <mergeCell ref="L342:L343"/>
    <mergeCell ref="A344:A345"/>
    <mergeCell ref="C344:C345"/>
    <mergeCell ref="D344:D345"/>
    <mergeCell ref="F344:F345"/>
    <mergeCell ref="G344:G345"/>
    <mergeCell ref="H344:H345"/>
    <mergeCell ref="I344:I345"/>
    <mergeCell ref="J344:J345"/>
    <mergeCell ref="A342:A343"/>
    <mergeCell ref="D342:D343"/>
    <mergeCell ref="G342:G343"/>
    <mergeCell ref="H342:H343"/>
    <mergeCell ref="I342:I343"/>
    <mergeCell ref="J342:J343"/>
    <mergeCell ref="L328:L329"/>
    <mergeCell ref="AW328:AZ329"/>
    <mergeCell ref="A330:A331"/>
    <mergeCell ref="D330:D331"/>
    <mergeCell ref="G330:G331"/>
    <mergeCell ref="H330:H331"/>
    <mergeCell ref="I330:I331"/>
    <mergeCell ref="J330:J331"/>
    <mergeCell ref="K330:K331"/>
    <mergeCell ref="L330:L331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A336:A337"/>
    <mergeCell ref="D336:D337"/>
    <mergeCell ref="F336:F337"/>
    <mergeCell ref="J326:J327"/>
    <mergeCell ref="K326:K327"/>
    <mergeCell ref="L326:L327"/>
    <mergeCell ref="A328:A329"/>
    <mergeCell ref="D328:D329"/>
    <mergeCell ref="G328:G329"/>
    <mergeCell ref="H328:H329"/>
    <mergeCell ref="I328:I329"/>
    <mergeCell ref="J328:J329"/>
    <mergeCell ref="K328:K329"/>
    <mergeCell ref="A326:A327"/>
    <mergeCell ref="B326:B355"/>
    <mergeCell ref="D326:D327"/>
    <mergeCell ref="G326:G327"/>
    <mergeCell ref="H326:H327"/>
    <mergeCell ref="I326:I327"/>
    <mergeCell ref="A332:A333"/>
    <mergeCell ref="D332:D333"/>
    <mergeCell ref="G332:G333"/>
    <mergeCell ref="H332:H333"/>
    <mergeCell ref="K334:K335"/>
    <mergeCell ref="L334:L335"/>
    <mergeCell ref="I332:I333"/>
    <mergeCell ref="J332:J333"/>
    <mergeCell ref="K332:K333"/>
    <mergeCell ref="L332:L333"/>
    <mergeCell ref="A334:A335"/>
    <mergeCell ref="D334:D335"/>
    <mergeCell ref="G334:G335"/>
    <mergeCell ref="H334:H335"/>
    <mergeCell ref="I334:I335"/>
    <mergeCell ref="J334:J335"/>
    <mergeCell ref="L322:L323"/>
    <mergeCell ref="A324:E325"/>
    <mergeCell ref="F324:F325"/>
    <mergeCell ref="H324:H325"/>
    <mergeCell ref="I324:I325"/>
    <mergeCell ref="J324:J325"/>
    <mergeCell ref="K324:K325"/>
    <mergeCell ref="L324:L325"/>
    <mergeCell ref="L320:L321"/>
    <mergeCell ref="A322:A323"/>
    <mergeCell ref="C322:C323"/>
    <mergeCell ref="D322:D323"/>
    <mergeCell ref="F322:F323"/>
    <mergeCell ref="G322:G323"/>
    <mergeCell ref="H322:H323"/>
    <mergeCell ref="I322:I323"/>
    <mergeCell ref="J322:J323"/>
    <mergeCell ref="K322:K323"/>
    <mergeCell ref="K318:K319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J316:J317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I314:I315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H312:H313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H310:H311"/>
    <mergeCell ref="I310:I311"/>
    <mergeCell ref="J310:J311"/>
    <mergeCell ref="K310:K311"/>
    <mergeCell ref="L310:L311"/>
    <mergeCell ref="A312:A313"/>
    <mergeCell ref="C312:C313"/>
    <mergeCell ref="D312:D313"/>
    <mergeCell ref="F312:F313"/>
    <mergeCell ref="G312:G313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8:L309"/>
    <mergeCell ref="D298:D299"/>
    <mergeCell ref="F298:F299"/>
    <mergeCell ref="G298:G299"/>
    <mergeCell ref="H298:H299"/>
    <mergeCell ref="I298:I299"/>
    <mergeCell ref="J298:J299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L306:L307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L304:L305"/>
    <mergeCell ref="I292:I293"/>
    <mergeCell ref="J292:J293"/>
    <mergeCell ref="K292:K293"/>
    <mergeCell ref="L292:L293"/>
    <mergeCell ref="A294:A295"/>
    <mergeCell ref="C294:C295"/>
    <mergeCell ref="D294:D295"/>
    <mergeCell ref="G294:G295"/>
    <mergeCell ref="H294:H295"/>
    <mergeCell ref="I294:I295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K302:K303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300:J301"/>
    <mergeCell ref="A298:A299"/>
    <mergeCell ref="C298:C299"/>
    <mergeCell ref="I290:I291"/>
    <mergeCell ref="J290:J291"/>
    <mergeCell ref="K290:K291"/>
    <mergeCell ref="L290:L291"/>
    <mergeCell ref="AW290:AZ291"/>
    <mergeCell ref="A292:A293"/>
    <mergeCell ref="C292:C293"/>
    <mergeCell ref="D292:D293"/>
    <mergeCell ref="G292:G293"/>
    <mergeCell ref="H292:H293"/>
    <mergeCell ref="A290:A291"/>
    <mergeCell ref="B290:B323"/>
    <mergeCell ref="C290:C291"/>
    <mergeCell ref="D290:D291"/>
    <mergeCell ref="G290:G291"/>
    <mergeCell ref="H290:H291"/>
    <mergeCell ref="A310:A311"/>
    <mergeCell ref="C310:C311"/>
    <mergeCell ref="D310:D311"/>
    <mergeCell ref="G310:G311"/>
    <mergeCell ref="K296:K297"/>
    <mergeCell ref="L296:L297"/>
    <mergeCell ref="J294:J295"/>
    <mergeCell ref="K294:K295"/>
    <mergeCell ref="L294:L295"/>
    <mergeCell ref="A296:A297"/>
    <mergeCell ref="C296:C297"/>
    <mergeCell ref="D296:D297"/>
    <mergeCell ref="G296:G297"/>
    <mergeCell ref="H296:H297"/>
    <mergeCell ref="I296:I297"/>
    <mergeCell ref="J296:J297"/>
    <mergeCell ref="L286:L287"/>
    <mergeCell ref="A288:E289"/>
    <mergeCell ref="F288:F289"/>
    <mergeCell ref="H288:H289"/>
    <mergeCell ref="I288:I289"/>
    <mergeCell ref="J288:J289"/>
    <mergeCell ref="K288:K289"/>
    <mergeCell ref="L288:L289"/>
    <mergeCell ref="L284:L285"/>
    <mergeCell ref="A286:A287"/>
    <mergeCell ref="C286:C287"/>
    <mergeCell ref="D286:D287"/>
    <mergeCell ref="F286:F287"/>
    <mergeCell ref="G286:G287"/>
    <mergeCell ref="H286:H287"/>
    <mergeCell ref="I286:I287"/>
    <mergeCell ref="J286:J287"/>
    <mergeCell ref="K286:K287"/>
    <mergeCell ref="L282:L283"/>
    <mergeCell ref="A284:A285"/>
    <mergeCell ref="C284:C285"/>
    <mergeCell ref="D284:D285"/>
    <mergeCell ref="F284:F285"/>
    <mergeCell ref="G284:G285"/>
    <mergeCell ref="H284:H285"/>
    <mergeCell ref="I284:I285"/>
    <mergeCell ref="J284:J285"/>
    <mergeCell ref="K284:K285"/>
    <mergeCell ref="L280:L281"/>
    <mergeCell ref="A282:A283"/>
    <mergeCell ref="C282:C283"/>
    <mergeCell ref="D282:D283"/>
    <mergeCell ref="F282:F283"/>
    <mergeCell ref="G282:G283"/>
    <mergeCell ref="H282:H283"/>
    <mergeCell ref="I282:I283"/>
    <mergeCell ref="J282:J283"/>
    <mergeCell ref="K282:K283"/>
    <mergeCell ref="L278:L279"/>
    <mergeCell ref="A280:A281"/>
    <mergeCell ref="C280:C281"/>
    <mergeCell ref="D280:D281"/>
    <mergeCell ref="F280:F281"/>
    <mergeCell ref="G280:G281"/>
    <mergeCell ref="H280:H281"/>
    <mergeCell ref="I280:I281"/>
    <mergeCell ref="J280:J281"/>
    <mergeCell ref="K280:K281"/>
    <mergeCell ref="L276:L277"/>
    <mergeCell ref="A278:A279"/>
    <mergeCell ref="C278:C279"/>
    <mergeCell ref="D278:D279"/>
    <mergeCell ref="F278:F279"/>
    <mergeCell ref="G278:G279"/>
    <mergeCell ref="H278:H279"/>
    <mergeCell ref="I278:I279"/>
    <mergeCell ref="J278:J279"/>
    <mergeCell ref="K278:K279"/>
    <mergeCell ref="L274:L275"/>
    <mergeCell ref="A276:A277"/>
    <mergeCell ref="C276:C277"/>
    <mergeCell ref="D276:D277"/>
    <mergeCell ref="F276:F277"/>
    <mergeCell ref="G276:G277"/>
    <mergeCell ref="H276:H277"/>
    <mergeCell ref="I276:I277"/>
    <mergeCell ref="J276:J277"/>
    <mergeCell ref="K276:K277"/>
    <mergeCell ref="L272:L273"/>
    <mergeCell ref="A274:A275"/>
    <mergeCell ref="C274:C275"/>
    <mergeCell ref="D274:D275"/>
    <mergeCell ref="F274:F275"/>
    <mergeCell ref="G274:G275"/>
    <mergeCell ref="H274:H275"/>
    <mergeCell ref="I274:I275"/>
    <mergeCell ref="J274:J275"/>
    <mergeCell ref="K274:K275"/>
    <mergeCell ref="L270:L271"/>
    <mergeCell ref="A272:A273"/>
    <mergeCell ref="C272:C273"/>
    <mergeCell ref="D272:D273"/>
    <mergeCell ref="F272:F273"/>
    <mergeCell ref="G272:G273"/>
    <mergeCell ref="H272:H273"/>
    <mergeCell ref="I272:I273"/>
    <mergeCell ref="J272:J273"/>
    <mergeCell ref="K272:K273"/>
    <mergeCell ref="L268:L269"/>
    <mergeCell ref="A270:A271"/>
    <mergeCell ref="C270:C271"/>
    <mergeCell ref="D270:D271"/>
    <mergeCell ref="F270:F271"/>
    <mergeCell ref="G270:G271"/>
    <mergeCell ref="H270:H271"/>
    <mergeCell ref="I270:I271"/>
    <mergeCell ref="J270:J271"/>
    <mergeCell ref="K270:K271"/>
    <mergeCell ref="L266:L267"/>
    <mergeCell ref="A268:A269"/>
    <mergeCell ref="C268:C269"/>
    <mergeCell ref="D268:D269"/>
    <mergeCell ref="F268:F269"/>
    <mergeCell ref="G268:G269"/>
    <mergeCell ref="H268:H269"/>
    <mergeCell ref="I268:I269"/>
    <mergeCell ref="J268:J269"/>
    <mergeCell ref="K268:K269"/>
    <mergeCell ref="K264:K265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K262:K263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0:K261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58:K259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J256:J257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A256:A257"/>
    <mergeCell ref="C256:C257"/>
    <mergeCell ref="D256:D257"/>
    <mergeCell ref="G256:G257"/>
    <mergeCell ref="H256:H257"/>
    <mergeCell ref="I256:I257"/>
    <mergeCell ref="AW254:AZ257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K254:K255"/>
    <mergeCell ref="L254:L255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52:J253"/>
    <mergeCell ref="K252:K253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J250:J251"/>
    <mergeCell ref="K250:K251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J248:J249"/>
    <mergeCell ref="K248:K249"/>
    <mergeCell ref="K244:K245"/>
    <mergeCell ref="L244:L245"/>
    <mergeCell ref="A246:A247"/>
    <mergeCell ref="D246:D247"/>
    <mergeCell ref="F246:F247"/>
    <mergeCell ref="G246:G247"/>
    <mergeCell ref="H246:H247"/>
    <mergeCell ref="I246:I247"/>
    <mergeCell ref="J246:J247"/>
    <mergeCell ref="K246:K247"/>
    <mergeCell ref="I242:I243"/>
    <mergeCell ref="J242:J243"/>
    <mergeCell ref="K242:K243"/>
    <mergeCell ref="L242:L243"/>
    <mergeCell ref="A244:A245"/>
    <mergeCell ref="D244:D245"/>
    <mergeCell ref="G244:G245"/>
    <mergeCell ref="H244:H245"/>
    <mergeCell ref="I244:I245"/>
    <mergeCell ref="J244:J245"/>
    <mergeCell ref="H240:H241"/>
    <mergeCell ref="I240:I241"/>
    <mergeCell ref="J240:J241"/>
    <mergeCell ref="K240:K241"/>
    <mergeCell ref="L240:L241"/>
    <mergeCell ref="A242:A243"/>
    <mergeCell ref="C242:C243"/>
    <mergeCell ref="D242:D243"/>
    <mergeCell ref="G242:G243"/>
    <mergeCell ref="H242:H243"/>
    <mergeCell ref="L236:L237"/>
    <mergeCell ref="A238:A239"/>
    <mergeCell ref="C238:C239"/>
    <mergeCell ref="D238:D239"/>
    <mergeCell ref="G238:G239"/>
    <mergeCell ref="H238:H239"/>
    <mergeCell ref="I238:I239"/>
    <mergeCell ref="J238:J239"/>
    <mergeCell ref="K238:K239"/>
    <mergeCell ref="L238:L239"/>
    <mergeCell ref="L234:L235"/>
    <mergeCell ref="A236:A237"/>
    <mergeCell ref="C236:C237"/>
    <mergeCell ref="D236:D237"/>
    <mergeCell ref="F236:F237"/>
    <mergeCell ref="G236:G237"/>
    <mergeCell ref="H236:H237"/>
    <mergeCell ref="I236:I237"/>
    <mergeCell ref="J236:J237"/>
    <mergeCell ref="K236:K237"/>
    <mergeCell ref="K232:K233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K234:K235"/>
    <mergeCell ref="J230:J231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J232:J233"/>
    <mergeCell ref="J228:J229"/>
    <mergeCell ref="K228:K229"/>
    <mergeCell ref="L228:L229"/>
    <mergeCell ref="A230:A231"/>
    <mergeCell ref="C230:C231"/>
    <mergeCell ref="D230:D231"/>
    <mergeCell ref="G230:G231"/>
    <mergeCell ref="H230:H231"/>
    <mergeCell ref="I230:I231"/>
    <mergeCell ref="I226:I227"/>
    <mergeCell ref="J226:J227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40:A241"/>
    <mergeCell ref="C240:C241"/>
    <mergeCell ref="D240:D241"/>
    <mergeCell ref="G240:G241"/>
    <mergeCell ref="I218:I219"/>
    <mergeCell ref="J218:J219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L122:L123"/>
    <mergeCell ref="A124:E125"/>
    <mergeCell ref="H124:H125"/>
    <mergeCell ref="I124:I125"/>
    <mergeCell ref="J124:J125"/>
    <mergeCell ref="K124:K125"/>
    <mergeCell ref="L124:L125"/>
    <mergeCell ref="K120:K121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K118:K119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J116:J117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J114:J115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2:J113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A112:A113"/>
    <mergeCell ref="C112:C113"/>
    <mergeCell ref="D112:D113"/>
    <mergeCell ref="G112:G113"/>
    <mergeCell ref="H112:H113"/>
    <mergeCell ref="I112:I113"/>
    <mergeCell ref="AW108:AZ109"/>
    <mergeCell ref="A110:A111"/>
    <mergeCell ref="C110:C111"/>
    <mergeCell ref="D110:D111"/>
    <mergeCell ref="G110:G111"/>
    <mergeCell ref="H110:H111"/>
    <mergeCell ref="I110:I111"/>
    <mergeCell ref="J110:J111"/>
    <mergeCell ref="K110:K111"/>
    <mergeCell ref="L110:L111"/>
    <mergeCell ref="L106:L107"/>
    <mergeCell ref="A108:A109"/>
    <mergeCell ref="C108:C109"/>
    <mergeCell ref="D108:D109"/>
    <mergeCell ref="G108:G109"/>
    <mergeCell ref="H108:H109"/>
    <mergeCell ref="I108:I109"/>
    <mergeCell ref="J108:J109"/>
    <mergeCell ref="K108:K109"/>
    <mergeCell ref="L108:L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J18:J19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AW326:AZ327"/>
    <mergeCell ref="AW374:AZ375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</mergeCells>
  <phoneticPr fontId="13" type="noConversion"/>
  <conditionalFormatting sqref="K7:K124">
    <cfRule type="cellIs" dxfId="79" priority="3" stopIfTrue="1" operator="lessThan">
      <formula>0</formula>
    </cfRule>
    <cfRule type="cellIs" dxfId="78" priority="4" stopIfTrue="1" operator="equal">
      <formula>0</formula>
    </cfRule>
  </conditionalFormatting>
  <conditionalFormatting sqref="K126:K131">
    <cfRule type="cellIs" dxfId="77" priority="5" stopIfTrue="1" operator="lessThan">
      <formula>0</formula>
    </cfRule>
    <cfRule type="cellIs" dxfId="76" priority="6" stopIfTrue="1" operator="equal">
      <formula>0</formula>
    </cfRule>
  </conditionalFormatting>
  <conditionalFormatting sqref="K134:K145 K360:K367">
    <cfRule type="cellIs" dxfId="75" priority="7" stopIfTrue="1" operator="lessThan">
      <formula>0</formula>
    </cfRule>
    <cfRule type="cellIs" dxfId="74" priority="8" stopIfTrue="1" operator="equal">
      <formula>0</formula>
    </cfRule>
  </conditionalFormatting>
  <conditionalFormatting sqref="K148:K358">
    <cfRule type="cellIs" dxfId="73" priority="1" stopIfTrue="1" operator="lessThan">
      <formula>0</formula>
    </cfRule>
    <cfRule type="cellIs" dxfId="72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  <pageSetUpPr fitToPage="1"/>
  </sheetPr>
  <dimension ref="A1:AZ456"/>
  <sheetViews>
    <sheetView showGridLines="0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1101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1103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1081" t="s">
        <v>1097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722"/>
      <c r="V10" s="246"/>
      <c r="W10" s="31"/>
      <c r="X10" s="246"/>
      <c r="Y10" s="246"/>
      <c r="Z10" s="246">
        <v>300</v>
      </c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/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108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500</v>
      </c>
      <c r="AE14" s="44"/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0</v>
      </c>
      <c r="K20" s="1220">
        <f>H20-J20</f>
        <v>15</v>
      </c>
      <c r="L20" s="1209">
        <f>J20/H20</f>
        <v>0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39"/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0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hidden="1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/>
      <c r="I24" s="1230">
        <f>AU24</f>
        <v>0</v>
      </c>
      <c r="J24" s="1232">
        <f>SUM(N25:AT25)</f>
        <v>0</v>
      </c>
      <c r="K24" s="1220">
        <f>H24-J24</f>
        <v>0</v>
      </c>
      <c r="L24" s="1209" t="e">
        <f>J24/H24</f>
        <v>#DIV/0!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/>
      <c r="AB24" s="57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0</v>
      </c>
      <c r="AV24" s="35"/>
      <c r="AW24" s="912"/>
      <c r="AZ24" s="913"/>
    </row>
    <row r="25" spans="1:52" s="13" customFormat="1" ht="13.2" hidden="1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/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0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0</v>
      </c>
      <c r="K26" s="1220">
        <f>H26-J26</f>
        <v>556</v>
      </c>
      <c r="L26" s="1209">
        <f>J26/H26</f>
        <v>0</v>
      </c>
      <c r="M26" s="30" t="s">
        <v>30</v>
      </c>
      <c r="N26" s="968"/>
      <c r="O26" s="57"/>
      <c r="P26" s="57"/>
      <c r="Q26" s="61"/>
      <c r="R26" s="1058">
        <v>300</v>
      </c>
      <c r="S26" s="1059">
        <v>256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/>
      <c r="S27" s="260"/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0</v>
      </c>
      <c r="AV27" s="35"/>
      <c r="AW27" s="912"/>
      <c r="AZ27" s="913"/>
    </row>
    <row r="28" spans="1:52" s="13" customFormat="1" ht="13.2" hidden="1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/>
      <c r="I28" s="1230">
        <f>AU28</f>
        <v>0</v>
      </c>
      <c r="J28" s="1232">
        <f>SUM(N29:AT29)</f>
        <v>0</v>
      </c>
      <c r="K28" s="1220">
        <f>H28-J28</f>
        <v>0</v>
      </c>
      <c r="L28" s="1209" t="e">
        <f>J28/H28</f>
        <v>#DIV/0!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/>
      <c r="AL28" s="322"/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0</v>
      </c>
      <c r="AV28" s="35"/>
      <c r="AW28" s="912"/>
      <c r="AZ28" s="913"/>
    </row>
    <row r="29" spans="1:52" s="13" customFormat="1" ht="13.5" hidden="1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1371</v>
      </c>
      <c r="I34" s="1512">
        <f>SUM(I10:I33)</f>
        <v>1371</v>
      </c>
      <c r="J34" s="1526">
        <f>SUM(J10:J33)</f>
        <v>0</v>
      </c>
      <c r="K34" s="1512">
        <f>SUM(K10:K33)</f>
        <v>1371</v>
      </c>
      <c r="L34" s="1312">
        <f>J34/H34</f>
        <v>0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300</v>
      </c>
      <c r="S34" s="68">
        <f t="shared" si="1"/>
        <v>256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300</v>
      </c>
      <c r="AA34" s="68">
        <f t="shared" si="1"/>
        <v>0</v>
      </c>
      <c r="AB34" s="68">
        <f t="shared" si="1"/>
        <v>0</v>
      </c>
      <c r="AC34" s="67">
        <f t="shared" si="1"/>
        <v>0</v>
      </c>
      <c r="AD34" s="68">
        <f t="shared" si="1"/>
        <v>500</v>
      </c>
      <c r="AE34" s="68">
        <f t="shared" si="1"/>
        <v>0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0</v>
      </c>
      <c r="AL34" s="68">
        <f t="shared" si="1"/>
        <v>0</v>
      </c>
      <c r="AM34" s="68">
        <f t="shared" si="1"/>
        <v>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1371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0</v>
      </c>
      <c r="Q35" s="72">
        <f t="shared" si="2"/>
        <v>0</v>
      </c>
      <c r="R35" s="73">
        <f t="shared" si="2"/>
        <v>0</v>
      </c>
      <c r="S35" s="73">
        <f t="shared" si="2"/>
        <v>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0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0</v>
      </c>
      <c r="AV35" s="70"/>
      <c r="AW35" s="912"/>
      <c r="AZ35" s="913"/>
    </row>
    <row r="36" spans="1:52" s="13" customFormat="1" ht="13.2" hidden="1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/>
      <c r="I36" s="1230">
        <f t="shared" ref="I36:I38" si="3">AU36</f>
        <v>0</v>
      </c>
      <c r="J36" s="1232">
        <f>SUM(N37:AT37)</f>
        <v>0</v>
      </c>
      <c r="K36" s="1220">
        <f>H36-J36</f>
        <v>0</v>
      </c>
      <c r="L36" s="1209" t="e">
        <f t="shared" ref="L36:L38" si="4">J36/H36</f>
        <v>#DIV/0!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/>
      <c r="AA36" s="57"/>
      <c r="AB36" s="57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0</v>
      </c>
      <c r="AV36" s="35"/>
      <c r="AW36" s="1294"/>
      <c r="AX36" s="1295"/>
      <c r="AY36" s="1295"/>
      <c r="AZ36" s="1296"/>
    </row>
    <row r="37" spans="1:52" s="13" customFormat="1" ht="13.2" hidden="1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/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0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729</v>
      </c>
      <c r="K38" s="1220">
        <f>H38-J38</f>
        <v>71</v>
      </c>
      <c r="L38" s="1209">
        <f t="shared" si="4"/>
        <v>0.91125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/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729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0</v>
      </c>
      <c r="K44" s="1220">
        <f>H44-J44</f>
        <v>800</v>
      </c>
      <c r="L44" s="1209">
        <f t="shared" ref="L44" si="11">J44/H44</f>
        <v>0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>
        <v>360</v>
      </c>
      <c r="Y44" s="76"/>
      <c r="Z44" s="76"/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/>
      <c r="Q45" s="78"/>
      <c r="R45" s="40"/>
      <c r="S45" s="40"/>
      <c r="T45" s="40"/>
      <c r="U45" s="40"/>
      <c r="V45" s="40"/>
      <c r="W45" s="78"/>
      <c r="X45" s="40"/>
      <c r="Y45" s="40"/>
      <c r="Z45" s="40"/>
      <c r="AA45" s="40"/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0</v>
      </c>
      <c r="K46" s="1220">
        <f>H46-J46</f>
        <v>800</v>
      </c>
      <c r="L46" s="1209">
        <f t="shared" ref="L46" si="13">J46/H46</f>
        <v>0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>
        <v>360</v>
      </c>
      <c r="Y46" s="76"/>
      <c r="Z46" s="76"/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/>
      <c r="Q47" s="78"/>
      <c r="R47" s="40"/>
      <c r="S47" s="40"/>
      <c r="T47" s="40"/>
      <c r="U47" s="40"/>
      <c r="V47" s="40"/>
      <c r="W47" s="78"/>
      <c r="X47" s="40"/>
      <c r="Y47" s="40"/>
      <c r="Z47" s="40"/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3000</v>
      </c>
      <c r="I48" s="1230">
        <f t="shared" ref="I48" si="14">AU48</f>
        <v>3000</v>
      </c>
      <c r="J48" s="1232">
        <f>SUM(N49:AT49)</f>
        <v>240</v>
      </c>
      <c r="K48" s="1220">
        <f>H48-J48</f>
        <v>2760</v>
      </c>
      <c r="L48" s="1209">
        <f t="shared" ref="L48" si="15">J48/H48</f>
        <v>0.08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/>
      <c r="Y48" s="76">
        <v>240</v>
      </c>
      <c r="Z48" s="76">
        <v>240</v>
      </c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/>
      <c r="AH48" s="76"/>
      <c r="AI48" s="79"/>
      <c r="AJ48" s="76"/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3000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/>
      <c r="S49" s="40"/>
      <c r="T49" s="40"/>
      <c r="U49" s="40"/>
      <c r="V49" s="40"/>
      <c r="W49" s="78"/>
      <c r="X49" s="40"/>
      <c r="Y49" s="40"/>
      <c r="Z49" s="40"/>
      <c r="AA49" s="40"/>
      <c r="AB49" s="40"/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240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3000</v>
      </c>
      <c r="I50" s="1230">
        <f t="shared" ref="I50" si="16">AU50</f>
        <v>3000</v>
      </c>
      <c r="J50" s="1232">
        <f>SUM(N51:AT51)</f>
        <v>164</v>
      </c>
      <c r="K50" s="1220">
        <f>H50-J50</f>
        <v>2836</v>
      </c>
      <c r="L50" s="1209">
        <f t="shared" ref="L50" si="17">J50/H50</f>
        <v>5.4666666666666669E-2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/>
      <c r="Y50" s="76">
        <v>240</v>
      </c>
      <c r="Z50" s="76">
        <v>240</v>
      </c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/>
      <c r="AH50" s="76"/>
      <c r="AI50" s="79"/>
      <c r="AJ50" s="76"/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3000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/>
      <c r="Q51" s="78"/>
      <c r="R51" s="40"/>
      <c r="S51" s="40"/>
      <c r="T51" s="40"/>
      <c r="U51" s="40"/>
      <c r="V51" s="40"/>
      <c r="W51" s="78"/>
      <c r="X51" s="40"/>
      <c r="Y51" s="40"/>
      <c r="Z51" s="40"/>
      <c r="AA51" s="40"/>
      <c r="AB51" s="40"/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164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3000</v>
      </c>
      <c r="I52" s="1230">
        <f t="shared" ref="I52" si="18">AU52</f>
        <v>3000</v>
      </c>
      <c r="J52" s="1232">
        <f>SUM(N53:AT53)</f>
        <v>240</v>
      </c>
      <c r="K52" s="1220">
        <f>H52-J52</f>
        <v>2760</v>
      </c>
      <c r="L52" s="1209">
        <f t="shared" ref="L52" si="19">J52/H52</f>
        <v>0.08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/>
      <c r="Y52" s="76">
        <v>240</v>
      </c>
      <c r="Z52" s="76">
        <v>240</v>
      </c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/>
      <c r="AI52" s="79"/>
      <c r="AJ52" s="76"/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3000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/>
      <c r="S53" s="40"/>
      <c r="T53" s="40"/>
      <c r="U53" s="40"/>
      <c r="V53" s="40"/>
      <c r="W53" s="78"/>
      <c r="X53" s="40"/>
      <c r="Y53" s="40"/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240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2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0</v>
      </c>
      <c r="K54" s="1517">
        <f>H54-J54</f>
        <v>6</v>
      </c>
      <c r="L54" s="1209">
        <f>J54/H54</f>
        <v>0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1088</v>
      </c>
      <c r="F55" s="1093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0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2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0</v>
      </c>
      <c r="K56" s="1517">
        <f>H56-J56</f>
        <v>6</v>
      </c>
      <c r="L56" s="1209">
        <f>J56/H56</f>
        <v>0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1082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11412</v>
      </c>
      <c r="I58" s="1512">
        <f>SUM(I36:I57)</f>
        <v>11412</v>
      </c>
      <c r="J58" s="1514">
        <f>SUM(J36:J57)</f>
        <v>1373</v>
      </c>
      <c r="K58" s="1272">
        <f>H58-J58</f>
        <v>10039</v>
      </c>
      <c r="L58" s="1312">
        <f>J58/H58</f>
        <v>0.12031195233087978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 t="shared" si="20"/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732</v>
      </c>
      <c r="Y58" s="68">
        <f t="shared" si="20"/>
        <v>720</v>
      </c>
      <c r="Z58" s="68">
        <f t="shared" si="20"/>
        <v>720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300</v>
      </c>
      <c r="AH58" s="68">
        <f t="shared" si="20"/>
        <v>0</v>
      </c>
      <c r="AI58" s="67">
        <f t="shared" si="20"/>
        <v>0</v>
      </c>
      <c r="AJ58" s="68">
        <f t="shared" si="20"/>
        <v>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11412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 t="shared" ref="N59:AM59" si="22">N37+N43+N49+N51+N55+N57+N39+N45+N47+N41+N53</f>
        <v>670</v>
      </c>
      <c r="O59" s="73">
        <f t="shared" si="22"/>
        <v>703</v>
      </c>
      <c r="P59" s="73">
        <f t="shared" si="22"/>
        <v>0</v>
      </c>
      <c r="Q59" s="72">
        <f t="shared" si="22"/>
        <v>0</v>
      </c>
      <c r="R59" s="73">
        <f t="shared" si="22"/>
        <v>0</v>
      </c>
      <c r="S59" s="73">
        <f t="shared" si="22"/>
        <v>0</v>
      </c>
      <c r="T59" s="73">
        <f t="shared" si="22"/>
        <v>0</v>
      </c>
      <c r="U59" s="73">
        <f t="shared" si="22"/>
        <v>0</v>
      </c>
      <c r="V59" s="73">
        <f t="shared" si="22"/>
        <v>0</v>
      </c>
      <c r="W59" s="72">
        <f t="shared" si="22"/>
        <v>0</v>
      </c>
      <c r="X59" s="73">
        <f t="shared" si="22"/>
        <v>0</v>
      </c>
      <c r="Y59" s="73">
        <f t="shared" si="22"/>
        <v>0</v>
      </c>
      <c r="Z59" s="73">
        <f t="shared" si="22"/>
        <v>0</v>
      </c>
      <c r="AA59" s="73">
        <f t="shared" si="22"/>
        <v>0</v>
      </c>
      <c r="AB59" s="73">
        <f t="shared" si="22"/>
        <v>0</v>
      </c>
      <c r="AC59" s="72">
        <f t="shared" si="22"/>
        <v>0</v>
      </c>
      <c r="AD59" s="73">
        <f t="shared" si="22"/>
        <v>0</v>
      </c>
      <c r="AE59" s="73">
        <f t="shared" si="22"/>
        <v>0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1373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474</v>
      </c>
      <c r="K64" s="1220">
        <f>H64-J64</f>
        <v>1926</v>
      </c>
      <c r="L64" s="1209">
        <f>J64/H64</f>
        <v>0.19750000000000001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/>
      <c r="Q65" s="78"/>
      <c r="R65" s="40"/>
      <c r="S65" s="40"/>
      <c r="T65" s="40"/>
      <c r="U65" s="40"/>
      <c r="V65" s="40"/>
      <c r="W65" s="78"/>
      <c r="X65" s="40"/>
      <c r="Y65" s="40"/>
      <c r="Z65" s="40"/>
      <c r="AA65" s="40"/>
      <c r="AB65" s="40"/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474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0</v>
      </c>
      <c r="K76" s="1220">
        <f>H76-J76</f>
        <v>300</v>
      </c>
      <c r="L76" s="1209">
        <f>J76/H76</f>
        <v>0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/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101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0</v>
      </c>
      <c r="K78" s="1220">
        <f>H78-J78</f>
        <v>550</v>
      </c>
      <c r="L78" s="1209">
        <f>J78/H78</f>
        <v>0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/>
      <c r="S79" s="40"/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>
        <v>300</v>
      </c>
      <c r="AE80" s="80"/>
      <c r="AF80" s="80"/>
      <c r="AG80" s="80"/>
      <c r="AH80" s="80"/>
      <c r="AI80" s="102"/>
      <c r="AJ80" s="80"/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1040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0</v>
      </c>
      <c r="K86" s="1220">
        <f>H86-J86</f>
        <v>100</v>
      </c>
      <c r="L86" s="1209">
        <f>J86/H86</f>
        <v>0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/>
      <c r="AF86" s="80">
        <v>20</v>
      </c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/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101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hidden="1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697</v>
      </c>
      <c r="F104" s="1500"/>
      <c r="G104" s="1300" t="s">
        <v>758</v>
      </c>
      <c r="H104" s="1142"/>
      <c r="I104" s="1230">
        <f t="shared" si="24"/>
        <v>0</v>
      </c>
      <c r="J104" s="1232">
        <f>SUM(N105:AT105)</f>
        <v>0</v>
      </c>
      <c r="K104" s="1220">
        <f>H104-J104</f>
        <v>0</v>
      </c>
      <c r="L104" s="1209" t="e">
        <f>J104/H104</f>
        <v>#DIV/0!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/>
      <c r="AN104" s="80"/>
      <c r="AO104" s="980"/>
      <c r="AP104" s="110"/>
      <c r="AQ104" s="100"/>
      <c r="AR104" s="100"/>
      <c r="AS104" s="100"/>
      <c r="AT104" s="100"/>
      <c r="AU104" s="103">
        <f t="shared" si="27"/>
        <v>0</v>
      </c>
      <c r="AW104" s="912"/>
      <c r="AZ104" s="913"/>
    </row>
    <row r="105" spans="1:52" s="13" customFormat="1" ht="13.2" hidden="1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274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216</v>
      </c>
      <c r="K108" s="1220">
        <f>H108-J108</f>
        <v>4822</v>
      </c>
      <c r="L108" s="1209">
        <f>J108/H108</f>
        <v>4.2874156411274317E-2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/>
      <c r="AE108" s="80"/>
      <c r="AF108" s="76"/>
      <c r="AG108" s="76"/>
      <c r="AH108" s="80"/>
      <c r="AI108" s="102"/>
      <c r="AJ108" s="76">
        <v>200</v>
      </c>
      <c r="AK108" s="80">
        <v>800</v>
      </c>
      <c r="AL108" s="76">
        <v>800</v>
      </c>
      <c r="AM108" s="76">
        <v>700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/>
      <c r="Q109" s="78"/>
      <c r="R109" s="40"/>
      <c r="S109" s="40"/>
      <c r="T109" s="40"/>
      <c r="U109" s="40"/>
      <c r="V109" s="40"/>
      <c r="W109" s="78"/>
      <c r="X109" s="40"/>
      <c r="Y109" s="40"/>
      <c r="Z109" s="40"/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216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11156</v>
      </c>
      <c r="I124" s="1475">
        <f>SUM(I60:I123)</f>
        <v>11156</v>
      </c>
      <c r="J124" s="1485">
        <f>SUM(J62:J123)</f>
        <v>958</v>
      </c>
      <c r="K124" s="1487">
        <f>SUM(K60:K123)</f>
        <v>10198</v>
      </c>
      <c r="L124" s="1422">
        <f>J124/H124</f>
        <v>8.5873072785944776E-2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500</v>
      </c>
      <c r="AE124" s="756">
        <f t="shared" si="29"/>
        <v>600</v>
      </c>
      <c r="AF124" s="756">
        <f t="shared" si="29"/>
        <v>520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800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700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11156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0</v>
      </c>
      <c r="Q125" s="78">
        <f t="shared" si="29"/>
        <v>0</v>
      </c>
      <c r="R125" s="759">
        <f t="shared" si="29"/>
        <v>0</v>
      </c>
      <c r="S125" s="759">
        <f t="shared" si="29"/>
        <v>0</v>
      </c>
      <c r="T125" s="759">
        <f t="shared" si="29"/>
        <v>0</v>
      </c>
      <c r="U125" s="759">
        <f t="shared" si="29"/>
        <v>0</v>
      </c>
      <c r="V125" s="759">
        <f t="shared" si="29"/>
        <v>0</v>
      </c>
      <c r="W125" s="78">
        <f t="shared" si="30"/>
        <v>0</v>
      </c>
      <c r="X125" s="759">
        <f t="shared" si="29"/>
        <v>0</v>
      </c>
      <c r="Y125" s="759">
        <f t="shared" si="29"/>
        <v>0</v>
      </c>
      <c r="Z125" s="759">
        <f t="shared" si="29"/>
        <v>0</v>
      </c>
      <c r="AA125" s="759">
        <f t="shared" si="29"/>
        <v>0</v>
      </c>
      <c r="AB125" s="759">
        <f t="shared" si="29"/>
        <v>0</v>
      </c>
      <c r="AC125" s="78">
        <f t="shared" si="29"/>
        <v>0</v>
      </c>
      <c r="AD125" s="759">
        <f t="shared" si="29"/>
        <v>0</v>
      </c>
      <c r="AE125" s="759">
        <f t="shared" si="29"/>
        <v>0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958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>
        <v>300</v>
      </c>
      <c r="AC126" s="102"/>
      <c r="AD126" s="80"/>
      <c r="AE126" s="80"/>
      <c r="AF126" s="321"/>
      <c r="AG126" s="80"/>
      <c r="AH126" s="80"/>
      <c r="AI126" s="102"/>
      <c r="AJ126" s="80"/>
      <c r="AK126" s="80"/>
      <c r="AL126" s="80"/>
      <c r="AM126" s="80"/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>
        <v>201</v>
      </c>
      <c r="I128" s="1230">
        <f t="shared" ref="I128" si="36">AU128</f>
        <v>201</v>
      </c>
      <c r="J128" s="1232">
        <f>SUM(N129:AT129)</f>
        <v>0</v>
      </c>
      <c r="K128" s="1220">
        <f>H128-J128</f>
        <v>201</v>
      </c>
      <c r="L128" s="1209">
        <f>J128/H128</f>
        <v>0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>
        <v>201</v>
      </c>
      <c r="AH128" s="80"/>
      <c r="AI128" s="102"/>
      <c r="AJ128" s="80"/>
      <c r="AK128" s="321"/>
      <c r="AL128" s="80"/>
      <c r="AM128" s="80"/>
      <c r="AN128" s="80"/>
      <c r="AO128" s="974"/>
      <c r="AP128" s="80"/>
      <c r="AQ128" s="100"/>
      <c r="AR128" s="100"/>
      <c r="AS128" s="100"/>
      <c r="AT128" s="100"/>
      <c r="AU128" s="103">
        <f t="shared" si="35"/>
        <v>201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501</v>
      </c>
      <c r="I132" s="1475">
        <f>I126+I130+I128</f>
        <v>501</v>
      </c>
      <c r="J132" s="1477">
        <f>J126+J130+J128</f>
        <v>0</v>
      </c>
      <c r="K132" s="1475">
        <f>K126+K130+K128</f>
        <v>501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300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201</v>
      </c>
      <c r="AH132" s="756">
        <f t="shared" si="40"/>
        <v>0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501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1083" t="s">
        <v>1096</v>
      </c>
      <c r="G136" s="1440" t="s">
        <v>759</v>
      </c>
      <c r="H136" s="1136">
        <v>300</v>
      </c>
      <c r="I136" s="1230">
        <f>AU136</f>
        <v>300</v>
      </c>
      <c r="J136" s="1463">
        <f>SUM(N137:AT137)</f>
        <v>0</v>
      </c>
      <c r="K136" s="1464">
        <f>H136-J136</f>
        <v>300</v>
      </c>
      <c r="L136" s="1446">
        <f>J136/H136</f>
        <v>0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1017</v>
      </c>
      <c r="F137" s="1084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/>
      <c r="Y137" s="40"/>
      <c r="Z137" s="40"/>
      <c r="AA137" s="40"/>
      <c r="AB137" s="40"/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0</v>
      </c>
      <c r="K144" s="1461">
        <f>SUM(K134:K143)</f>
        <v>900</v>
      </c>
      <c r="L144" s="1312">
        <f>J144/H144</f>
        <v>0</v>
      </c>
      <c r="M144" s="195" t="s">
        <v>30</v>
      </c>
      <c r="N144" s="760">
        <f>N134+N140+N142+N138+N136</f>
        <v>0</v>
      </c>
      <c r="O144" s="760">
        <f>O134+O140+O142+O138+O136</f>
        <v>0</v>
      </c>
      <c r="P144" s="760">
        <f>P134+P140+P142+P138+P136</f>
        <v>0</v>
      </c>
      <c r="Q144" s="102">
        <f>Q134+Q140+Q142+Q138+Q136</f>
        <v>0</v>
      </c>
      <c r="R144" s="760">
        <f t="shared" ref="R144:R145" si="43">R134+R140+R142+R138</f>
        <v>0</v>
      </c>
      <c r="S144" s="760">
        <f>S134+S140+S142+S138+S136</f>
        <v>0</v>
      </c>
      <c r="T144" s="760">
        <f>T134+T140+T142+T138+T136</f>
        <v>0</v>
      </c>
      <c r="U144" s="760">
        <f>U134+U140+U142+U138+U136</f>
        <v>0</v>
      </c>
      <c r="V144" s="760">
        <f>V134+V140+V142+V138+V136</f>
        <v>0</v>
      </c>
      <c r="W144" s="102">
        <f>W134+W140+W142+W138+W136</f>
        <v>0</v>
      </c>
      <c r="X144" s="760">
        <f t="shared" ref="X144:X145" si="44">X134+X140+X142+X138</f>
        <v>0</v>
      </c>
      <c r="Y144" s="760">
        <f>Y134+Y140+Y142+Y138+Y136</f>
        <v>0</v>
      </c>
      <c r="Z144" s="760">
        <f t="shared" ref="Z144:AC145" si="45">Z134+Z140+Z142+Z138+Z136</f>
        <v>0</v>
      </c>
      <c r="AA144" s="760">
        <f t="shared" si="45"/>
        <v>0</v>
      </c>
      <c r="AB144" s="760">
        <f t="shared" si="45"/>
        <v>0</v>
      </c>
      <c r="AC144" s="102">
        <f>AC134+AC140+AC142+AC138+AC136</f>
        <v>0</v>
      </c>
      <c r="AD144" s="760">
        <f t="shared" ref="AD144:AD145" si="46">AD134+AD140+AD142+AD138</f>
        <v>0</v>
      </c>
      <c r="AE144" s="760">
        <f>AE134+AE140+AE142+AE138+AE136</f>
        <v>0</v>
      </c>
      <c r="AF144" s="760">
        <f>AF134+AF140+AF142+AF138+AF136</f>
        <v>0</v>
      </c>
      <c r="AG144" s="760">
        <f>AG134+AG140+AG142+AG138+AG136</f>
        <v>0</v>
      </c>
      <c r="AH144" s="760">
        <f>AH134+AH140+AH142+AH138+AH136</f>
        <v>600</v>
      </c>
      <c r="AI144" s="102">
        <f>AI134+AI140+AI142+AI138+AI136</f>
        <v>0</v>
      </c>
      <c r="AJ144" s="760">
        <f t="shared" ref="AJ144:AJ145" si="47">AJ134+AJ140+AJ142+AJ138</f>
        <v>0</v>
      </c>
      <c r="AK144" s="760">
        <f>AK134+AK140+AK142+AK138+AK136</f>
        <v>0</v>
      </c>
      <c r="AL144" s="760">
        <f t="shared" ref="AL144:AN145" si="48">AL134+AL140+AL142+AL138+AL136</f>
        <v>0</v>
      </c>
      <c r="AM144" s="760">
        <f t="shared" si="48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600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62">
        <f>N135+N141+N143+N139+N137</f>
        <v>0</v>
      </c>
      <c r="O145" s="762">
        <f t="shared" ref="O145:AI145" si="49">O135+O141+O143+O139+O137</f>
        <v>0</v>
      </c>
      <c r="P145" s="762">
        <f t="shared" si="49"/>
        <v>0</v>
      </c>
      <c r="Q145" s="772">
        <f t="shared" si="49"/>
        <v>0</v>
      </c>
      <c r="R145" s="759">
        <f t="shared" si="43"/>
        <v>0</v>
      </c>
      <c r="S145" s="762">
        <f>S135+S141+S143+S139+S137</f>
        <v>0</v>
      </c>
      <c r="T145" s="762">
        <f t="shared" si="49"/>
        <v>0</v>
      </c>
      <c r="U145" s="762">
        <f t="shared" si="49"/>
        <v>0</v>
      </c>
      <c r="V145" s="762">
        <f t="shared" si="49"/>
        <v>0</v>
      </c>
      <c r="W145" s="772">
        <f t="shared" si="49"/>
        <v>0</v>
      </c>
      <c r="X145" s="759">
        <f t="shared" si="44"/>
        <v>0</v>
      </c>
      <c r="Y145" s="762">
        <f>Y135+Y141+Y143+Y139+Y137</f>
        <v>0</v>
      </c>
      <c r="Z145" s="762">
        <f t="shared" si="45"/>
        <v>0</v>
      </c>
      <c r="AA145" s="762">
        <f t="shared" si="45"/>
        <v>0</v>
      </c>
      <c r="AB145" s="762">
        <f t="shared" si="45"/>
        <v>0</v>
      </c>
      <c r="AC145" s="772">
        <f t="shared" si="45"/>
        <v>0</v>
      </c>
      <c r="AD145" s="759">
        <f t="shared" si="46"/>
        <v>0</v>
      </c>
      <c r="AE145" s="762">
        <f>AE135+AE141+AE143+AE139+AE137</f>
        <v>0</v>
      </c>
      <c r="AF145" s="762">
        <f t="shared" si="49"/>
        <v>0</v>
      </c>
      <c r="AG145" s="762">
        <f t="shared" si="49"/>
        <v>0</v>
      </c>
      <c r="AH145" s="762">
        <f t="shared" si="49"/>
        <v>0</v>
      </c>
      <c r="AI145" s="772">
        <f t="shared" si="49"/>
        <v>0</v>
      </c>
      <c r="AJ145" s="759">
        <f t="shared" si="47"/>
        <v>0</v>
      </c>
      <c r="AK145" s="762">
        <f>AK135+AK141+AK143+AK139+AK137</f>
        <v>0</v>
      </c>
      <c r="AL145" s="762">
        <f t="shared" si="48"/>
        <v>0</v>
      </c>
      <c r="AM145" s="762">
        <f t="shared" si="48"/>
        <v>0</v>
      </c>
      <c r="AN145" s="639">
        <f t="shared" si="48"/>
        <v>0</v>
      </c>
      <c r="AO145" s="982"/>
      <c r="AP145" s="253"/>
      <c r="AQ145" s="253"/>
      <c r="AR145" s="253"/>
      <c r="AS145" s="253"/>
      <c r="AT145" s="253"/>
      <c r="AU145" s="985">
        <f>SUM(N145:AM145)</f>
        <v>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12557</v>
      </c>
      <c r="I146" s="1272">
        <f>I124+I132+I144</f>
        <v>12557</v>
      </c>
      <c r="J146" s="1444">
        <f>J124+J132+J144</f>
        <v>958</v>
      </c>
      <c r="K146" s="1272">
        <f t="shared" ref="K146" si="50">K124+K132+K144</f>
        <v>11599</v>
      </c>
      <c r="L146" s="1422">
        <f>J146/H146</f>
        <v>7.6292107987576657E-2</v>
      </c>
      <c r="M146" s="114" t="s">
        <v>39</v>
      </c>
      <c r="N146" s="550">
        <f t="shared" ref="N146:AN147" si="51">N124+N144+N132</f>
        <v>518</v>
      </c>
      <c r="O146" s="550">
        <f t="shared" si="51"/>
        <v>488</v>
      </c>
      <c r="P146" s="550">
        <f t="shared" si="51"/>
        <v>480</v>
      </c>
      <c r="Q146" s="514">
        <f t="shared" si="51"/>
        <v>0</v>
      </c>
      <c r="R146" s="550">
        <f t="shared" si="51"/>
        <v>400</v>
      </c>
      <c r="S146" s="550">
        <f t="shared" si="51"/>
        <v>550</v>
      </c>
      <c r="T146" s="550">
        <f t="shared" si="51"/>
        <v>400</v>
      </c>
      <c r="U146" s="550">
        <f t="shared" si="51"/>
        <v>400</v>
      </c>
      <c r="V146" s="550">
        <f t="shared" si="51"/>
        <v>500</v>
      </c>
      <c r="W146" s="514">
        <f t="shared" si="51"/>
        <v>0</v>
      </c>
      <c r="X146" s="550">
        <f t="shared" si="51"/>
        <v>0</v>
      </c>
      <c r="Y146" s="550">
        <f t="shared" si="51"/>
        <v>500</v>
      </c>
      <c r="Z146" s="550">
        <f t="shared" si="51"/>
        <v>700</v>
      </c>
      <c r="AA146" s="550">
        <f t="shared" si="51"/>
        <v>500</v>
      </c>
      <c r="AB146" s="550">
        <f t="shared" si="51"/>
        <v>700</v>
      </c>
      <c r="AC146" s="514">
        <f t="shared" si="51"/>
        <v>0</v>
      </c>
      <c r="AD146" s="550">
        <f t="shared" si="51"/>
        <v>500</v>
      </c>
      <c r="AE146" s="550">
        <f t="shared" si="51"/>
        <v>600</v>
      </c>
      <c r="AF146" s="550">
        <f t="shared" si="51"/>
        <v>520</v>
      </c>
      <c r="AG146" s="550">
        <f t="shared" si="51"/>
        <v>801</v>
      </c>
      <c r="AH146" s="550">
        <f t="shared" si="51"/>
        <v>600</v>
      </c>
      <c r="AI146" s="514">
        <f t="shared" si="51"/>
        <v>0</v>
      </c>
      <c r="AJ146" s="550">
        <f t="shared" si="51"/>
        <v>800</v>
      </c>
      <c r="AK146" s="550">
        <f t="shared" si="51"/>
        <v>800</v>
      </c>
      <c r="AL146" s="550">
        <f t="shared" si="51"/>
        <v>800</v>
      </c>
      <c r="AM146" s="550">
        <f t="shared" si="51"/>
        <v>700</v>
      </c>
      <c r="AN146" s="703">
        <f t="shared" si="51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12257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51"/>
        <v>364</v>
      </c>
      <c r="O147" s="551">
        <f t="shared" si="51"/>
        <v>594</v>
      </c>
      <c r="P147" s="551">
        <f t="shared" si="51"/>
        <v>0</v>
      </c>
      <c r="Q147" s="629">
        <f t="shared" si="51"/>
        <v>0</v>
      </c>
      <c r="R147" s="551">
        <f t="shared" si="51"/>
        <v>0</v>
      </c>
      <c r="S147" s="551">
        <f t="shared" si="51"/>
        <v>0</v>
      </c>
      <c r="T147" s="551">
        <f t="shared" si="51"/>
        <v>0</v>
      </c>
      <c r="U147" s="551">
        <f t="shared" si="51"/>
        <v>0</v>
      </c>
      <c r="V147" s="551">
        <f t="shared" si="51"/>
        <v>0</v>
      </c>
      <c r="W147" s="629">
        <f t="shared" si="51"/>
        <v>0</v>
      </c>
      <c r="X147" s="551">
        <f t="shared" si="51"/>
        <v>0</v>
      </c>
      <c r="Y147" s="551">
        <f t="shared" si="51"/>
        <v>0</v>
      </c>
      <c r="Z147" s="551">
        <f t="shared" si="51"/>
        <v>0</v>
      </c>
      <c r="AA147" s="551">
        <f t="shared" si="51"/>
        <v>0</v>
      </c>
      <c r="AB147" s="551">
        <f t="shared" si="51"/>
        <v>0</v>
      </c>
      <c r="AC147" s="629">
        <f t="shared" si="51"/>
        <v>0</v>
      </c>
      <c r="AD147" s="551">
        <f t="shared" si="51"/>
        <v>0</v>
      </c>
      <c r="AE147" s="551">
        <f t="shared" si="51"/>
        <v>0</v>
      </c>
      <c r="AF147" s="551">
        <f t="shared" si="51"/>
        <v>0</v>
      </c>
      <c r="AG147" s="551">
        <f t="shared" si="51"/>
        <v>0</v>
      </c>
      <c r="AH147" s="551">
        <f t="shared" si="51"/>
        <v>0</v>
      </c>
      <c r="AI147" s="629">
        <f t="shared" si="51"/>
        <v>0</v>
      </c>
      <c r="AJ147" s="551">
        <f t="shared" si="51"/>
        <v>0</v>
      </c>
      <c r="AK147" s="551">
        <f t="shared" si="51"/>
        <v>0</v>
      </c>
      <c r="AL147" s="551">
        <f t="shared" si="51"/>
        <v>0</v>
      </c>
      <c r="AM147" s="551">
        <f t="shared" si="51"/>
        <v>0</v>
      </c>
      <c r="AN147" s="704">
        <f t="shared" si="51"/>
        <v>0</v>
      </c>
      <c r="AO147" s="900"/>
      <c r="AP147" s="692"/>
      <c r="AQ147" s="692"/>
      <c r="AR147" s="692"/>
      <c r="AS147" s="692"/>
      <c r="AT147" s="692"/>
      <c r="AU147" s="692">
        <f>AU125+AU145</f>
        <v>958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52">AU151</f>
        <v>0</v>
      </c>
      <c r="J151" s="1232">
        <f>SUM(N152:AT152)</f>
        <v>0</v>
      </c>
      <c r="K151" s="1220">
        <f t="shared" ref="K151:K165" si="53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54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54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52"/>
        <v>0</v>
      </c>
      <c r="J153" s="1232">
        <f>SUM(N154:AT154)</f>
        <v>0</v>
      </c>
      <c r="K153" s="1220">
        <f t="shared" si="53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54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54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52"/>
        <v>320</v>
      </c>
      <c r="J155" s="1232">
        <f>SUM(N156:AT156)</f>
        <v>0</v>
      </c>
      <c r="K155" s="1220">
        <f t="shared" si="53"/>
        <v>320</v>
      </c>
      <c r="L155" s="1209">
        <f>J155/H155</f>
        <v>0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356">
        <v>60</v>
      </c>
      <c r="W155" s="129"/>
      <c r="X155" s="90">
        <v>70</v>
      </c>
      <c r="Y155" s="90"/>
      <c r="Z155" s="90"/>
      <c r="AA155" s="90"/>
      <c r="AB155" s="90"/>
      <c r="AC155" s="129"/>
      <c r="AD155" s="90"/>
      <c r="AE155" s="90"/>
      <c r="AF155" s="90">
        <v>70</v>
      </c>
      <c r="AG155" s="90">
        <v>70</v>
      </c>
      <c r="AH155" s="90">
        <v>50</v>
      </c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54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/>
      <c r="AB156" s="91"/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54"/>
        <v>0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52"/>
        <v>101</v>
      </c>
      <c r="J157" s="1232">
        <f>SUM(N158:AT158)</f>
        <v>0</v>
      </c>
      <c r="K157" s="1220">
        <f t="shared" si="53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/>
      <c r="AE157" s="90">
        <v>101</v>
      </c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54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54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52"/>
        <v>96</v>
      </c>
      <c r="J159" s="1232">
        <f>SUM(N160:AT160)</f>
        <v>96</v>
      </c>
      <c r="K159" s="1220">
        <f t="shared" si="53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54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54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52"/>
        <v>0</v>
      </c>
      <c r="J161" s="1232">
        <f>SUM(N162:AT162)</f>
        <v>0</v>
      </c>
      <c r="K161" s="1220">
        <f t="shared" si="53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54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54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52"/>
        <v>0</v>
      </c>
      <c r="J163" s="1232">
        <f>SUM(N164:AT164)</f>
        <v>0</v>
      </c>
      <c r="K163" s="1220">
        <f t="shared" si="53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54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54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52"/>
        <v>0</v>
      </c>
      <c r="J165" s="1232">
        <f>SUM(N166:AT166)</f>
        <v>0</v>
      </c>
      <c r="K165" s="1220">
        <f t="shared" si="53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54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54"/>
        <v>0</v>
      </c>
      <c r="AW166" s="916"/>
      <c r="AZ166" s="917"/>
    </row>
    <row r="167" spans="1:52" ht="13.2" hidden="1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/>
      <c r="I167" s="1230">
        <f t="shared" ref="I167:I185" si="55">AU167</f>
        <v>0</v>
      </c>
      <c r="J167" s="1232">
        <f>SUM(N168:AT168)</f>
        <v>0</v>
      </c>
      <c r="K167" s="1220">
        <f t="shared" ref="K167:K185" si="56">H167-J167</f>
        <v>0</v>
      </c>
      <c r="L167" s="1209" t="e">
        <f t="shared" ref="L167:L185" si="57">J167/H167</f>
        <v>#DIV/0!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/>
      <c r="AI167" s="129"/>
      <c r="AJ167" s="90"/>
      <c r="AK167" s="90"/>
      <c r="AL167" s="90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54"/>
        <v>0</v>
      </c>
      <c r="AW167" s="916"/>
      <c r="AZ167" s="917"/>
    </row>
    <row r="168" spans="1:52" ht="13.2" hidden="1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2"/>
      <c r="AU168" s="94">
        <f t="shared" si="54"/>
        <v>0</v>
      </c>
      <c r="AW168" s="916"/>
      <c r="AZ168" s="917"/>
    </row>
    <row r="169" spans="1:52" ht="13.2" hidden="1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/>
      <c r="I169" s="1230">
        <f t="shared" si="55"/>
        <v>0</v>
      </c>
      <c r="J169" s="1232">
        <f>SUM(N170:AT170)</f>
        <v>0</v>
      </c>
      <c r="K169" s="1220">
        <f t="shared" si="56"/>
        <v>0</v>
      </c>
      <c r="L169" s="1209" t="e">
        <f t="shared" si="57"/>
        <v>#DIV/0!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/>
      <c r="AI169" s="129"/>
      <c r="AJ169" s="90"/>
      <c r="AK169" s="131"/>
      <c r="AL169" s="131"/>
      <c r="AM169" s="131"/>
      <c r="AN169" s="131"/>
      <c r="AO169" s="925"/>
      <c r="AP169" s="137"/>
      <c r="AQ169" s="90"/>
      <c r="AR169" s="90"/>
      <c r="AS169" s="90"/>
      <c r="AT169" s="90"/>
      <c r="AU169" s="103">
        <f t="shared" si="54"/>
        <v>0</v>
      </c>
      <c r="AW169" s="916"/>
      <c r="AZ169" s="917"/>
    </row>
    <row r="170" spans="1:52" ht="13.2" hidden="1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54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5"/>
        <v>0</v>
      </c>
      <c r="J171" s="1232">
        <f t="shared" ref="J171" si="58">SUM(N172:AT172)</f>
        <v>0</v>
      </c>
      <c r="K171" s="1220">
        <f t="shared" si="56"/>
        <v>0</v>
      </c>
      <c r="L171" s="1209" t="e">
        <f t="shared" si="57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54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54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5"/>
        <v>0</v>
      </c>
      <c r="J173" s="1232">
        <f t="shared" ref="J173" si="59">SUM(N174:AT174)</f>
        <v>0</v>
      </c>
      <c r="K173" s="1220">
        <f t="shared" si="56"/>
        <v>0</v>
      </c>
      <c r="L173" s="1209" t="e">
        <f t="shared" si="57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54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54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5"/>
        <v>100</v>
      </c>
      <c r="J175" s="1232">
        <f t="shared" ref="J175" si="60">SUM(N176:AT176)</f>
        <v>0</v>
      </c>
      <c r="K175" s="1220">
        <f t="shared" si="56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/>
      <c r="AC175" s="140"/>
      <c r="AD175" s="131">
        <v>100</v>
      </c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54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54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5"/>
        <v>100</v>
      </c>
      <c r="J177" s="1232">
        <f t="shared" ref="J177" si="61">SUM(N178:AT178)</f>
        <v>0</v>
      </c>
      <c r="K177" s="1220">
        <f t="shared" si="56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/>
      <c r="AC177" s="140"/>
      <c r="AD177" s="131">
        <v>100</v>
      </c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54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54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1090" t="s">
        <v>1095</v>
      </c>
      <c r="G179" s="1300" t="s">
        <v>764</v>
      </c>
      <c r="H179" s="1142">
        <v>50</v>
      </c>
      <c r="I179" s="1230">
        <f t="shared" si="55"/>
        <v>50</v>
      </c>
      <c r="J179" s="1232">
        <f>SUM(N180:AT180)</f>
        <v>0</v>
      </c>
      <c r="K179" s="1220">
        <f t="shared" si="56"/>
        <v>50</v>
      </c>
      <c r="L179" s="1209">
        <f t="shared" si="57"/>
        <v>0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54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1085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/>
      <c r="AA180" s="91"/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54"/>
        <v>0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5"/>
        <v>0</v>
      </c>
      <c r="J181" s="1232">
        <f>SUM(N182:AT182)</f>
        <v>0</v>
      </c>
      <c r="K181" s="1220">
        <f t="shared" si="56"/>
        <v>0</v>
      </c>
      <c r="L181" s="1209" t="e">
        <f t="shared" si="57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54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54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55"/>
        <v>500</v>
      </c>
      <c r="J183" s="1232">
        <f>SUM(N184:AT184)</f>
        <v>109</v>
      </c>
      <c r="K183" s="1220">
        <f t="shared" si="56"/>
        <v>391</v>
      </c>
      <c r="L183" s="1209">
        <f t="shared" si="57"/>
        <v>0.218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/>
      <c r="W183" s="140"/>
      <c r="X183" s="131"/>
      <c r="Y183" s="131"/>
      <c r="Z183" s="131">
        <v>75</v>
      </c>
      <c r="AA183" s="131">
        <v>75</v>
      </c>
      <c r="AB183" s="131">
        <v>50</v>
      </c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54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/>
      <c r="Q184" s="134"/>
      <c r="R184" s="91"/>
      <c r="S184" s="91"/>
      <c r="T184" s="91"/>
      <c r="U184" s="91"/>
      <c r="V184" s="91"/>
      <c r="W184" s="134"/>
      <c r="X184" s="91"/>
      <c r="Y184" s="91"/>
      <c r="Z184" s="91"/>
      <c r="AA184" s="91"/>
      <c r="AB184" s="91"/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54"/>
        <v>109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5"/>
        <v>578</v>
      </c>
      <c r="J185" s="1232">
        <f>SUM(N186:AT186)</f>
        <v>0</v>
      </c>
      <c r="K185" s="1220">
        <f t="shared" si="56"/>
        <v>578</v>
      </c>
      <c r="L185" s="1209">
        <f t="shared" si="57"/>
        <v>0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131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>
        <v>100</v>
      </c>
      <c r="AK185" s="131">
        <v>100</v>
      </c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90"/>
      <c r="AU185" s="103">
        <f>SUM(N185:AM185)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/>
      <c r="S186" s="91"/>
      <c r="T186" s="91"/>
      <c r="U186" s="91"/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0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52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54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54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52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54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54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54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54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54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54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54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54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54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54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1845</v>
      </c>
      <c r="I199" s="1272">
        <f>SUM(I151:I198)</f>
        <v>1845</v>
      </c>
      <c r="J199" s="1326">
        <f>SUM(J151:J198)</f>
        <v>205</v>
      </c>
      <c r="K199" s="1272">
        <f>SUM(K151:K198)</f>
        <v>1640</v>
      </c>
      <c r="L199" s="1422">
        <f>J199/H199</f>
        <v>0.1111111111111111</v>
      </c>
      <c r="M199" s="114" t="s">
        <v>39</v>
      </c>
      <c r="N199" s="166">
        <f t="shared" ref="N199:AN200" si="62">N151+N153+N155+N157+N159+N161+N163+N165+N167+N169+N171+N173+N175+N177+N179+N181+N183+N185+N187+N189+N191+N193+N195+N197</f>
        <v>156</v>
      </c>
      <c r="O199" s="166">
        <f t="shared" si="62"/>
        <v>60</v>
      </c>
      <c r="P199" s="166">
        <f t="shared" si="62"/>
        <v>75</v>
      </c>
      <c r="Q199" s="167">
        <f t="shared" si="62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63">S151+S153+S155+S157+S159+S161+S163+S165+S167+S169+S171+S173+S175+S177+S179+S181+S183+S185+S187+S189+S191+S193+S195+S197</f>
        <v>58</v>
      </c>
      <c r="T199" s="166">
        <f t="shared" si="62"/>
        <v>75</v>
      </c>
      <c r="U199" s="166">
        <f>U151+U153+U155+U157+U159+U161+U163+U165+U167+U169+U171+U173+U175+U177+U179+U181+U183+U185+U187+U189+U191+U193+U195+U197</f>
        <v>75</v>
      </c>
      <c r="V199" s="166">
        <f t="shared" si="62"/>
        <v>60</v>
      </c>
      <c r="W199" s="167">
        <f t="shared" si="62"/>
        <v>0</v>
      </c>
      <c r="X199" s="166">
        <f t="shared" si="62"/>
        <v>70</v>
      </c>
      <c r="Y199" s="166">
        <f t="shared" si="62"/>
        <v>50</v>
      </c>
      <c r="Z199" s="166">
        <f t="shared" si="62"/>
        <v>75</v>
      </c>
      <c r="AA199" s="166">
        <f t="shared" si="62"/>
        <v>75</v>
      </c>
      <c r="AB199" s="166">
        <f t="shared" si="62"/>
        <v>50</v>
      </c>
      <c r="AC199" s="167">
        <f t="shared" si="62"/>
        <v>0</v>
      </c>
      <c r="AD199" s="166">
        <f t="shared" si="62"/>
        <v>200</v>
      </c>
      <c r="AE199" s="166">
        <f t="shared" si="62"/>
        <v>101</v>
      </c>
      <c r="AF199" s="166">
        <f t="shared" si="62"/>
        <v>70</v>
      </c>
      <c r="AG199" s="166">
        <f t="shared" si="62"/>
        <v>70</v>
      </c>
      <c r="AH199" s="166">
        <f t="shared" si="62"/>
        <v>50</v>
      </c>
      <c r="AI199" s="167">
        <f t="shared" si="62"/>
        <v>0</v>
      </c>
      <c r="AJ199" s="166">
        <f t="shared" si="62"/>
        <v>100</v>
      </c>
      <c r="AK199" s="166">
        <f t="shared" si="62"/>
        <v>100</v>
      </c>
      <c r="AL199" s="166">
        <f t="shared" si="62"/>
        <v>100</v>
      </c>
      <c r="AM199" s="166">
        <f t="shared" si="62"/>
        <v>100</v>
      </c>
      <c r="AN199" s="705">
        <f t="shared" si="62"/>
        <v>0</v>
      </c>
      <c r="AO199" s="988"/>
      <c r="AP199" s="693"/>
      <c r="AQ199" s="693"/>
      <c r="AR199" s="693"/>
      <c r="AS199" s="694"/>
      <c r="AT199" s="365"/>
      <c r="AU199" s="695">
        <f t="shared" si="54"/>
        <v>1845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62"/>
        <v>96</v>
      </c>
      <c r="O200" s="168">
        <f t="shared" si="62"/>
        <v>109</v>
      </c>
      <c r="P200" s="168">
        <f t="shared" si="62"/>
        <v>0</v>
      </c>
      <c r="Q200" s="169">
        <f t="shared" si="62"/>
        <v>0</v>
      </c>
      <c r="R200" s="168">
        <f t="shared" si="62"/>
        <v>0</v>
      </c>
      <c r="S200" s="168">
        <f t="shared" si="63"/>
        <v>0</v>
      </c>
      <c r="T200" s="168">
        <f t="shared" si="62"/>
        <v>0</v>
      </c>
      <c r="U200" s="168">
        <f t="shared" si="62"/>
        <v>0</v>
      </c>
      <c r="V200" s="168">
        <f t="shared" si="62"/>
        <v>0</v>
      </c>
      <c r="W200" s="169">
        <f t="shared" si="62"/>
        <v>0</v>
      </c>
      <c r="X200" s="168">
        <f t="shared" si="62"/>
        <v>0</v>
      </c>
      <c r="Y200" s="168">
        <f t="shared" si="62"/>
        <v>0</v>
      </c>
      <c r="Z200" s="168">
        <f t="shared" si="62"/>
        <v>0</v>
      </c>
      <c r="AA200" s="168">
        <f t="shared" si="62"/>
        <v>0</v>
      </c>
      <c r="AB200" s="168">
        <f t="shared" si="62"/>
        <v>0</v>
      </c>
      <c r="AC200" s="169">
        <f t="shared" si="62"/>
        <v>0</v>
      </c>
      <c r="AD200" s="168">
        <f t="shared" si="62"/>
        <v>0</v>
      </c>
      <c r="AE200" s="168">
        <f t="shared" si="62"/>
        <v>0</v>
      </c>
      <c r="AF200" s="168">
        <f t="shared" si="62"/>
        <v>0</v>
      </c>
      <c r="AG200" s="168">
        <f t="shared" si="62"/>
        <v>0</v>
      </c>
      <c r="AH200" s="168">
        <f t="shared" si="62"/>
        <v>0</v>
      </c>
      <c r="AI200" s="169">
        <f t="shared" si="62"/>
        <v>0</v>
      </c>
      <c r="AJ200" s="168">
        <f t="shared" si="62"/>
        <v>0</v>
      </c>
      <c r="AK200" s="168">
        <f t="shared" si="62"/>
        <v>0</v>
      </c>
      <c r="AL200" s="168">
        <f t="shared" si="62"/>
        <v>0</v>
      </c>
      <c r="AM200" s="168">
        <f t="shared" si="62"/>
        <v>0</v>
      </c>
      <c r="AN200" s="706">
        <f t="shared" si="62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205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1089" t="s">
        <v>1093</v>
      </c>
      <c r="G204" s="1362" t="s">
        <v>763</v>
      </c>
      <c r="H204" s="1142">
        <f>11300-1500-1000</f>
        <v>8800</v>
      </c>
      <c r="I204" s="1230">
        <f t="shared" ref="I204" si="64">AU204</f>
        <v>8800</v>
      </c>
      <c r="J204" s="1232">
        <f>SUM(N205:AT205)</f>
        <v>56</v>
      </c>
      <c r="K204" s="1220">
        <f t="shared" ref="K204:K206" si="65">H204-J204</f>
        <v>8744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650</v>
      </c>
      <c r="Y204" s="131">
        <v>650</v>
      </c>
      <c r="Z204" s="131">
        <v>650</v>
      </c>
      <c r="AA204" s="131">
        <v>650</v>
      </c>
      <c r="AB204" s="131"/>
      <c r="AC204" s="140"/>
      <c r="AD204" s="131">
        <v>300</v>
      </c>
      <c r="AE204" s="131">
        <v>650</v>
      </c>
      <c r="AF204" s="131">
        <v>650</v>
      </c>
      <c r="AG204" s="131">
        <v>650</v>
      </c>
      <c r="AH204" s="131">
        <v>650</v>
      </c>
      <c r="AI204" s="140"/>
      <c r="AJ204" s="131"/>
      <c r="AK204" s="131"/>
      <c r="AL204" s="131">
        <v>500</v>
      </c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6">SUM(N204:AT204)</f>
        <v>8800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1087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/>
      <c r="Q205" s="134"/>
      <c r="R205" s="91"/>
      <c r="S205" s="91"/>
      <c r="T205" s="91"/>
      <c r="U205" s="91"/>
      <c r="V205" s="91"/>
      <c r="W205" s="134"/>
      <c r="X205" s="91"/>
      <c r="Y205" s="91"/>
      <c r="Z205" s="91"/>
      <c r="AA205" s="91"/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6"/>
        <v>56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757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5"/>
        <v>0</v>
      </c>
      <c r="L206" s="1209" t="e">
        <f t="shared" ref="L206" si="67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6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758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6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89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864</v>
      </c>
      <c r="K208" s="1220">
        <f t="shared" ref="K208" si="68">H208-J208</f>
        <v>3636</v>
      </c>
      <c r="L208" s="1209">
        <f t="shared" ref="L208" si="69">J208/H208</f>
        <v>0.192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650</v>
      </c>
      <c r="AC208" s="140"/>
      <c r="AD208" s="320">
        <v>350</v>
      </c>
      <c r="AE208" s="131"/>
      <c r="AF208" s="131"/>
      <c r="AG208" s="320"/>
      <c r="AH208" s="131"/>
      <c r="AI208" s="140"/>
      <c r="AJ208" s="131">
        <v>650</v>
      </c>
      <c r="AK208" s="131">
        <v>650</v>
      </c>
      <c r="AL208" s="131">
        <v>200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6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1088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/>
      <c r="Q209" s="134"/>
      <c r="R209" s="240"/>
      <c r="S209" s="91"/>
      <c r="T209" s="240"/>
      <c r="U209" s="240"/>
      <c r="V209" s="91"/>
      <c r="W209" s="134"/>
      <c r="X209" s="240"/>
      <c r="Y209" s="91"/>
      <c r="Z209" s="91"/>
      <c r="AA209" s="91"/>
      <c r="AB209" s="91"/>
      <c r="AC209" s="134"/>
      <c r="AD209" s="240"/>
      <c r="AE209" s="91"/>
      <c r="AF209" s="240"/>
      <c r="AG209" s="240"/>
      <c r="AH209" s="240"/>
      <c r="AI209" s="134"/>
      <c r="AJ209" s="240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6"/>
        <v>864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13300</v>
      </c>
      <c r="I210" s="1272">
        <f>SUM(I204:I209)</f>
        <v>13300</v>
      </c>
      <c r="J210" s="1326">
        <f>SUM(J204:J209)</f>
        <v>920</v>
      </c>
      <c r="K210" s="1272">
        <f>SUM(K204:K209)</f>
        <v>12380</v>
      </c>
      <c r="L210" s="1312">
        <f>J210/H210</f>
        <v>6.9172932330827067E-2</v>
      </c>
      <c r="M210" s="114" t="s">
        <v>39</v>
      </c>
      <c r="N210" s="763">
        <f>N204+N206+N208</f>
        <v>600</v>
      </c>
      <c r="O210" s="763">
        <f t="shared" ref="O210:AN211" si="70">O204+O206+O208</f>
        <v>600</v>
      </c>
      <c r="P210" s="763">
        <f t="shared" si="70"/>
        <v>600</v>
      </c>
      <c r="Q210" s="523">
        <f t="shared" si="70"/>
        <v>0</v>
      </c>
      <c r="R210" s="763">
        <f t="shared" si="70"/>
        <v>600</v>
      </c>
      <c r="S210" s="763">
        <f>S204+S206+S208</f>
        <v>600</v>
      </c>
      <c r="T210" s="763">
        <f t="shared" si="70"/>
        <v>600</v>
      </c>
      <c r="U210" s="763">
        <f t="shared" si="70"/>
        <v>600</v>
      </c>
      <c r="V210" s="763">
        <f t="shared" si="70"/>
        <v>600</v>
      </c>
      <c r="W210" s="523">
        <f t="shared" si="70"/>
        <v>0</v>
      </c>
      <c r="X210" s="763">
        <f t="shared" si="70"/>
        <v>650</v>
      </c>
      <c r="Y210" s="763">
        <f>Y204+Y206+Y208</f>
        <v>650</v>
      </c>
      <c r="Z210" s="763">
        <f t="shared" ref="Z210:AC211" si="71">Z204+Z206+Z208</f>
        <v>650</v>
      </c>
      <c r="AA210" s="763">
        <f t="shared" si="71"/>
        <v>650</v>
      </c>
      <c r="AB210" s="763">
        <f t="shared" si="71"/>
        <v>650</v>
      </c>
      <c r="AC210" s="523">
        <f t="shared" si="71"/>
        <v>0</v>
      </c>
      <c r="AD210" s="763">
        <f t="shared" si="70"/>
        <v>650</v>
      </c>
      <c r="AE210" s="763">
        <f>AE204+AE206+AE208</f>
        <v>650</v>
      </c>
      <c r="AF210" s="763">
        <f t="shared" si="70"/>
        <v>650</v>
      </c>
      <c r="AG210" s="763">
        <f t="shared" si="70"/>
        <v>650</v>
      </c>
      <c r="AH210" s="763">
        <f t="shared" si="70"/>
        <v>650</v>
      </c>
      <c r="AI210" s="523">
        <f t="shared" si="70"/>
        <v>0</v>
      </c>
      <c r="AJ210" s="763">
        <f t="shared" si="70"/>
        <v>650</v>
      </c>
      <c r="AK210" s="763">
        <f>AK204+AK206+AK208</f>
        <v>650</v>
      </c>
      <c r="AL210" s="763">
        <f t="shared" si="70"/>
        <v>700</v>
      </c>
      <c r="AM210" s="763">
        <f t="shared" si="70"/>
        <v>0</v>
      </c>
      <c r="AN210" s="683">
        <f t="shared" si="70"/>
        <v>0</v>
      </c>
      <c r="AO210" s="991"/>
      <c r="AP210" s="683"/>
      <c r="AQ210" s="683"/>
      <c r="AR210" s="683"/>
      <c r="AS210" s="683"/>
      <c r="AT210" s="683"/>
      <c r="AU210" s="695">
        <f t="shared" si="66"/>
        <v>13300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70"/>
        <v>552</v>
      </c>
      <c r="P211" s="318">
        <f t="shared" si="70"/>
        <v>0</v>
      </c>
      <c r="Q211" s="515">
        <f t="shared" si="70"/>
        <v>0</v>
      </c>
      <c r="R211" s="318">
        <f t="shared" si="70"/>
        <v>0</v>
      </c>
      <c r="S211" s="318">
        <f>S205+S207+S209</f>
        <v>0</v>
      </c>
      <c r="T211" s="318">
        <f t="shared" si="70"/>
        <v>0</v>
      </c>
      <c r="U211" s="318">
        <f t="shared" si="70"/>
        <v>0</v>
      </c>
      <c r="V211" s="318">
        <f t="shared" si="70"/>
        <v>0</v>
      </c>
      <c r="W211" s="515">
        <f t="shared" si="70"/>
        <v>0</v>
      </c>
      <c r="X211" s="318">
        <f t="shared" si="70"/>
        <v>0</v>
      </c>
      <c r="Y211" s="318">
        <f>Y205+Y207+Y209</f>
        <v>0</v>
      </c>
      <c r="Z211" s="318">
        <f t="shared" si="71"/>
        <v>0</v>
      </c>
      <c r="AA211" s="318">
        <f t="shared" si="71"/>
        <v>0</v>
      </c>
      <c r="AB211" s="318">
        <f t="shared" si="71"/>
        <v>0</v>
      </c>
      <c r="AC211" s="515">
        <f t="shared" si="71"/>
        <v>0</v>
      </c>
      <c r="AD211" s="318">
        <f t="shared" si="70"/>
        <v>0</v>
      </c>
      <c r="AE211" s="318">
        <f>AE205+AE207+AE209</f>
        <v>0</v>
      </c>
      <c r="AF211" s="318">
        <f t="shared" si="70"/>
        <v>0</v>
      </c>
      <c r="AG211" s="318">
        <f t="shared" si="70"/>
        <v>0</v>
      </c>
      <c r="AH211" s="318">
        <f t="shared" si="70"/>
        <v>0</v>
      </c>
      <c r="AI211" s="515">
        <f t="shared" si="70"/>
        <v>0</v>
      </c>
      <c r="AJ211" s="318">
        <f t="shared" si="70"/>
        <v>0</v>
      </c>
      <c r="AK211" s="318">
        <f>AK205+AK207+AK209</f>
        <v>0</v>
      </c>
      <c r="AL211" s="318">
        <f t="shared" si="70"/>
        <v>0</v>
      </c>
      <c r="AM211" s="318">
        <f t="shared" si="70"/>
        <v>0</v>
      </c>
      <c r="AN211" s="684">
        <f t="shared" si="70"/>
        <v>0</v>
      </c>
      <c r="AO211" s="992"/>
      <c r="AP211" s="684"/>
      <c r="AQ211" s="684"/>
      <c r="AR211" s="684"/>
      <c r="AS211" s="684"/>
      <c r="AT211" s="684"/>
      <c r="AU211" s="94">
        <f t="shared" si="66"/>
        <v>920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72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6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6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72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6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6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72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6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6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72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6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6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73">H220-J220</f>
        <v>0</v>
      </c>
      <c r="L220" s="1209" t="e">
        <f t="shared" si="72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6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6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73"/>
        <v>0</v>
      </c>
      <c r="L222" s="1209" t="e">
        <f t="shared" si="72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6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6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663</v>
      </c>
      <c r="E224" s="56" t="s">
        <v>1019</v>
      </c>
      <c r="F224" s="1162"/>
      <c r="G224" s="1391" t="s">
        <v>762</v>
      </c>
      <c r="H224" s="1142">
        <v>100</v>
      </c>
      <c r="I224" s="1230">
        <f>AU224</f>
        <v>100</v>
      </c>
      <c r="J224" s="1232">
        <f>SUM(N225:AT225)</f>
        <v>0</v>
      </c>
      <c r="K224" s="1220">
        <f t="shared" si="73"/>
        <v>100</v>
      </c>
      <c r="L224" s="1209">
        <f t="shared" si="72"/>
        <v>0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>
        <v>100</v>
      </c>
      <c r="W224" s="140"/>
      <c r="X224" s="131"/>
      <c r="Y224" s="131"/>
      <c r="Z224" s="131"/>
      <c r="AA224" s="131"/>
      <c r="AB224" s="131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6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811</v>
      </c>
      <c r="F225" s="1163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/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6"/>
        <v>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1140"/>
      <c r="G226" s="1362" t="s">
        <v>762</v>
      </c>
      <c r="H226" s="1142">
        <v>200</v>
      </c>
      <c r="I226" s="1230">
        <f>AU226</f>
        <v>200</v>
      </c>
      <c r="J226" s="1232">
        <f>SUM(N227:AT227)</f>
        <v>0</v>
      </c>
      <c r="K226" s="1220">
        <f t="shared" si="73"/>
        <v>200</v>
      </c>
      <c r="L226" s="1209">
        <f t="shared" si="72"/>
        <v>0</v>
      </c>
      <c r="M226" s="30" t="s">
        <v>57</v>
      </c>
      <c r="N226" s="141"/>
      <c r="O226" s="131"/>
      <c r="P226" s="141"/>
      <c r="Q226" s="176"/>
      <c r="R226" s="131"/>
      <c r="S226" s="141"/>
      <c r="T226" s="131">
        <v>200</v>
      </c>
      <c r="U226" s="141"/>
      <c r="V226" s="141"/>
      <c r="W226" s="176"/>
      <c r="X226" s="131"/>
      <c r="Y226" s="141"/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6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1141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/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6"/>
        <v>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73"/>
        <v>0</v>
      </c>
      <c r="L228" s="1209" t="e">
        <f t="shared" si="72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74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73"/>
        <v>1000</v>
      </c>
      <c r="L230" s="1209">
        <f t="shared" si="72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>
        <v>300</v>
      </c>
      <c r="AF230" s="131">
        <v>300</v>
      </c>
      <c r="AG230" s="131">
        <v>400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74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74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73"/>
        <v>0</v>
      </c>
      <c r="L232" s="1209" t="e">
        <f t="shared" si="72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74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74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73"/>
        <v>0</v>
      </c>
      <c r="L234" s="1209" t="e">
        <f t="shared" si="72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74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74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73"/>
        <v>0</v>
      </c>
      <c r="L236" s="1209" t="e">
        <f t="shared" si="72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74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74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73"/>
        <v>0</v>
      </c>
      <c r="L238" s="1209" t="e">
        <f t="shared" si="72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74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74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73"/>
        <v>0</v>
      </c>
      <c r="L240" s="1209" t="e">
        <f t="shared" si="72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74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74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73"/>
        <v>0</v>
      </c>
      <c r="L242" s="1209" t="e">
        <f t="shared" si="72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74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74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73"/>
        <v>0</v>
      </c>
      <c r="L244" s="1209" t="e">
        <f t="shared" si="72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74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74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73"/>
        <v>0</v>
      </c>
      <c r="L246" s="1209" t="e">
        <f t="shared" si="72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74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74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73"/>
        <v>0</v>
      </c>
      <c r="L248" s="1209" t="e">
        <f t="shared" si="72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74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74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73"/>
        <v>0</v>
      </c>
      <c r="L250" s="1209" t="e">
        <f t="shared" si="72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74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74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73"/>
        <v>0</v>
      </c>
      <c r="L252" s="1209" t="e">
        <f t="shared" si="72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74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74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0</v>
      </c>
      <c r="K254" s="1220">
        <f t="shared" si="73"/>
        <v>150</v>
      </c>
      <c r="L254" s="1209">
        <f t="shared" si="72"/>
        <v>0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074">
        <v>50</v>
      </c>
      <c r="AB254" s="1074">
        <v>100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74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/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74"/>
        <v>0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0</v>
      </c>
      <c r="K256" s="1220">
        <f t="shared" si="73"/>
        <v>90</v>
      </c>
      <c r="L256" s="1209">
        <f t="shared" si="72"/>
        <v>0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074">
        <v>90</v>
      </c>
      <c r="AB256" s="320"/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74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240"/>
      <c r="O257" s="240"/>
      <c r="P257" s="240"/>
      <c r="Q257" s="174"/>
      <c r="R257" s="240"/>
      <c r="S257" s="240"/>
      <c r="T257" s="91"/>
      <c r="U257" s="240"/>
      <c r="V257" s="240"/>
      <c r="W257" s="174"/>
      <c r="X257" s="240"/>
      <c r="Y257" s="240"/>
      <c r="Z257" s="240"/>
      <c r="AA257" s="240"/>
      <c r="AB257" s="240"/>
      <c r="AC257" s="174"/>
      <c r="AD257" s="240"/>
      <c r="AE257" s="240"/>
      <c r="AF257" s="91"/>
      <c r="AG257" s="240"/>
      <c r="AH257" s="240"/>
      <c r="AI257" s="174"/>
      <c r="AJ257" s="240"/>
      <c r="AK257" s="240"/>
      <c r="AL257" s="240"/>
      <c r="AM257" s="240"/>
      <c r="AN257" s="240"/>
      <c r="AO257" s="990"/>
      <c r="AP257" s="91"/>
      <c r="AQ257" s="92"/>
      <c r="AR257" s="92"/>
      <c r="AS257" s="92"/>
      <c r="AT257" s="175"/>
      <c r="AU257" s="94">
        <f t="shared" si="74"/>
        <v>0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72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320">
        <v>20</v>
      </c>
      <c r="U258" s="131">
        <v>70</v>
      </c>
      <c r="V258" s="131"/>
      <c r="W258" s="140"/>
      <c r="X258" s="131"/>
      <c r="Y258" s="131"/>
      <c r="Z258" s="131"/>
      <c r="AA258" s="131"/>
      <c r="AB258" s="131"/>
      <c r="AC258" s="140"/>
      <c r="AD258" s="131">
        <v>90</v>
      </c>
      <c r="AE258" s="131"/>
      <c r="AF258" s="320"/>
      <c r="AG258" s="131"/>
      <c r="AH258" s="131"/>
      <c r="AI258" s="140"/>
      <c r="AJ258" s="131"/>
      <c r="AK258" s="131"/>
      <c r="AL258" s="131"/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5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73"/>
        <v>0</v>
      </c>
      <c r="L260" s="1209" t="e">
        <f t="shared" si="72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5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5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73"/>
        <v>0</v>
      </c>
      <c r="L262" s="1209" t="e">
        <f t="shared" si="72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5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5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73"/>
        <v>0</v>
      </c>
      <c r="L264" s="1209" t="e">
        <f t="shared" si="72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5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5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73"/>
        <v>0</v>
      </c>
      <c r="L266" s="1209" t="e">
        <f t="shared" si="72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5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5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73"/>
        <v>0</v>
      </c>
      <c r="L268" s="1209" t="e">
        <f t="shared" si="72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5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5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73"/>
        <v>0</v>
      </c>
      <c r="L270" s="1209" t="e">
        <f t="shared" si="72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5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5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73"/>
        <v>0</v>
      </c>
      <c r="L272" s="1209" t="e">
        <f t="shared" si="72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5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5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73"/>
        <v>0</v>
      </c>
      <c r="L274" s="1209" t="e">
        <f t="shared" si="72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5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5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73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5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5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73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5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5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5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5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5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5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5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5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5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5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0</v>
      </c>
      <c r="K288" s="1272">
        <f>SUM(K212:K287)</f>
        <v>1720</v>
      </c>
      <c r="L288" s="1312">
        <f>J288/H288</f>
        <v>0</v>
      </c>
      <c r="M288" s="114" t="s">
        <v>39</v>
      </c>
      <c r="N288" s="763">
        <f t="shared" ref="N288:AN289" si="76">N256+N258+N260+N262+N264+N266+N268+N270+N272+N274+N276+N278+N280+N282+N284+N286+N212+N214+N216+N218+N220+N222+N224+N226+N228+N230+N232+N234+N236+N238+N240+N242+N244+N246+N248+N250+N252+N254</f>
        <v>0</v>
      </c>
      <c r="O288" s="763">
        <f t="shared" si="76"/>
        <v>0</v>
      </c>
      <c r="P288" s="763">
        <f t="shared" si="76"/>
        <v>0</v>
      </c>
      <c r="Q288" s="523">
        <f t="shared" si="76"/>
        <v>0</v>
      </c>
      <c r="R288" s="763">
        <f t="shared" si="76"/>
        <v>0</v>
      </c>
      <c r="S288" s="763">
        <f t="shared" si="76"/>
        <v>0</v>
      </c>
      <c r="T288" s="763">
        <f t="shared" si="76"/>
        <v>220</v>
      </c>
      <c r="U288" s="763">
        <f t="shared" si="76"/>
        <v>70</v>
      </c>
      <c r="V288" s="763">
        <f t="shared" si="76"/>
        <v>100</v>
      </c>
      <c r="W288" s="523">
        <f t="shared" si="76"/>
        <v>0</v>
      </c>
      <c r="X288" s="763">
        <f t="shared" si="76"/>
        <v>0</v>
      </c>
      <c r="Y288" s="763">
        <f t="shared" si="76"/>
        <v>0</v>
      </c>
      <c r="Z288" s="763">
        <f t="shared" si="76"/>
        <v>0</v>
      </c>
      <c r="AA288" s="763">
        <f t="shared" si="76"/>
        <v>140</v>
      </c>
      <c r="AB288" s="763">
        <f t="shared" si="76"/>
        <v>100</v>
      </c>
      <c r="AC288" s="523">
        <f t="shared" si="76"/>
        <v>0</v>
      </c>
      <c r="AD288" s="763">
        <f t="shared" si="76"/>
        <v>90</v>
      </c>
      <c r="AE288" s="763">
        <f t="shared" si="76"/>
        <v>300</v>
      </c>
      <c r="AF288" s="763">
        <f t="shared" si="76"/>
        <v>300</v>
      </c>
      <c r="AG288" s="763">
        <f t="shared" si="76"/>
        <v>400</v>
      </c>
      <c r="AH288" s="763">
        <f t="shared" si="76"/>
        <v>0</v>
      </c>
      <c r="AI288" s="523">
        <f t="shared" si="76"/>
        <v>0</v>
      </c>
      <c r="AJ288" s="763">
        <f t="shared" si="76"/>
        <v>0</v>
      </c>
      <c r="AK288" s="763">
        <f t="shared" si="76"/>
        <v>0</v>
      </c>
      <c r="AL288" s="763">
        <f t="shared" si="76"/>
        <v>0</v>
      </c>
      <c r="AM288" s="763">
        <f t="shared" si="76"/>
        <v>0</v>
      </c>
      <c r="AN288" s="683">
        <f t="shared" si="76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6"/>
        <v>0</v>
      </c>
      <c r="O289" s="318">
        <f t="shared" si="76"/>
        <v>0</v>
      </c>
      <c r="P289" s="318">
        <f t="shared" si="76"/>
        <v>0</v>
      </c>
      <c r="Q289" s="515">
        <f t="shared" si="76"/>
        <v>0</v>
      </c>
      <c r="R289" s="318">
        <f t="shared" si="76"/>
        <v>0</v>
      </c>
      <c r="S289" s="318">
        <f t="shared" si="76"/>
        <v>0</v>
      </c>
      <c r="T289" s="318">
        <f t="shared" si="76"/>
        <v>0</v>
      </c>
      <c r="U289" s="318">
        <f t="shared" si="76"/>
        <v>0</v>
      </c>
      <c r="V289" s="318">
        <f t="shared" si="76"/>
        <v>0</v>
      </c>
      <c r="W289" s="515">
        <f t="shared" si="76"/>
        <v>0</v>
      </c>
      <c r="X289" s="318">
        <f t="shared" si="76"/>
        <v>0</v>
      </c>
      <c r="Y289" s="318">
        <f t="shared" si="76"/>
        <v>0</v>
      </c>
      <c r="Z289" s="318">
        <f t="shared" si="76"/>
        <v>0</v>
      </c>
      <c r="AA289" s="318">
        <f t="shared" si="76"/>
        <v>0</v>
      </c>
      <c r="AB289" s="318">
        <f t="shared" si="76"/>
        <v>0</v>
      </c>
      <c r="AC289" s="515">
        <f t="shared" si="76"/>
        <v>0</v>
      </c>
      <c r="AD289" s="318">
        <f t="shared" si="76"/>
        <v>0</v>
      </c>
      <c r="AE289" s="318">
        <f t="shared" si="76"/>
        <v>0</v>
      </c>
      <c r="AF289" s="318">
        <f t="shared" si="76"/>
        <v>0</v>
      </c>
      <c r="AG289" s="318">
        <f t="shared" si="76"/>
        <v>0</v>
      </c>
      <c r="AH289" s="318">
        <f t="shared" si="76"/>
        <v>0</v>
      </c>
      <c r="AI289" s="515">
        <f t="shared" si="76"/>
        <v>0</v>
      </c>
      <c r="AJ289" s="318">
        <f t="shared" si="76"/>
        <v>0</v>
      </c>
      <c r="AK289" s="318">
        <f t="shared" si="76"/>
        <v>0</v>
      </c>
      <c r="AL289" s="318">
        <f t="shared" si="76"/>
        <v>0</v>
      </c>
      <c r="AM289" s="318">
        <f t="shared" si="76"/>
        <v>0</v>
      </c>
      <c r="AN289" s="684">
        <f t="shared" si="76"/>
        <v>0</v>
      </c>
      <c r="AO289" s="992"/>
      <c r="AP289" s="684"/>
      <c r="AQ289" s="684"/>
      <c r="AR289" s="684"/>
      <c r="AS289" s="684"/>
      <c r="AT289" s="684"/>
      <c r="AU289" s="94">
        <f t="shared" ref="AU289:AU352" si="77">SUM(N289:AT289)</f>
        <v>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7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7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0</v>
      </c>
      <c r="K292" s="1220">
        <f>H292-J292</f>
        <v>370</v>
      </c>
      <c r="L292" s="1209">
        <f>J292/H292</f>
        <v>0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170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/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7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/>
      <c r="V293" s="40"/>
      <c r="W293" s="78"/>
      <c r="X293" s="40"/>
      <c r="Y293" s="40"/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7"/>
        <v>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7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7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7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7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7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7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7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7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7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7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7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7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7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7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7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7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7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7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7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7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7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7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7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7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7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7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7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7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7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7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0</v>
      </c>
      <c r="K324" s="1272">
        <f>SUM(K290:K323)</f>
        <v>486</v>
      </c>
      <c r="L324" s="1312">
        <f>J324/H324</f>
        <v>0</v>
      </c>
      <c r="M324" s="195" t="s">
        <v>30</v>
      </c>
      <c r="N324" s="197">
        <f t="shared" ref="N324:AN325" si="78">N290+N292+N294+N296+N298+N300+N302+N304+N306+N308+N310+N312+N314+N316+N318+N320+N322</f>
        <v>0</v>
      </c>
      <c r="O324" s="197">
        <f t="shared" si="78"/>
        <v>0</v>
      </c>
      <c r="P324" s="197">
        <f t="shared" si="78"/>
        <v>0</v>
      </c>
      <c r="Q324" s="196">
        <f t="shared" si="78"/>
        <v>0</v>
      </c>
      <c r="R324" s="197">
        <f t="shared" si="78"/>
        <v>0</v>
      </c>
      <c r="S324" s="197">
        <f t="shared" si="78"/>
        <v>0</v>
      </c>
      <c r="T324" s="197">
        <f t="shared" si="78"/>
        <v>0</v>
      </c>
      <c r="U324" s="197">
        <f t="shared" si="78"/>
        <v>200</v>
      </c>
      <c r="V324" s="197">
        <f t="shared" si="78"/>
        <v>170</v>
      </c>
      <c r="W324" s="196">
        <f t="shared" si="78"/>
        <v>0</v>
      </c>
      <c r="X324" s="197">
        <f t="shared" si="78"/>
        <v>0</v>
      </c>
      <c r="Y324" s="197">
        <f t="shared" si="78"/>
        <v>0</v>
      </c>
      <c r="Z324" s="197">
        <f t="shared" si="78"/>
        <v>0</v>
      </c>
      <c r="AA324" s="197">
        <f t="shared" si="78"/>
        <v>0</v>
      </c>
      <c r="AB324" s="197">
        <f t="shared" si="78"/>
        <v>0</v>
      </c>
      <c r="AC324" s="196">
        <f t="shared" si="78"/>
        <v>0</v>
      </c>
      <c r="AD324" s="197">
        <f t="shared" si="78"/>
        <v>0</v>
      </c>
      <c r="AE324" s="197">
        <f t="shared" si="78"/>
        <v>0</v>
      </c>
      <c r="AF324" s="197">
        <f t="shared" si="78"/>
        <v>0</v>
      </c>
      <c r="AG324" s="197">
        <f t="shared" si="78"/>
        <v>0</v>
      </c>
      <c r="AH324" s="197">
        <f t="shared" si="78"/>
        <v>116</v>
      </c>
      <c r="AI324" s="196">
        <f t="shared" si="78"/>
        <v>0</v>
      </c>
      <c r="AJ324" s="197">
        <f t="shared" si="78"/>
        <v>0</v>
      </c>
      <c r="AK324" s="197">
        <f t="shared" si="78"/>
        <v>0</v>
      </c>
      <c r="AL324" s="197">
        <f t="shared" si="78"/>
        <v>0</v>
      </c>
      <c r="AM324" s="197">
        <f t="shared" si="78"/>
        <v>0</v>
      </c>
      <c r="AN324" s="707">
        <f t="shared" si="78"/>
        <v>0</v>
      </c>
      <c r="AO324" s="996"/>
      <c r="AP324" s="685"/>
      <c r="AQ324" s="369"/>
      <c r="AR324" s="369"/>
      <c r="AS324" s="369"/>
      <c r="AT324" s="369"/>
      <c r="AU324" s="699">
        <f t="shared" si="77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8"/>
        <v>0</v>
      </c>
      <c r="O325" s="202">
        <f t="shared" si="78"/>
        <v>0</v>
      </c>
      <c r="P325" s="202">
        <f t="shared" si="78"/>
        <v>0</v>
      </c>
      <c r="Q325" s="201">
        <f t="shared" si="78"/>
        <v>0</v>
      </c>
      <c r="R325" s="202">
        <f t="shared" si="78"/>
        <v>0</v>
      </c>
      <c r="S325" s="202">
        <f t="shared" si="78"/>
        <v>0</v>
      </c>
      <c r="T325" s="202">
        <f t="shared" si="78"/>
        <v>0</v>
      </c>
      <c r="U325" s="202">
        <f t="shared" si="78"/>
        <v>0</v>
      </c>
      <c r="V325" s="202">
        <f t="shared" si="78"/>
        <v>0</v>
      </c>
      <c r="W325" s="201">
        <f t="shared" si="78"/>
        <v>0</v>
      </c>
      <c r="X325" s="202">
        <f t="shared" si="78"/>
        <v>0</v>
      </c>
      <c r="Y325" s="202">
        <f t="shared" si="78"/>
        <v>0</v>
      </c>
      <c r="Z325" s="202">
        <f t="shared" si="78"/>
        <v>0</v>
      </c>
      <c r="AA325" s="202">
        <f t="shared" si="78"/>
        <v>0</v>
      </c>
      <c r="AB325" s="202">
        <f t="shared" si="78"/>
        <v>0</v>
      </c>
      <c r="AC325" s="201">
        <f t="shared" si="78"/>
        <v>0</v>
      </c>
      <c r="AD325" s="202">
        <f t="shared" si="78"/>
        <v>0</v>
      </c>
      <c r="AE325" s="202">
        <f t="shared" si="78"/>
        <v>0</v>
      </c>
      <c r="AF325" s="202">
        <f t="shared" si="78"/>
        <v>0</v>
      </c>
      <c r="AG325" s="202">
        <f t="shared" si="78"/>
        <v>0</v>
      </c>
      <c r="AH325" s="202">
        <f t="shared" si="78"/>
        <v>0</v>
      </c>
      <c r="AI325" s="201">
        <f t="shared" si="78"/>
        <v>0</v>
      </c>
      <c r="AJ325" s="202">
        <f t="shared" si="78"/>
        <v>0</v>
      </c>
      <c r="AK325" s="202">
        <f t="shared" si="78"/>
        <v>0</v>
      </c>
      <c r="AL325" s="202">
        <f t="shared" si="78"/>
        <v>0</v>
      </c>
      <c r="AM325" s="202">
        <f t="shared" si="78"/>
        <v>0</v>
      </c>
      <c r="AN325" s="708">
        <f t="shared" si="78"/>
        <v>0</v>
      </c>
      <c r="AO325" s="931"/>
      <c r="AP325" s="370"/>
      <c r="AQ325" s="370"/>
      <c r="AR325" s="370"/>
      <c r="AS325" s="370"/>
      <c r="AT325" s="370"/>
      <c r="AU325" s="94">
        <f t="shared" si="77"/>
        <v>0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7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7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v>100</v>
      </c>
      <c r="I328" s="1241">
        <f>AU328</f>
        <v>100</v>
      </c>
      <c r="J328" s="1232">
        <f>SUM(N329:AT329)</f>
        <v>0</v>
      </c>
      <c r="K328" s="1220">
        <f t="shared" ref="K328" si="79">H328-J328</f>
        <v>100</v>
      </c>
      <c r="L328" s="1209">
        <f t="shared" ref="L328" si="80">J328/H328</f>
        <v>0</v>
      </c>
      <c r="M328" s="30" t="s">
        <v>57</v>
      </c>
      <c r="N328" s="44"/>
      <c r="O328" s="44"/>
      <c r="P328" s="44"/>
      <c r="Q328" s="43"/>
      <c r="R328" s="44"/>
      <c r="S328" s="44">
        <v>100</v>
      </c>
      <c r="T328" s="44"/>
      <c r="U328" s="44"/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7"/>
        <v>100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/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7"/>
        <v>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1028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0</v>
      </c>
      <c r="K330" s="1220">
        <f t="shared" ref="K330:K344" si="81">H330-J330</f>
        <v>110</v>
      </c>
      <c r="L330" s="1209">
        <f t="shared" ref="L330:L352" si="82">J330/H330</f>
        <v>0</v>
      </c>
      <c r="M330" s="30" t="s">
        <v>57</v>
      </c>
      <c r="N330" s="76"/>
      <c r="O330" s="76"/>
      <c r="P330" s="76"/>
      <c r="Q330" s="79"/>
      <c r="R330" s="76"/>
      <c r="S330" s="76">
        <v>110</v>
      </c>
      <c r="T330" s="76"/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7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/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7"/>
        <v>0</v>
      </c>
      <c r="AW331" s="918"/>
      <c r="AZ331" s="919"/>
    </row>
    <row r="332" spans="1:52" s="184" customFormat="1" ht="13.2" hidden="1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/>
      <c r="I332" s="1241">
        <f>AU332</f>
        <v>0</v>
      </c>
      <c r="J332" s="1232">
        <f>SUM(N333:AT333)</f>
        <v>0</v>
      </c>
      <c r="K332" s="1220">
        <f t="shared" si="81"/>
        <v>0</v>
      </c>
      <c r="L332" s="1209" t="e">
        <f t="shared" si="82"/>
        <v>#DIV/0!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/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7"/>
        <v>0</v>
      </c>
      <c r="AW332" s="918"/>
      <c r="AZ332" s="919"/>
    </row>
    <row r="333" spans="1:52" s="184" customFormat="1" ht="13.2" hidden="1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7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81"/>
        <v>0</v>
      </c>
      <c r="L334" s="1209" t="e">
        <f t="shared" si="82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7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7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83">H336-J336</f>
        <v>300</v>
      </c>
      <c r="L336" s="1209">
        <f t="shared" ref="L336" si="84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/>
      <c r="AB336" s="90">
        <v>300</v>
      </c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7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7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81"/>
        <v>0</v>
      </c>
      <c r="L338" s="1209" t="e">
        <f t="shared" si="82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7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7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1100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0</v>
      </c>
      <c r="K340" s="1220">
        <f t="shared" si="81"/>
        <v>190</v>
      </c>
      <c r="L340" s="1209">
        <f t="shared" si="82"/>
        <v>0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7"/>
        <v>190</v>
      </c>
      <c r="AW340" s="918"/>
      <c r="AZ340" s="919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/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7"/>
        <v>0</v>
      </c>
      <c r="AW341" s="918"/>
      <c r="AZ341" s="919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7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7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81"/>
        <v>0</v>
      </c>
      <c r="L344" s="1209" t="e">
        <f t="shared" si="82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7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7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1014</v>
      </c>
      <c r="E346" s="60" t="s">
        <v>1052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5">H346-J346</f>
        <v>500</v>
      </c>
      <c r="L346" s="1209">
        <f t="shared" ref="L346" si="86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7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1015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7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82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7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7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>
        <v>750</v>
      </c>
      <c r="I350" s="1230">
        <f>AU350</f>
        <v>750</v>
      </c>
      <c r="J350" s="1232">
        <f>SUM(N351:AT351)</f>
        <v>0</v>
      </c>
      <c r="K350" s="1220">
        <f>H350-J350</f>
        <v>750</v>
      </c>
      <c r="L350" s="1209">
        <f t="shared" si="82"/>
        <v>0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>
        <v>250</v>
      </c>
      <c r="AG350" s="46">
        <v>250</v>
      </c>
      <c r="AH350" s="46">
        <v>250</v>
      </c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7"/>
        <v>750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7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1042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82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1053">
        <v>500</v>
      </c>
      <c r="AB352" s="46"/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7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1043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7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1086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7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1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7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2760</v>
      </c>
      <c r="I356" s="1272">
        <f>SUM(I326:I355)</f>
        <v>2760</v>
      </c>
      <c r="J356" s="1274">
        <f>SUM(J326:J355)</f>
        <v>0</v>
      </c>
      <c r="K356" s="1272">
        <f>SUM(K326:K355)</f>
        <v>2760</v>
      </c>
      <c r="L356" s="1275">
        <f>J356/H356</f>
        <v>0</v>
      </c>
      <c r="M356" s="211" t="s">
        <v>30</v>
      </c>
      <c r="N356" s="313">
        <f t="shared" ref="N356:AN357" si="88">N326+N330+N332+N334+N336+N338+N340+N342+N344+N346+N348+N350+N352+N354+N328</f>
        <v>0</v>
      </c>
      <c r="O356" s="313">
        <f t="shared" si="88"/>
        <v>0</v>
      </c>
      <c r="P356" s="313">
        <f t="shared" si="88"/>
        <v>0</v>
      </c>
      <c r="Q356" s="774">
        <f t="shared" si="88"/>
        <v>0</v>
      </c>
      <c r="R356" s="313">
        <f t="shared" si="88"/>
        <v>0</v>
      </c>
      <c r="S356" s="313">
        <f t="shared" si="88"/>
        <v>210</v>
      </c>
      <c r="T356" s="313">
        <f t="shared" si="88"/>
        <v>0</v>
      </c>
      <c r="U356" s="313">
        <f t="shared" si="88"/>
        <v>0</v>
      </c>
      <c r="V356" s="313">
        <f t="shared" si="88"/>
        <v>160</v>
      </c>
      <c r="W356" s="774">
        <f t="shared" si="88"/>
        <v>0</v>
      </c>
      <c r="X356" s="313">
        <f t="shared" si="88"/>
        <v>190</v>
      </c>
      <c r="Y356" s="313">
        <f t="shared" si="88"/>
        <v>0</v>
      </c>
      <c r="Z356" s="313">
        <f t="shared" si="88"/>
        <v>0</v>
      </c>
      <c r="AA356" s="313">
        <f t="shared" si="88"/>
        <v>500</v>
      </c>
      <c r="AB356" s="313">
        <f t="shared" si="88"/>
        <v>300</v>
      </c>
      <c r="AC356" s="774">
        <f t="shared" si="88"/>
        <v>0</v>
      </c>
      <c r="AD356" s="313">
        <f t="shared" si="88"/>
        <v>0</v>
      </c>
      <c r="AE356" s="313">
        <f t="shared" si="88"/>
        <v>0</v>
      </c>
      <c r="AF356" s="313">
        <f t="shared" si="88"/>
        <v>250</v>
      </c>
      <c r="AG356" s="313">
        <f t="shared" si="88"/>
        <v>250</v>
      </c>
      <c r="AH356" s="313">
        <f t="shared" si="88"/>
        <v>250</v>
      </c>
      <c r="AI356" s="774">
        <f t="shared" si="88"/>
        <v>0</v>
      </c>
      <c r="AJ356" s="313">
        <f t="shared" si="88"/>
        <v>0</v>
      </c>
      <c r="AK356" s="313">
        <f t="shared" si="88"/>
        <v>0</v>
      </c>
      <c r="AL356" s="313">
        <f t="shared" si="88"/>
        <v>0</v>
      </c>
      <c r="AM356" s="313">
        <f t="shared" si="88"/>
        <v>650</v>
      </c>
      <c r="AN356" s="369">
        <f t="shared" si="88"/>
        <v>0</v>
      </c>
      <c r="AO356" s="998"/>
      <c r="AP356" s="369"/>
      <c r="AQ356" s="369"/>
      <c r="AR356" s="369"/>
      <c r="AS356" s="369"/>
      <c r="AT356" s="369"/>
      <c r="AU356" s="999">
        <f t="shared" si="87"/>
        <v>2760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8"/>
        <v>0</v>
      </c>
      <c r="O357" s="874">
        <f t="shared" si="88"/>
        <v>0</v>
      </c>
      <c r="P357" s="874">
        <f t="shared" si="88"/>
        <v>0</v>
      </c>
      <c r="Q357" s="873">
        <f t="shared" si="88"/>
        <v>0</v>
      </c>
      <c r="R357" s="874">
        <f t="shared" si="88"/>
        <v>0</v>
      </c>
      <c r="S357" s="874">
        <f t="shared" si="88"/>
        <v>0</v>
      </c>
      <c r="T357" s="874">
        <f t="shared" si="88"/>
        <v>0</v>
      </c>
      <c r="U357" s="874">
        <f t="shared" si="88"/>
        <v>0</v>
      </c>
      <c r="V357" s="874">
        <f t="shared" si="88"/>
        <v>0</v>
      </c>
      <c r="W357" s="873">
        <f t="shared" si="88"/>
        <v>0</v>
      </c>
      <c r="X357" s="874">
        <f t="shared" si="88"/>
        <v>0</v>
      </c>
      <c r="Y357" s="874">
        <f t="shared" si="88"/>
        <v>0</v>
      </c>
      <c r="Z357" s="874">
        <f t="shared" si="88"/>
        <v>0</v>
      </c>
      <c r="AA357" s="874">
        <f t="shared" si="88"/>
        <v>0</v>
      </c>
      <c r="AB357" s="874">
        <f t="shared" si="88"/>
        <v>0</v>
      </c>
      <c r="AC357" s="873">
        <f t="shared" si="88"/>
        <v>0</v>
      </c>
      <c r="AD357" s="874">
        <f t="shared" si="88"/>
        <v>0</v>
      </c>
      <c r="AE357" s="874">
        <f t="shared" si="88"/>
        <v>0</v>
      </c>
      <c r="AF357" s="874">
        <f t="shared" si="88"/>
        <v>0</v>
      </c>
      <c r="AG357" s="874">
        <f t="shared" si="88"/>
        <v>0</v>
      </c>
      <c r="AH357" s="874">
        <f t="shared" si="88"/>
        <v>0</v>
      </c>
      <c r="AI357" s="873">
        <f t="shared" si="88"/>
        <v>0</v>
      </c>
      <c r="AJ357" s="874">
        <f t="shared" si="88"/>
        <v>0</v>
      </c>
      <c r="AK357" s="874">
        <f t="shared" si="88"/>
        <v>0</v>
      </c>
      <c r="AL357" s="874">
        <f t="shared" si="88"/>
        <v>0</v>
      </c>
      <c r="AM357" s="874">
        <f t="shared" si="88"/>
        <v>0</v>
      </c>
      <c r="AN357" s="1000">
        <f t="shared" si="88"/>
        <v>0</v>
      </c>
      <c r="AO357" s="1001"/>
      <c r="AP357" s="1000"/>
      <c r="AQ357" s="1000"/>
      <c r="AR357" s="1000"/>
      <c r="AS357" s="1000"/>
      <c r="AT357" s="1000"/>
      <c r="AU357" s="1002">
        <f t="shared" si="87"/>
        <v>0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0</v>
      </c>
      <c r="K360" s="1220">
        <f>H360-J360</f>
        <v>500</v>
      </c>
      <c r="L360" s="1209">
        <f>J360/H360</f>
        <v>0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/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1078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0</v>
      </c>
      <c r="K362" s="1220">
        <f>H362-J362</f>
        <v>1930</v>
      </c>
      <c r="L362" s="1209">
        <f>J362/H362</f>
        <v>0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/>
      <c r="T363" s="50"/>
      <c r="U363" s="87"/>
      <c r="V363" s="87"/>
      <c r="W363" s="217"/>
      <c r="X363" s="87"/>
      <c r="Y363" s="87"/>
      <c r="Z363" s="87"/>
      <c r="AA363" s="87"/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9">SUM(N363:AT363)</f>
        <v>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9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9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9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9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0</v>
      </c>
      <c r="K368" s="1214">
        <f>K360+K362+K364+K366</f>
        <v>2430</v>
      </c>
      <c r="L368" s="1218">
        <f>J368/H368</f>
        <v>0</v>
      </c>
      <c r="M368" s="875" t="s">
        <v>30</v>
      </c>
      <c r="N368" s="213">
        <f>N360+N362+N364+N366</f>
        <v>0</v>
      </c>
      <c r="O368" s="213">
        <f t="shared" ref="O368:T369" si="90">O360+O362+O364+O366</f>
        <v>260</v>
      </c>
      <c r="P368" s="213">
        <f t="shared" si="90"/>
        <v>0</v>
      </c>
      <c r="Q368" s="212">
        <f t="shared" si="90"/>
        <v>0</v>
      </c>
      <c r="R368" s="213">
        <f t="shared" si="90"/>
        <v>200</v>
      </c>
      <c r="S368" s="213">
        <f>S360+S362+S364+S366</f>
        <v>250</v>
      </c>
      <c r="T368" s="213">
        <f t="shared" si="90"/>
        <v>0</v>
      </c>
      <c r="U368" s="213">
        <f>U360+U362+U364+U366</f>
        <v>250</v>
      </c>
      <c r="V368" s="213">
        <f t="shared" ref="V368:X369" si="91">V360+V362+V364+V366</f>
        <v>0</v>
      </c>
      <c r="W368" s="212">
        <f t="shared" si="91"/>
        <v>0</v>
      </c>
      <c r="X368" s="213">
        <f t="shared" si="91"/>
        <v>0</v>
      </c>
      <c r="Y368" s="213">
        <f>Y360+Y362+Y364+Y366</f>
        <v>0</v>
      </c>
      <c r="Z368" s="213">
        <f t="shared" ref="Z368:AS369" si="92">Z360+Z362+Z364+Z366</f>
        <v>400</v>
      </c>
      <c r="AA368" s="213">
        <f t="shared" si="92"/>
        <v>0</v>
      </c>
      <c r="AB368" s="213">
        <f t="shared" si="92"/>
        <v>0</v>
      </c>
      <c r="AC368" s="212">
        <f t="shared" si="92"/>
        <v>0</v>
      </c>
      <c r="AD368" s="213">
        <f t="shared" si="92"/>
        <v>0</v>
      </c>
      <c r="AE368" s="213">
        <f>AE360+AE362+AE364+AE366</f>
        <v>0</v>
      </c>
      <c r="AF368" s="213">
        <f t="shared" si="92"/>
        <v>400</v>
      </c>
      <c r="AG368" s="213">
        <f t="shared" si="92"/>
        <v>0</v>
      </c>
      <c r="AH368" s="213">
        <f t="shared" si="92"/>
        <v>0</v>
      </c>
      <c r="AI368" s="212">
        <f t="shared" si="92"/>
        <v>0</v>
      </c>
      <c r="AJ368" s="213">
        <f t="shared" si="92"/>
        <v>0</v>
      </c>
      <c r="AK368" s="213">
        <f>AK360+AK362+AK364+AK366</f>
        <v>400</v>
      </c>
      <c r="AL368" s="213">
        <f t="shared" si="92"/>
        <v>0</v>
      </c>
      <c r="AM368" s="213">
        <f t="shared" si="92"/>
        <v>0</v>
      </c>
      <c r="AN368" s="640">
        <f t="shared" si="92"/>
        <v>0</v>
      </c>
      <c r="AO368" s="640">
        <f t="shared" si="92"/>
        <v>0</v>
      </c>
      <c r="AP368" s="640">
        <f t="shared" si="92"/>
        <v>0</v>
      </c>
      <c r="AQ368" s="640">
        <f t="shared" si="92"/>
        <v>0</v>
      </c>
      <c r="AR368" s="640">
        <f t="shared" si="92"/>
        <v>0</v>
      </c>
      <c r="AS368" s="640">
        <f t="shared" si="92"/>
        <v>0</v>
      </c>
      <c r="AT368" s="640"/>
      <c r="AU368" s="999">
        <f t="shared" si="89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90"/>
        <v>0</v>
      </c>
      <c r="P369" s="218">
        <f t="shared" si="90"/>
        <v>0</v>
      </c>
      <c r="Q369" s="217">
        <f t="shared" si="90"/>
        <v>0</v>
      </c>
      <c r="R369" s="218">
        <f t="shared" si="90"/>
        <v>0</v>
      </c>
      <c r="S369" s="218">
        <f>S361+S363+S365+S367</f>
        <v>0</v>
      </c>
      <c r="T369" s="218">
        <f t="shared" si="90"/>
        <v>0</v>
      </c>
      <c r="U369" s="218">
        <f>U361+U363+U365+U367</f>
        <v>0</v>
      </c>
      <c r="V369" s="218">
        <f t="shared" si="91"/>
        <v>0</v>
      </c>
      <c r="W369" s="217">
        <f t="shared" si="91"/>
        <v>0</v>
      </c>
      <c r="X369" s="218">
        <f t="shared" si="91"/>
        <v>0</v>
      </c>
      <c r="Y369" s="218">
        <f>Y361+Y363+Y365+Y367</f>
        <v>0</v>
      </c>
      <c r="Z369" s="218">
        <f t="shared" si="92"/>
        <v>0</v>
      </c>
      <c r="AA369" s="218">
        <f t="shared" si="92"/>
        <v>0</v>
      </c>
      <c r="AB369" s="218">
        <f t="shared" si="92"/>
        <v>0</v>
      </c>
      <c r="AC369" s="217">
        <f t="shared" si="92"/>
        <v>0</v>
      </c>
      <c r="AD369" s="218">
        <f t="shared" si="92"/>
        <v>0</v>
      </c>
      <c r="AE369" s="218">
        <f>AE361+AE363+AE365+AE367</f>
        <v>0</v>
      </c>
      <c r="AF369" s="218">
        <f t="shared" si="92"/>
        <v>0</v>
      </c>
      <c r="AG369" s="218">
        <f t="shared" si="92"/>
        <v>0</v>
      </c>
      <c r="AH369" s="218">
        <f t="shared" si="92"/>
        <v>0</v>
      </c>
      <c r="AI369" s="217">
        <f t="shared" si="92"/>
        <v>0</v>
      </c>
      <c r="AJ369" s="218">
        <f t="shared" si="92"/>
        <v>0</v>
      </c>
      <c r="AK369" s="218">
        <f>AK361+AK363+AK365+AK367</f>
        <v>0</v>
      </c>
      <c r="AL369" s="218">
        <f t="shared" si="92"/>
        <v>0</v>
      </c>
      <c r="AM369" s="218">
        <f t="shared" si="92"/>
        <v>0</v>
      </c>
      <c r="AN369" s="87">
        <f t="shared" si="92"/>
        <v>0</v>
      </c>
      <c r="AO369" s="87">
        <f t="shared" si="92"/>
        <v>0</v>
      </c>
      <c r="AP369" s="87">
        <f t="shared" si="92"/>
        <v>0</v>
      </c>
      <c r="AQ369" s="87">
        <f t="shared" si="92"/>
        <v>0</v>
      </c>
      <c r="AR369" s="87">
        <f t="shared" si="92"/>
        <v>0</v>
      </c>
      <c r="AS369" s="87">
        <f t="shared" si="92"/>
        <v>0</v>
      </c>
      <c r="AT369" s="87"/>
      <c r="AU369" s="42">
        <f t="shared" si="89"/>
        <v>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45451</v>
      </c>
      <c r="I370" s="1203">
        <f>I34+I58+I146+I199+I288+I324+I356+I210</f>
        <v>45451</v>
      </c>
      <c r="J370" s="1205">
        <f>J34+J58+J146+J199+J288+J324+J356+J210</f>
        <v>3456</v>
      </c>
      <c r="K370" s="1203">
        <f>K34+K58+K146+K199+K288+K324+K356+K210</f>
        <v>41995</v>
      </c>
      <c r="L370" s="1207">
        <f>J370/H370</f>
        <v>7.6037930958614774E-2</v>
      </c>
      <c r="M370" s="764" t="s">
        <v>39</v>
      </c>
      <c r="N370" s="765">
        <f t="shared" ref="N370:AS370" si="93">N324+N288+N199+N146+N58+N34+N356+N210</f>
        <v>2074</v>
      </c>
      <c r="O370" s="765">
        <f t="shared" si="93"/>
        <v>1883</v>
      </c>
      <c r="P370" s="765">
        <f t="shared" si="93"/>
        <v>1755</v>
      </c>
      <c r="Q370" s="190">
        <f t="shared" si="93"/>
        <v>0</v>
      </c>
      <c r="R370" s="765">
        <f t="shared" si="93"/>
        <v>2015</v>
      </c>
      <c r="S370" s="765">
        <f t="shared" si="93"/>
        <v>2394</v>
      </c>
      <c r="T370" s="765">
        <f t="shared" si="93"/>
        <v>2015</v>
      </c>
      <c r="U370" s="765">
        <f t="shared" si="93"/>
        <v>2065</v>
      </c>
      <c r="V370" s="765">
        <f t="shared" si="93"/>
        <v>2310</v>
      </c>
      <c r="W370" s="190">
        <f t="shared" si="93"/>
        <v>0</v>
      </c>
      <c r="X370" s="765">
        <f t="shared" si="93"/>
        <v>1642</v>
      </c>
      <c r="Y370" s="765">
        <f t="shared" si="93"/>
        <v>1920</v>
      </c>
      <c r="Z370" s="765">
        <f t="shared" si="93"/>
        <v>2445</v>
      </c>
      <c r="AA370" s="765">
        <f t="shared" si="93"/>
        <v>2345</v>
      </c>
      <c r="AB370" s="765">
        <f t="shared" si="93"/>
        <v>2280</v>
      </c>
      <c r="AC370" s="190">
        <f t="shared" si="93"/>
        <v>0</v>
      </c>
      <c r="AD370" s="765">
        <f t="shared" si="93"/>
        <v>2720</v>
      </c>
      <c r="AE370" s="765">
        <f t="shared" si="93"/>
        <v>2431</v>
      </c>
      <c r="AF370" s="765">
        <f t="shared" si="93"/>
        <v>2570</v>
      </c>
      <c r="AG370" s="765">
        <f t="shared" si="93"/>
        <v>2471</v>
      </c>
      <c r="AH370" s="765">
        <f t="shared" si="93"/>
        <v>1666</v>
      </c>
      <c r="AI370" s="190">
        <f t="shared" si="93"/>
        <v>0</v>
      </c>
      <c r="AJ370" s="765">
        <f t="shared" si="93"/>
        <v>1550</v>
      </c>
      <c r="AK370" s="765">
        <f t="shared" si="93"/>
        <v>1550</v>
      </c>
      <c r="AL370" s="765">
        <f t="shared" si="93"/>
        <v>1600</v>
      </c>
      <c r="AM370" s="765">
        <f t="shared" si="93"/>
        <v>1450</v>
      </c>
      <c r="AN370" s="136">
        <f t="shared" si="93"/>
        <v>0</v>
      </c>
      <c r="AO370" s="136">
        <f t="shared" si="93"/>
        <v>0</v>
      </c>
      <c r="AP370" s="136">
        <f t="shared" si="93"/>
        <v>0</v>
      </c>
      <c r="AQ370" s="136">
        <f t="shared" si="93"/>
        <v>0</v>
      </c>
      <c r="AR370" s="136">
        <f t="shared" si="93"/>
        <v>0</v>
      </c>
      <c r="AS370" s="136">
        <f t="shared" si="93"/>
        <v>0</v>
      </c>
      <c r="AT370" s="136"/>
      <c r="AU370" s="1018">
        <f>SUM(N370:AN370)</f>
        <v>45151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94">N35+N59+N200+N289+N325+N357+N147+N211</f>
        <v>1498</v>
      </c>
      <c r="O371" s="767">
        <f t="shared" si="94"/>
        <v>1958</v>
      </c>
      <c r="P371" s="767">
        <f t="shared" si="94"/>
        <v>0</v>
      </c>
      <c r="Q371" s="515">
        <f t="shared" si="94"/>
        <v>0</v>
      </c>
      <c r="R371" s="767">
        <f t="shared" si="94"/>
        <v>0</v>
      </c>
      <c r="S371" s="767">
        <f t="shared" si="94"/>
        <v>0</v>
      </c>
      <c r="T371" s="767">
        <f t="shared" si="94"/>
        <v>0</v>
      </c>
      <c r="U371" s="767">
        <f t="shared" si="94"/>
        <v>0</v>
      </c>
      <c r="V371" s="767">
        <f t="shared" si="94"/>
        <v>0</v>
      </c>
      <c r="W371" s="515">
        <f t="shared" si="94"/>
        <v>0</v>
      </c>
      <c r="X371" s="767">
        <f t="shared" si="94"/>
        <v>0</v>
      </c>
      <c r="Y371" s="767">
        <f t="shared" si="94"/>
        <v>0</v>
      </c>
      <c r="Z371" s="767">
        <f t="shared" si="94"/>
        <v>0</v>
      </c>
      <c r="AA371" s="767">
        <f t="shared" si="94"/>
        <v>0</v>
      </c>
      <c r="AB371" s="767">
        <f t="shared" si="94"/>
        <v>0</v>
      </c>
      <c r="AC371" s="515">
        <f t="shared" si="94"/>
        <v>0</v>
      </c>
      <c r="AD371" s="767">
        <f t="shared" si="94"/>
        <v>0</v>
      </c>
      <c r="AE371" s="767">
        <f t="shared" si="94"/>
        <v>0</v>
      </c>
      <c r="AF371" s="767">
        <f t="shared" si="94"/>
        <v>0</v>
      </c>
      <c r="AG371" s="767">
        <f t="shared" si="94"/>
        <v>0</v>
      </c>
      <c r="AH371" s="767">
        <f t="shared" si="94"/>
        <v>0</v>
      </c>
      <c r="AI371" s="515">
        <f t="shared" si="94"/>
        <v>0</v>
      </c>
      <c r="AJ371" s="767">
        <f t="shared" si="94"/>
        <v>0</v>
      </c>
      <c r="AK371" s="767">
        <f t="shared" si="94"/>
        <v>0</v>
      </c>
      <c r="AL371" s="767">
        <f t="shared" si="94"/>
        <v>0</v>
      </c>
      <c r="AM371" s="767">
        <f t="shared" si="94"/>
        <v>0</v>
      </c>
      <c r="AN371" s="684">
        <f t="shared" si="94"/>
        <v>0</v>
      </c>
      <c r="AO371" s="684">
        <f t="shared" si="94"/>
        <v>0</v>
      </c>
      <c r="AP371" s="684">
        <f t="shared" si="94"/>
        <v>0</v>
      </c>
      <c r="AQ371" s="684">
        <f t="shared" si="94"/>
        <v>0</v>
      </c>
      <c r="AR371" s="684">
        <f t="shared" si="94"/>
        <v>0</v>
      </c>
      <c r="AS371" s="684">
        <f t="shared" si="94"/>
        <v>0</v>
      </c>
      <c r="AT371" s="684"/>
      <c r="AU371" s="1019">
        <f>SUM(N371:AT371)</f>
        <v>3456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/>
      <c r="Q375" s="890"/>
      <c r="R375" s="938"/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5">SUM(N375:AL375)</f>
        <v>209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5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/>
      <c r="S377" s="940"/>
      <c r="T377" s="938"/>
      <c r="U377" s="938"/>
      <c r="V377" s="938"/>
      <c r="W377" s="890"/>
      <c r="X377" s="938"/>
      <c r="Y377" s="940"/>
      <c r="Z377" s="938"/>
      <c r="AA377" s="938"/>
      <c r="AB377" s="938"/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5"/>
        <v>139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5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/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5"/>
        <v>0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5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/>
      <c r="U381" s="940"/>
      <c r="V381" s="940"/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5"/>
        <v>0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5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/>
      <c r="W383" s="892"/>
      <c r="X383" s="940"/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5"/>
        <v>0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5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/>
      <c r="Y385" s="944"/>
      <c r="Z385" s="943"/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5"/>
        <v>0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5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5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6">O374+O376+O378+O380+O382+O384+O386</f>
        <v>80</v>
      </c>
      <c r="P388" s="1042">
        <f t="shared" si="96"/>
        <v>160</v>
      </c>
      <c r="Q388" s="895">
        <f t="shared" si="96"/>
        <v>0</v>
      </c>
      <c r="R388" s="1042">
        <f t="shared" si="96"/>
        <v>180</v>
      </c>
      <c r="S388" s="1042">
        <f t="shared" si="96"/>
        <v>260</v>
      </c>
      <c r="T388" s="1042">
        <f t="shared" si="96"/>
        <v>220</v>
      </c>
      <c r="U388" s="1042">
        <f t="shared" si="96"/>
        <v>70</v>
      </c>
      <c r="V388" s="1042">
        <f t="shared" si="96"/>
        <v>160</v>
      </c>
      <c r="W388" s="895">
        <f t="shared" si="96"/>
        <v>0</v>
      </c>
      <c r="X388" s="1042">
        <f t="shared" si="96"/>
        <v>160</v>
      </c>
      <c r="Y388" s="1042">
        <f t="shared" si="96"/>
        <v>160</v>
      </c>
      <c r="Z388" s="1042">
        <f t="shared" si="96"/>
        <v>160</v>
      </c>
      <c r="AA388" s="1042">
        <f t="shared" si="96"/>
        <v>160</v>
      </c>
      <c r="AB388" s="1042">
        <f t="shared" si="96"/>
        <v>160</v>
      </c>
      <c r="AC388" s="895">
        <f t="shared" si="96"/>
        <v>0</v>
      </c>
      <c r="AD388" s="1042">
        <f t="shared" si="96"/>
        <v>182</v>
      </c>
      <c r="AE388" s="1042">
        <f t="shared" si="96"/>
        <v>0</v>
      </c>
      <c r="AF388" s="1042">
        <f t="shared" si="96"/>
        <v>0</v>
      </c>
      <c r="AG388" s="1042">
        <f t="shared" si="96"/>
        <v>0</v>
      </c>
      <c r="AH388" s="1042">
        <f t="shared" si="96"/>
        <v>0</v>
      </c>
      <c r="AI388" s="895">
        <f t="shared" si="96"/>
        <v>0</v>
      </c>
      <c r="AJ388" s="1042">
        <f t="shared" si="96"/>
        <v>90</v>
      </c>
      <c r="AK388" s="1042">
        <f t="shared" si="96"/>
        <v>90</v>
      </c>
      <c r="AL388" s="1042">
        <f t="shared" si="96"/>
        <v>90</v>
      </c>
      <c r="AM388" s="1042">
        <f t="shared" si="96"/>
        <v>0</v>
      </c>
      <c r="AN388" s="1042">
        <f t="shared" si="96"/>
        <v>0</v>
      </c>
      <c r="AO388" s="1042">
        <f t="shared" si="96"/>
        <v>0</v>
      </c>
      <c r="AP388" s="1042">
        <f t="shared" si="96"/>
        <v>0</v>
      </c>
      <c r="AQ388" s="1042">
        <f t="shared" si="96"/>
        <v>0</v>
      </c>
      <c r="AR388" s="1042">
        <f t="shared" si="96"/>
        <v>0</v>
      </c>
      <c r="AS388" s="1042">
        <f t="shared" si="96"/>
        <v>0</v>
      </c>
      <c r="AT388" s="1042">
        <f t="shared" si="96"/>
        <v>0</v>
      </c>
      <c r="AU388" s="1043">
        <f t="shared" si="95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7">O375+O377+O379+O381+O385+O387+O383</f>
        <v>227</v>
      </c>
      <c r="P389" s="1044">
        <f t="shared" si="97"/>
        <v>0</v>
      </c>
      <c r="Q389" s="896">
        <f t="shared" si="97"/>
        <v>0</v>
      </c>
      <c r="R389" s="1044">
        <f t="shared" si="97"/>
        <v>0</v>
      </c>
      <c r="S389" s="1044">
        <f t="shared" si="97"/>
        <v>0</v>
      </c>
      <c r="T389" s="1044">
        <f t="shared" si="97"/>
        <v>0</v>
      </c>
      <c r="U389" s="1044">
        <f t="shared" si="97"/>
        <v>0</v>
      </c>
      <c r="V389" s="1044">
        <f t="shared" si="97"/>
        <v>0</v>
      </c>
      <c r="W389" s="896">
        <f t="shared" si="97"/>
        <v>0</v>
      </c>
      <c r="X389" s="1044">
        <f t="shared" si="97"/>
        <v>0</v>
      </c>
      <c r="Y389" s="1044">
        <f t="shared" si="97"/>
        <v>0</v>
      </c>
      <c r="Z389" s="1044">
        <f t="shared" si="97"/>
        <v>0</v>
      </c>
      <c r="AA389" s="1044">
        <f t="shared" si="97"/>
        <v>0</v>
      </c>
      <c r="AB389" s="1044">
        <f t="shared" si="97"/>
        <v>0</v>
      </c>
      <c r="AC389" s="896">
        <f t="shared" si="97"/>
        <v>0</v>
      </c>
      <c r="AD389" s="1044">
        <f t="shared" si="97"/>
        <v>0</v>
      </c>
      <c r="AE389" s="1044">
        <f t="shared" si="97"/>
        <v>0</v>
      </c>
      <c r="AF389" s="1044">
        <f t="shared" si="97"/>
        <v>0</v>
      </c>
      <c r="AG389" s="1044">
        <f t="shared" si="97"/>
        <v>0</v>
      </c>
      <c r="AH389" s="1044">
        <f t="shared" si="97"/>
        <v>0</v>
      </c>
      <c r="AI389" s="896">
        <f t="shared" si="97"/>
        <v>0</v>
      </c>
      <c r="AJ389" s="1044">
        <f t="shared" si="97"/>
        <v>0</v>
      </c>
      <c r="AK389" s="1044">
        <f t="shared" si="97"/>
        <v>0</v>
      </c>
      <c r="AL389" s="1044">
        <f t="shared" si="97"/>
        <v>0</v>
      </c>
      <c r="AM389" s="1044">
        <f t="shared" si="97"/>
        <v>0</v>
      </c>
      <c r="AN389" s="1044">
        <f t="shared" si="97"/>
        <v>0</v>
      </c>
      <c r="AO389" s="1044">
        <f t="shared" si="97"/>
        <v>0</v>
      </c>
      <c r="AP389" s="1044">
        <f t="shared" si="97"/>
        <v>0</v>
      </c>
      <c r="AQ389" s="1044">
        <f t="shared" si="97"/>
        <v>0</v>
      </c>
      <c r="AR389" s="1044">
        <f t="shared" si="97"/>
        <v>0</v>
      </c>
      <c r="AS389" s="1044">
        <f t="shared" si="97"/>
        <v>0</v>
      </c>
      <c r="AT389" s="1044">
        <f t="shared" si="97"/>
        <v>0</v>
      </c>
      <c r="AU389" s="1045">
        <f t="shared" si="95"/>
        <v>348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112222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>
        <v>113122</v>
      </c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904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>
        <f>K393-K392</f>
        <v>900</v>
      </c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1020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1020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1020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1020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1020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2"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A356:E357"/>
    <mergeCell ref="H356:H357"/>
    <mergeCell ref="I356:I357"/>
    <mergeCell ref="J356:J357"/>
    <mergeCell ref="K356:K357"/>
    <mergeCell ref="L356:L357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K354:K355"/>
    <mergeCell ref="L354:L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50:J351"/>
    <mergeCell ref="K350:K351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K348:K349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J346:J347"/>
    <mergeCell ref="K346:K347"/>
    <mergeCell ref="K342:K343"/>
    <mergeCell ref="L342:L343"/>
    <mergeCell ref="A344:A345"/>
    <mergeCell ref="C344:C345"/>
    <mergeCell ref="D344:D345"/>
    <mergeCell ref="F344:F345"/>
    <mergeCell ref="G344:G345"/>
    <mergeCell ref="H344:H345"/>
    <mergeCell ref="I344:I345"/>
    <mergeCell ref="J344:J345"/>
    <mergeCell ref="A342:A343"/>
    <mergeCell ref="D342:D343"/>
    <mergeCell ref="G342:G343"/>
    <mergeCell ref="H342:H343"/>
    <mergeCell ref="I342:I343"/>
    <mergeCell ref="J342:J343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A238:A239"/>
    <mergeCell ref="C238:C239"/>
    <mergeCell ref="D238:D239"/>
    <mergeCell ref="G238:G239"/>
    <mergeCell ref="H238:H239"/>
    <mergeCell ref="I238:I239"/>
    <mergeCell ref="G236:G237"/>
    <mergeCell ref="H236:H237"/>
    <mergeCell ref="I236:I237"/>
    <mergeCell ref="J236:J237"/>
    <mergeCell ref="K236:K237"/>
    <mergeCell ref="L236:L237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K234:K235"/>
    <mergeCell ref="L234:L235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J232:J233"/>
    <mergeCell ref="K232:K233"/>
    <mergeCell ref="J228:J229"/>
    <mergeCell ref="K228:K229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I226:I227"/>
    <mergeCell ref="J226:J227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6:A237"/>
    <mergeCell ref="C236:C237"/>
    <mergeCell ref="D236:D237"/>
    <mergeCell ref="F236:F237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71" priority="3" stopIfTrue="1" operator="lessThan">
      <formula>0</formula>
    </cfRule>
    <cfRule type="cellIs" dxfId="70" priority="4" stopIfTrue="1" operator="equal">
      <formula>0</formula>
    </cfRule>
  </conditionalFormatting>
  <conditionalFormatting sqref="K126:K131">
    <cfRule type="cellIs" dxfId="69" priority="5" stopIfTrue="1" operator="lessThan">
      <formula>0</formula>
    </cfRule>
    <cfRule type="cellIs" dxfId="68" priority="6" stopIfTrue="1" operator="equal">
      <formula>0</formula>
    </cfRule>
  </conditionalFormatting>
  <conditionalFormatting sqref="K134:K145 K360:K367">
    <cfRule type="cellIs" dxfId="67" priority="7" stopIfTrue="1" operator="lessThan">
      <formula>0</formula>
    </cfRule>
    <cfRule type="cellIs" dxfId="66" priority="8" stopIfTrue="1" operator="equal">
      <formula>0</formula>
    </cfRule>
  </conditionalFormatting>
  <conditionalFormatting sqref="K148:K358">
    <cfRule type="cellIs" dxfId="65" priority="1" stopIfTrue="1" operator="lessThan">
      <formula>0</formula>
    </cfRule>
    <cfRule type="cellIs" dxfId="64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  <pageSetUpPr fitToPage="1"/>
  </sheetPr>
  <dimension ref="A1:AZ456"/>
  <sheetViews>
    <sheetView showGridLines="0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1110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1109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77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>
        <v>300</v>
      </c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/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500</v>
      </c>
      <c r="AE14" s="44"/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hidden="1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/>
      <c r="I24" s="1230">
        <f>AU24</f>
        <v>0</v>
      </c>
      <c r="J24" s="1232">
        <f>SUM(N25:AT25)</f>
        <v>0</v>
      </c>
      <c r="K24" s="1220">
        <f>H24-J24</f>
        <v>0</v>
      </c>
      <c r="L24" s="1209" t="e">
        <f>J24/H24</f>
        <v>#DIV/0!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/>
      <c r="AB24" s="57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0</v>
      </c>
      <c r="AV24" s="35"/>
      <c r="AW24" s="912"/>
      <c r="AZ24" s="913"/>
    </row>
    <row r="25" spans="1:52" s="13" customFormat="1" ht="13.2" hidden="1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/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0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366</v>
      </c>
      <c r="K26" s="1220">
        <f>H26-J26</f>
        <v>190</v>
      </c>
      <c r="L26" s="1209">
        <f>J26/H26</f>
        <v>0.65827338129496404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/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366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1081"/>
      <c r="G28" s="1530" t="s">
        <v>762</v>
      </c>
      <c r="H28" s="1534">
        <v>320</v>
      </c>
      <c r="I28" s="1230">
        <f>AU28</f>
        <v>320</v>
      </c>
      <c r="J28" s="1232">
        <f>SUM(N29:AT29)</f>
        <v>0</v>
      </c>
      <c r="K28" s="1220">
        <f>H28-J28</f>
        <v>320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/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320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1101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1691</v>
      </c>
      <c r="I34" s="1512">
        <f>SUM(I10:I33)</f>
        <v>1691</v>
      </c>
      <c r="J34" s="1526">
        <f>SUM(J10:J33)</f>
        <v>381</v>
      </c>
      <c r="K34" s="1512">
        <f>SUM(K10:K33)</f>
        <v>1310</v>
      </c>
      <c r="L34" s="1312">
        <f>J34/H34</f>
        <v>0.2253104671791839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300</v>
      </c>
      <c r="AA34" s="68">
        <f t="shared" si="1"/>
        <v>0</v>
      </c>
      <c r="AB34" s="68">
        <f t="shared" si="1"/>
        <v>0</v>
      </c>
      <c r="AC34" s="67">
        <f t="shared" si="1"/>
        <v>0</v>
      </c>
      <c r="AD34" s="68">
        <f t="shared" si="1"/>
        <v>500</v>
      </c>
      <c r="AE34" s="68">
        <f t="shared" si="1"/>
        <v>0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0</v>
      </c>
      <c r="AM34" s="68">
        <f t="shared" si="1"/>
        <v>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1691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0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381</v>
      </c>
      <c r="AV35" s="70"/>
      <c r="AW35" s="912"/>
      <c r="AZ35" s="913"/>
    </row>
    <row r="36" spans="1:52" s="13" customFormat="1" ht="13.2" hidden="1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/>
      <c r="I36" s="1230">
        <f t="shared" ref="I36:I38" si="3">AU36</f>
        <v>0</v>
      </c>
      <c r="J36" s="1232">
        <f>SUM(N37:AT37)</f>
        <v>0</v>
      </c>
      <c r="K36" s="1220">
        <f>H36-J36</f>
        <v>0</v>
      </c>
      <c r="L36" s="1209" t="e">
        <f t="shared" ref="L36:L38" si="4">J36/H36</f>
        <v>#DIV/0!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/>
      <c r="AA36" s="57"/>
      <c r="AB36" s="57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0</v>
      </c>
      <c r="AV36" s="35"/>
      <c r="AW36" s="1294"/>
      <c r="AX36" s="1295"/>
      <c r="AY36" s="1295"/>
      <c r="AZ36" s="1296"/>
    </row>
    <row r="37" spans="1:52" s="13" customFormat="1" ht="13.2" hidden="1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/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0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729</v>
      </c>
      <c r="K38" s="1220">
        <f>H38-J38</f>
        <v>71</v>
      </c>
      <c r="L38" s="1209">
        <f t="shared" si="4"/>
        <v>0.91125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/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729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440</v>
      </c>
      <c r="K44" s="1220">
        <f>H44-J44</f>
        <v>360</v>
      </c>
      <c r="L44" s="1209">
        <f t="shared" ref="L44" si="11">J44/H44</f>
        <v>0.55000000000000004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>
        <v>360</v>
      </c>
      <c r="Y44" s="76"/>
      <c r="Z44" s="76"/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/>
      <c r="AA45" s="40"/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440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440</v>
      </c>
      <c r="K46" s="1220">
        <f>H46-J46</f>
        <v>360</v>
      </c>
      <c r="L46" s="1209">
        <f t="shared" ref="L46" si="13">J46/H46</f>
        <v>0.55000000000000004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>
        <v>360</v>
      </c>
      <c r="Y46" s="76"/>
      <c r="Z46" s="76"/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/>
      <c r="Z47" s="40"/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440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3000</v>
      </c>
      <c r="I48" s="1230">
        <f t="shared" ref="I48" si="14">AU48</f>
        <v>3000</v>
      </c>
      <c r="J48" s="1232">
        <f>SUM(N49:AT49)</f>
        <v>360</v>
      </c>
      <c r="K48" s="1220">
        <f>H48-J48</f>
        <v>2640</v>
      </c>
      <c r="L48" s="1209">
        <f t="shared" ref="L48" si="15">J48/H48</f>
        <v>0.12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/>
      <c r="Y48" s="76">
        <v>240</v>
      </c>
      <c r="Z48" s="76">
        <v>240</v>
      </c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/>
      <c r="AH48" s="76"/>
      <c r="AI48" s="79"/>
      <c r="AJ48" s="76"/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3000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/>
      <c r="T49" s="40"/>
      <c r="U49" s="40"/>
      <c r="V49" s="40"/>
      <c r="W49" s="78"/>
      <c r="X49" s="40"/>
      <c r="Y49" s="40"/>
      <c r="Z49" s="40"/>
      <c r="AA49" s="40"/>
      <c r="AB49" s="40"/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360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3000</v>
      </c>
      <c r="I50" s="1230">
        <f t="shared" ref="I50" si="16">AU50</f>
        <v>3000</v>
      </c>
      <c r="J50" s="1232">
        <f>SUM(N51:AT51)</f>
        <v>356</v>
      </c>
      <c r="K50" s="1220">
        <f>H50-J50</f>
        <v>2644</v>
      </c>
      <c r="L50" s="1209">
        <f t="shared" ref="L50" si="17">J50/H50</f>
        <v>0.11866666666666667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/>
      <c r="Y50" s="76">
        <v>240</v>
      </c>
      <c r="Z50" s="76">
        <v>240</v>
      </c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/>
      <c r="AH50" s="76"/>
      <c r="AI50" s="79"/>
      <c r="AJ50" s="76"/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3000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/>
      <c r="T51" s="40"/>
      <c r="U51" s="40"/>
      <c r="V51" s="40"/>
      <c r="W51" s="78"/>
      <c r="X51" s="40"/>
      <c r="Y51" s="40"/>
      <c r="Z51" s="40"/>
      <c r="AA51" s="40"/>
      <c r="AB51" s="40"/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356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3000</v>
      </c>
      <c r="I52" s="1230">
        <f t="shared" ref="I52" si="18">AU52</f>
        <v>3000</v>
      </c>
      <c r="J52" s="1232">
        <f>SUM(N53:AT53)</f>
        <v>361</v>
      </c>
      <c r="K52" s="1220">
        <f>H52-J52</f>
        <v>2639</v>
      </c>
      <c r="L52" s="1209">
        <f t="shared" ref="L52" si="19">J52/H52</f>
        <v>0.12033333333333333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/>
      <c r="Y52" s="76">
        <v>240</v>
      </c>
      <c r="Z52" s="76">
        <v>240</v>
      </c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/>
      <c r="AI52" s="79"/>
      <c r="AJ52" s="76"/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3000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/>
      <c r="T53" s="40"/>
      <c r="U53" s="40"/>
      <c r="V53" s="40"/>
      <c r="W53" s="78"/>
      <c r="X53" s="40"/>
      <c r="Y53" s="40"/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361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0</v>
      </c>
      <c r="K54" s="1517">
        <f>H54-J54</f>
        <v>6</v>
      </c>
      <c r="L54" s="1209">
        <f>J54/H54</f>
        <v>0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0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0</v>
      </c>
      <c r="K56" s="1517">
        <f>H56-J56</f>
        <v>6</v>
      </c>
      <c r="L56" s="1209">
        <f>J56/H56</f>
        <v>0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11412</v>
      </c>
      <c r="I58" s="1512">
        <f>SUM(I36:I57)</f>
        <v>11412</v>
      </c>
      <c r="J58" s="1514">
        <f>SUM(J36:J57)</f>
        <v>2686</v>
      </c>
      <c r="K58" s="1272">
        <f>H58-J58</f>
        <v>8726</v>
      </c>
      <c r="L58" s="1312">
        <f>J58/H58</f>
        <v>0.23536628110760602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732</v>
      </c>
      <c r="Y58" s="68">
        <f t="shared" si="20"/>
        <v>720</v>
      </c>
      <c r="Z58" s="68">
        <f t="shared" si="20"/>
        <v>720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300</v>
      </c>
      <c r="AH58" s="68">
        <f t="shared" si="20"/>
        <v>0</v>
      </c>
      <c r="AI58" s="67">
        <f t="shared" si="20"/>
        <v>0</v>
      </c>
      <c r="AJ58" s="68">
        <f t="shared" si="20"/>
        <v>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11412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0</v>
      </c>
      <c r="T59" s="73">
        <f t="shared" si="22"/>
        <v>0</v>
      </c>
      <c r="U59" s="73">
        <f t="shared" si="22"/>
        <v>0</v>
      </c>
      <c r="V59" s="73">
        <f t="shared" si="22"/>
        <v>0</v>
      </c>
      <c r="W59" s="72">
        <f t="shared" si="22"/>
        <v>0</v>
      </c>
      <c r="X59" s="73">
        <f t="shared" si="22"/>
        <v>0</v>
      </c>
      <c r="Y59" s="73">
        <f t="shared" si="22"/>
        <v>0</v>
      </c>
      <c r="Z59" s="73">
        <f t="shared" si="22"/>
        <v>0</v>
      </c>
      <c r="AA59" s="73">
        <f t="shared" si="22"/>
        <v>0</v>
      </c>
      <c r="AB59" s="73">
        <f t="shared" si="22"/>
        <v>0</v>
      </c>
      <c r="AC59" s="72">
        <f t="shared" si="22"/>
        <v>0</v>
      </c>
      <c r="AD59" s="73">
        <f t="shared" si="22"/>
        <v>0</v>
      </c>
      <c r="AE59" s="73">
        <f t="shared" si="22"/>
        <v>0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2686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498</v>
      </c>
      <c r="K64" s="1220">
        <f>H64-J64</f>
        <v>1902</v>
      </c>
      <c r="L64" s="1209">
        <f>J64/H64</f>
        <v>0.20749999999999999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/>
      <c r="T65" s="40"/>
      <c r="U65" s="40"/>
      <c r="V65" s="40"/>
      <c r="W65" s="78"/>
      <c r="X65" s="40"/>
      <c r="Y65" s="40"/>
      <c r="Z65" s="40"/>
      <c r="AA65" s="40"/>
      <c r="AB65" s="40"/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498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0</v>
      </c>
      <c r="K76" s="1220">
        <f>H76-J76</f>
        <v>300</v>
      </c>
      <c r="L76" s="1209">
        <f>J76/H76</f>
        <v>0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/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54</v>
      </c>
      <c r="K78" s="1220">
        <f>H78-J78</f>
        <v>496</v>
      </c>
      <c r="L78" s="1209">
        <f>J78/H78</f>
        <v>9.8181818181818176E-2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/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54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>
        <v>300</v>
      </c>
      <c r="AE80" s="80"/>
      <c r="AF80" s="80"/>
      <c r="AG80" s="80"/>
      <c r="AH80" s="80"/>
      <c r="AI80" s="102"/>
      <c r="AJ80" s="80"/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80</v>
      </c>
      <c r="K86" s="1220">
        <f>H86-J86</f>
        <v>20</v>
      </c>
      <c r="L86" s="1209">
        <f>J86/H86</f>
        <v>0.8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/>
      <c r="AF86" s="80">
        <v>20</v>
      </c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80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hidden="1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697</v>
      </c>
      <c r="F104" s="1500"/>
      <c r="G104" s="1300" t="s">
        <v>758</v>
      </c>
      <c r="H104" s="1142"/>
      <c r="I104" s="1230">
        <f t="shared" si="24"/>
        <v>0</v>
      </c>
      <c r="J104" s="1232">
        <f>SUM(N105:AT105)</f>
        <v>0</v>
      </c>
      <c r="K104" s="1220">
        <f>H104-J104</f>
        <v>0</v>
      </c>
      <c r="L104" s="1209" t="e">
        <f>J104/H104</f>
        <v>#DIV/0!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/>
      <c r="AN104" s="80"/>
      <c r="AO104" s="980"/>
      <c r="AP104" s="110"/>
      <c r="AQ104" s="100"/>
      <c r="AR104" s="100"/>
      <c r="AS104" s="100"/>
      <c r="AT104" s="100"/>
      <c r="AU104" s="103">
        <f t="shared" si="27"/>
        <v>0</v>
      </c>
      <c r="AW104" s="912"/>
      <c r="AZ104" s="913"/>
    </row>
    <row r="105" spans="1:52" s="13" customFormat="1" ht="13.2" hidden="1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1020</v>
      </c>
      <c r="K108" s="1220">
        <f>H108-J108</f>
        <v>4018</v>
      </c>
      <c r="L108" s="1209">
        <f>J108/H108</f>
        <v>0.20246129416435094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/>
      <c r="AE108" s="80"/>
      <c r="AF108" s="76"/>
      <c r="AG108" s="76"/>
      <c r="AH108" s="80"/>
      <c r="AI108" s="102"/>
      <c r="AJ108" s="76">
        <v>200</v>
      </c>
      <c r="AK108" s="80">
        <v>800</v>
      </c>
      <c r="AL108" s="76">
        <v>800</v>
      </c>
      <c r="AM108" s="76">
        <v>700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/>
      <c r="V109" s="40"/>
      <c r="W109" s="78"/>
      <c r="X109" s="40"/>
      <c r="Y109" s="40"/>
      <c r="Z109" s="40"/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1020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11156</v>
      </c>
      <c r="I124" s="1475">
        <f>SUM(I60:I123)</f>
        <v>11156</v>
      </c>
      <c r="J124" s="1485">
        <f>SUM(J62:J123)</f>
        <v>1920</v>
      </c>
      <c r="K124" s="1487">
        <f>SUM(K60:K123)</f>
        <v>9236</v>
      </c>
      <c r="L124" s="1422">
        <f>J124/H124</f>
        <v>0.17210469702402295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500</v>
      </c>
      <c r="AE124" s="756">
        <f t="shared" si="29"/>
        <v>600</v>
      </c>
      <c r="AF124" s="756">
        <f t="shared" si="29"/>
        <v>520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800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700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11156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0</v>
      </c>
      <c r="T125" s="759">
        <f t="shared" si="29"/>
        <v>0</v>
      </c>
      <c r="U125" s="759">
        <f t="shared" si="29"/>
        <v>0</v>
      </c>
      <c r="V125" s="759">
        <f t="shared" si="29"/>
        <v>0</v>
      </c>
      <c r="W125" s="78">
        <f t="shared" si="30"/>
        <v>0</v>
      </c>
      <c r="X125" s="759">
        <f t="shared" si="29"/>
        <v>0</v>
      </c>
      <c r="Y125" s="759">
        <f t="shared" si="29"/>
        <v>0</v>
      </c>
      <c r="Z125" s="759">
        <f t="shared" si="29"/>
        <v>0</v>
      </c>
      <c r="AA125" s="759">
        <f t="shared" si="29"/>
        <v>0</v>
      </c>
      <c r="AB125" s="759">
        <f t="shared" si="29"/>
        <v>0</v>
      </c>
      <c r="AC125" s="78">
        <f t="shared" si="29"/>
        <v>0</v>
      </c>
      <c r="AD125" s="759">
        <f t="shared" si="29"/>
        <v>0</v>
      </c>
      <c r="AE125" s="759">
        <f t="shared" si="29"/>
        <v>0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1920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>
        <v>300</v>
      </c>
      <c r="AC126" s="102"/>
      <c r="AD126" s="80"/>
      <c r="AE126" s="80"/>
      <c r="AF126" s="321"/>
      <c r="AG126" s="80"/>
      <c r="AH126" s="80"/>
      <c r="AI126" s="102"/>
      <c r="AJ126" s="80"/>
      <c r="AK126" s="80"/>
      <c r="AL126" s="80"/>
      <c r="AM126" s="80"/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>
        <v>201</v>
      </c>
      <c r="I128" s="1230">
        <f t="shared" ref="I128" si="36">AU128</f>
        <v>201</v>
      </c>
      <c r="J128" s="1232">
        <f>SUM(N129:AT129)</f>
        <v>0</v>
      </c>
      <c r="K128" s="1220">
        <f>H128-J128</f>
        <v>201</v>
      </c>
      <c r="L128" s="1209">
        <f>J128/H128</f>
        <v>0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>
        <v>201</v>
      </c>
      <c r="AI128" s="102"/>
      <c r="AJ128" s="80"/>
      <c r="AK128" s="321"/>
      <c r="AL128" s="80"/>
      <c r="AM128" s="80"/>
      <c r="AN128" s="80"/>
      <c r="AO128" s="974"/>
      <c r="AP128" s="80"/>
      <c r="AQ128" s="100"/>
      <c r="AR128" s="100"/>
      <c r="AS128" s="100"/>
      <c r="AT128" s="100"/>
      <c r="AU128" s="103">
        <f t="shared" si="35"/>
        <v>201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501</v>
      </c>
      <c r="I132" s="1475">
        <f>I126+I130+I128</f>
        <v>501</v>
      </c>
      <c r="J132" s="1477">
        <f>J126+J130+J128</f>
        <v>0</v>
      </c>
      <c r="K132" s="1475">
        <f>K126+K130+K128</f>
        <v>501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300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201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501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 t="s">
        <v>1074</v>
      </c>
      <c r="G136" s="1440" t="s">
        <v>759</v>
      </c>
      <c r="H136" s="1136">
        <v>300</v>
      </c>
      <c r="I136" s="1230">
        <f>AU136</f>
        <v>300</v>
      </c>
      <c r="J136" s="1463">
        <f>SUM(N137:AT137)</f>
        <v>0</v>
      </c>
      <c r="K136" s="1464">
        <f>H136-J136</f>
        <v>300</v>
      </c>
      <c r="L136" s="1446">
        <f>J136/H136</f>
        <v>0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/>
      <c r="Y137" s="40"/>
      <c r="Z137" s="40"/>
      <c r="AA137" s="40"/>
      <c r="AB137" s="40"/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0</v>
      </c>
      <c r="K144" s="1461">
        <f>SUM(K134:K143)</f>
        <v>900</v>
      </c>
      <c r="L144" s="1312">
        <f>J144/H144</f>
        <v>0</v>
      </c>
      <c r="M144" s="195" t="s">
        <v>30</v>
      </c>
      <c r="N144" s="760">
        <f t="shared" ref="N144:Y144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ref="Z144:AC145" si="44">Z134+Z140+Z142+Z138+Z136</f>
        <v>0</v>
      </c>
      <c r="AA144" s="760">
        <f t="shared" si="44"/>
        <v>0</v>
      </c>
      <c r="AB144" s="760">
        <f t="shared" si="44"/>
        <v>0</v>
      </c>
      <c r="AC144" s="102">
        <f t="shared" ref="AC144:AK144" si="45">AC134+AC140+AC142+AC138+AC136</f>
        <v>0</v>
      </c>
      <c r="AD144" s="760">
        <f t="shared" si="45"/>
        <v>0</v>
      </c>
      <c r="AE144" s="760">
        <f t="shared" si="45"/>
        <v>0</v>
      </c>
      <c r="AF144" s="760">
        <f t="shared" si="45"/>
        <v>0</v>
      </c>
      <c r="AG144" s="760">
        <f t="shared" si="45"/>
        <v>0</v>
      </c>
      <c r="AH144" s="760">
        <f t="shared" si="45"/>
        <v>600</v>
      </c>
      <c r="AI144" s="102">
        <f t="shared" si="45"/>
        <v>0</v>
      </c>
      <c r="AJ144" s="760">
        <f t="shared" si="45"/>
        <v>0</v>
      </c>
      <c r="AK144" s="760">
        <f t="shared" si="45"/>
        <v>0</v>
      </c>
      <c r="AL144" s="760">
        <f t="shared" ref="AL144:AN145" si="46">AL134+AL140+AL142+AL138+AL136</f>
        <v>0</v>
      </c>
      <c r="AM144" s="760">
        <f t="shared" si="46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ref="O145:AI145" si="47">O135+O141+O143+O139+O137</f>
        <v>0</v>
      </c>
      <c r="P145" s="759">
        <f t="shared" si="47"/>
        <v>0</v>
      </c>
      <c r="Q145" s="78">
        <f t="shared" si="47"/>
        <v>0</v>
      </c>
      <c r="R145" s="759">
        <f>R135+R141+R143+R139+R137</f>
        <v>0</v>
      </c>
      <c r="S145" s="759">
        <f>S135+S141+S143+S139+S137</f>
        <v>0</v>
      </c>
      <c r="T145" s="759">
        <f t="shared" si="47"/>
        <v>0</v>
      </c>
      <c r="U145" s="759">
        <f t="shared" si="47"/>
        <v>0</v>
      </c>
      <c r="V145" s="759">
        <f t="shared" si="47"/>
        <v>0</v>
      </c>
      <c r="W145" s="78">
        <f t="shared" si="47"/>
        <v>0</v>
      </c>
      <c r="X145" s="759">
        <f>X135+X141+X143+X139+X137</f>
        <v>0</v>
      </c>
      <c r="Y145" s="759">
        <f>Y135+Y141+Y143+Y139+Y137</f>
        <v>0</v>
      </c>
      <c r="Z145" s="759">
        <f t="shared" si="44"/>
        <v>0</v>
      </c>
      <c r="AA145" s="759">
        <f t="shared" si="44"/>
        <v>0</v>
      </c>
      <c r="AB145" s="759">
        <f t="shared" si="44"/>
        <v>0</v>
      </c>
      <c r="AC145" s="78">
        <f t="shared" si="44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7"/>
        <v>0</v>
      </c>
      <c r="AG145" s="759">
        <f t="shared" si="47"/>
        <v>0</v>
      </c>
      <c r="AH145" s="759">
        <f t="shared" si="47"/>
        <v>0</v>
      </c>
      <c r="AI145" s="78">
        <f t="shared" si="47"/>
        <v>0</v>
      </c>
      <c r="AJ145" s="759">
        <f>AJ135+AJ141+AJ143+AJ139+AJ137</f>
        <v>0</v>
      </c>
      <c r="AK145" s="759">
        <f>AK135+AK141+AK143+AK139+AK137</f>
        <v>0</v>
      </c>
      <c r="AL145" s="759">
        <f t="shared" si="46"/>
        <v>0</v>
      </c>
      <c r="AM145" s="759">
        <f t="shared" si="46"/>
        <v>0</v>
      </c>
      <c r="AN145" s="639">
        <f t="shared" si="46"/>
        <v>0</v>
      </c>
      <c r="AO145" s="982"/>
      <c r="AP145" s="253"/>
      <c r="AQ145" s="253"/>
      <c r="AR145" s="253"/>
      <c r="AS145" s="253"/>
      <c r="AT145" s="253"/>
      <c r="AU145" s="985">
        <f>SUM(N145:AM145)</f>
        <v>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12557</v>
      </c>
      <c r="I146" s="1272">
        <f>I124+I132+I144</f>
        <v>12557</v>
      </c>
      <c r="J146" s="1444">
        <f>J124+J132+J144</f>
        <v>1920</v>
      </c>
      <c r="K146" s="1272">
        <f t="shared" ref="K146" si="48">K124+K132+K144</f>
        <v>10637</v>
      </c>
      <c r="L146" s="1422">
        <f>J146/H146</f>
        <v>0.15290276339890102</v>
      </c>
      <c r="M146" s="114" t="s">
        <v>39</v>
      </c>
      <c r="N146" s="550">
        <f t="shared" ref="N146:AN147" si="49">N124+N144+N132</f>
        <v>518</v>
      </c>
      <c r="O146" s="550">
        <f t="shared" si="49"/>
        <v>488</v>
      </c>
      <c r="P146" s="550">
        <f t="shared" si="49"/>
        <v>480</v>
      </c>
      <c r="Q146" s="514">
        <f t="shared" si="49"/>
        <v>0</v>
      </c>
      <c r="R146" s="550">
        <f t="shared" si="49"/>
        <v>400</v>
      </c>
      <c r="S146" s="550">
        <f t="shared" si="49"/>
        <v>550</v>
      </c>
      <c r="T146" s="550">
        <f t="shared" si="49"/>
        <v>400</v>
      </c>
      <c r="U146" s="550">
        <f t="shared" si="49"/>
        <v>400</v>
      </c>
      <c r="V146" s="550">
        <f t="shared" si="49"/>
        <v>500</v>
      </c>
      <c r="W146" s="514">
        <f t="shared" si="49"/>
        <v>0</v>
      </c>
      <c r="X146" s="550">
        <f t="shared" si="49"/>
        <v>300</v>
      </c>
      <c r="Y146" s="550">
        <f t="shared" si="49"/>
        <v>500</v>
      </c>
      <c r="Z146" s="550">
        <f t="shared" si="49"/>
        <v>700</v>
      </c>
      <c r="AA146" s="550">
        <f t="shared" si="49"/>
        <v>500</v>
      </c>
      <c r="AB146" s="550">
        <f t="shared" si="49"/>
        <v>700</v>
      </c>
      <c r="AC146" s="514">
        <f t="shared" si="49"/>
        <v>0</v>
      </c>
      <c r="AD146" s="550">
        <f t="shared" si="49"/>
        <v>500</v>
      </c>
      <c r="AE146" s="550">
        <f t="shared" si="49"/>
        <v>600</v>
      </c>
      <c r="AF146" s="550">
        <f t="shared" si="49"/>
        <v>520</v>
      </c>
      <c r="AG146" s="550">
        <f t="shared" si="49"/>
        <v>600</v>
      </c>
      <c r="AH146" s="550">
        <f t="shared" si="49"/>
        <v>801</v>
      </c>
      <c r="AI146" s="514">
        <f t="shared" si="49"/>
        <v>0</v>
      </c>
      <c r="AJ146" s="550">
        <f t="shared" si="49"/>
        <v>800</v>
      </c>
      <c r="AK146" s="550">
        <f t="shared" si="49"/>
        <v>800</v>
      </c>
      <c r="AL146" s="550">
        <f t="shared" si="49"/>
        <v>800</v>
      </c>
      <c r="AM146" s="550">
        <f t="shared" si="49"/>
        <v>700</v>
      </c>
      <c r="AN146" s="703">
        <f t="shared" si="49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12557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9"/>
        <v>364</v>
      </c>
      <c r="O147" s="551">
        <f t="shared" si="49"/>
        <v>594</v>
      </c>
      <c r="P147" s="551">
        <f t="shared" si="49"/>
        <v>644</v>
      </c>
      <c r="Q147" s="629">
        <f t="shared" si="49"/>
        <v>0</v>
      </c>
      <c r="R147" s="551">
        <f t="shared" si="49"/>
        <v>318</v>
      </c>
      <c r="S147" s="551">
        <f t="shared" si="49"/>
        <v>0</v>
      </c>
      <c r="T147" s="551">
        <f t="shared" si="49"/>
        <v>0</v>
      </c>
      <c r="U147" s="551">
        <f t="shared" si="49"/>
        <v>0</v>
      </c>
      <c r="V147" s="551">
        <f t="shared" si="49"/>
        <v>0</v>
      </c>
      <c r="W147" s="629">
        <f t="shared" si="49"/>
        <v>0</v>
      </c>
      <c r="X147" s="551">
        <f t="shared" si="49"/>
        <v>0</v>
      </c>
      <c r="Y147" s="551">
        <f t="shared" si="49"/>
        <v>0</v>
      </c>
      <c r="Z147" s="551">
        <f t="shared" si="49"/>
        <v>0</v>
      </c>
      <c r="AA147" s="551">
        <f t="shared" si="49"/>
        <v>0</v>
      </c>
      <c r="AB147" s="551">
        <f t="shared" si="49"/>
        <v>0</v>
      </c>
      <c r="AC147" s="629">
        <f t="shared" si="49"/>
        <v>0</v>
      </c>
      <c r="AD147" s="551">
        <f t="shared" si="49"/>
        <v>0</v>
      </c>
      <c r="AE147" s="551">
        <f t="shared" si="49"/>
        <v>0</v>
      </c>
      <c r="AF147" s="551">
        <f t="shared" si="49"/>
        <v>0</v>
      </c>
      <c r="AG147" s="551">
        <f t="shared" si="49"/>
        <v>0</v>
      </c>
      <c r="AH147" s="551">
        <f t="shared" si="49"/>
        <v>0</v>
      </c>
      <c r="AI147" s="629">
        <f t="shared" si="49"/>
        <v>0</v>
      </c>
      <c r="AJ147" s="551">
        <f t="shared" si="49"/>
        <v>0</v>
      </c>
      <c r="AK147" s="551">
        <f t="shared" si="49"/>
        <v>0</v>
      </c>
      <c r="AL147" s="551">
        <f t="shared" si="49"/>
        <v>0</v>
      </c>
      <c r="AM147" s="551">
        <f t="shared" si="49"/>
        <v>0</v>
      </c>
      <c r="AN147" s="704">
        <f t="shared" si="49"/>
        <v>0</v>
      </c>
      <c r="AO147" s="900"/>
      <c r="AP147" s="692"/>
      <c r="AQ147" s="692"/>
      <c r="AR147" s="692"/>
      <c r="AS147" s="692"/>
      <c r="AT147" s="692"/>
      <c r="AU147" s="692">
        <f>AU125+AU145</f>
        <v>1920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50">AU151</f>
        <v>0</v>
      </c>
      <c r="J151" s="1232">
        <f>SUM(N152:AT152)</f>
        <v>0</v>
      </c>
      <c r="K151" s="1220">
        <f t="shared" ref="K151:K165" si="51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52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52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50"/>
        <v>0</v>
      </c>
      <c r="J153" s="1232">
        <f>SUM(N154:AT154)</f>
        <v>0</v>
      </c>
      <c r="K153" s="1220">
        <f t="shared" si="51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52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52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50"/>
        <v>320</v>
      </c>
      <c r="J155" s="1232">
        <f>SUM(N156:AT156)</f>
        <v>0</v>
      </c>
      <c r="K155" s="1220">
        <f t="shared" si="51"/>
        <v>320</v>
      </c>
      <c r="L155" s="1209">
        <f>J155/H155</f>
        <v>0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52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108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/>
      <c r="AB156" s="91"/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52"/>
        <v>0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50"/>
        <v>101</v>
      </c>
      <c r="J157" s="1232">
        <f>SUM(N158:AT158)</f>
        <v>0</v>
      </c>
      <c r="K157" s="1220">
        <f t="shared" si="51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52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52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50"/>
        <v>96</v>
      </c>
      <c r="J159" s="1232">
        <f>SUM(N160:AT160)</f>
        <v>96</v>
      </c>
      <c r="K159" s="1220">
        <f t="shared" si="51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52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52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50"/>
        <v>0</v>
      </c>
      <c r="J161" s="1232">
        <f>SUM(N162:AT162)</f>
        <v>0</v>
      </c>
      <c r="K161" s="1220">
        <f t="shared" si="51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52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52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50"/>
        <v>0</v>
      </c>
      <c r="J163" s="1232">
        <f>SUM(N164:AT164)</f>
        <v>0</v>
      </c>
      <c r="K163" s="1220">
        <f t="shared" si="51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52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52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50"/>
        <v>0</v>
      </c>
      <c r="J165" s="1232">
        <f>SUM(N166:AT166)</f>
        <v>0</v>
      </c>
      <c r="K165" s="1220">
        <f t="shared" si="51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52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52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1098"/>
      <c r="G167" s="1300" t="s">
        <v>764</v>
      </c>
      <c r="H167" s="1142">
        <v>240</v>
      </c>
      <c r="I167" s="1230">
        <f t="shared" ref="I167:I185" si="53">AU167</f>
        <v>240</v>
      </c>
      <c r="J167" s="1232">
        <f>SUM(N168:AT168)</f>
        <v>0</v>
      </c>
      <c r="K167" s="1220">
        <f t="shared" ref="K167:K185" si="54">H167-J167</f>
        <v>240</v>
      </c>
      <c r="L167" s="1209">
        <f t="shared" ref="L167:L185" si="55">J167/H167</f>
        <v>0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>
        <v>80</v>
      </c>
      <c r="AL167" s="356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52"/>
        <v>240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1099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52"/>
        <v>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1098"/>
      <c r="G169" s="1300" t="s">
        <v>764</v>
      </c>
      <c r="H169" s="1142">
        <v>240</v>
      </c>
      <c r="I169" s="1230">
        <f t="shared" si="53"/>
        <v>240</v>
      </c>
      <c r="J169" s="1232">
        <f>SUM(N170:AT170)</f>
        <v>0</v>
      </c>
      <c r="K169" s="1220">
        <f t="shared" si="54"/>
        <v>240</v>
      </c>
      <c r="L169" s="1209">
        <f t="shared" si="55"/>
        <v>0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>
        <v>80</v>
      </c>
      <c r="AL169" s="356"/>
      <c r="AM169" s="90"/>
      <c r="AN169" s="131"/>
      <c r="AO169" s="925"/>
      <c r="AP169" s="137"/>
      <c r="AQ169" s="90"/>
      <c r="AR169" s="90"/>
      <c r="AS169" s="90"/>
      <c r="AT169" s="90"/>
      <c r="AU169" s="103">
        <f t="shared" si="52"/>
        <v>240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1099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52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3"/>
        <v>0</v>
      </c>
      <c r="J171" s="1232">
        <f t="shared" ref="J171" si="56">SUM(N172:AT172)</f>
        <v>0</v>
      </c>
      <c r="K171" s="1220">
        <f t="shared" si="54"/>
        <v>0</v>
      </c>
      <c r="L171" s="1209" t="e">
        <f t="shared" si="55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52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52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3"/>
        <v>0</v>
      </c>
      <c r="J173" s="1232">
        <f t="shared" ref="J173" si="57">SUM(N174:AT174)</f>
        <v>0</v>
      </c>
      <c r="K173" s="1220">
        <f t="shared" si="54"/>
        <v>0</v>
      </c>
      <c r="L173" s="1209" t="e">
        <f t="shared" si="55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52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52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3"/>
        <v>100</v>
      </c>
      <c r="J175" s="1232">
        <f t="shared" ref="J175" si="58">SUM(N176:AT176)</f>
        <v>0</v>
      </c>
      <c r="K175" s="1220">
        <f t="shared" si="54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>
        <v>100</v>
      </c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52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52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3"/>
        <v>100</v>
      </c>
      <c r="J177" s="1232">
        <f t="shared" ref="J177" si="59">SUM(N178:AT178)</f>
        <v>0</v>
      </c>
      <c r="K177" s="1220">
        <f t="shared" si="54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>
        <v>100</v>
      </c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52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52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3"/>
        <v>50</v>
      </c>
      <c r="J179" s="1232">
        <f>SUM(N180:AT180)</f>
        <v>0</v>
      </c>
      <c r="K179" s="1220">
        <f t="shared" si="54"/>
        <v>50</v>
      </c>
      <c r="L179" s="1209">
        <f t="shared" si="55"/>
        <v>0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52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/>
      <c r="AA180" s="91"/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52"/>
        <v>0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3"/>
        <v>0</v>
      </c>
      <c r="J181" s="1232">
        <f>SUM(N182:AT182)</f>
        <v>0</v>
      </c>
      <c r="K181" s="1220">
        <f t="shared" si="54"/>
        <v>0</v>
      </c>
      <c r="L181" s="1209" t="e">
        <f t="shared" si="55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52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52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1104"/>
      <c r="G183" s="1300" t="s">
        <v>764</v>
      </c>
      <c r="H183" s="1142">
        <f>400+100</f>
        <v>500</v>
      </c>
      <c r="I183" s="1230">
        <f t="shared" si="53"/>
        <v>500</v>
      </c>
      <c r="J183" s="1232">
        <f>SUM(N184:AT184)</f>
        <v>152</v>
      </c>
      <c r="K183" s="1220">
        <f t="shared" si="54"/>
        <v>348</v>
      </c>
      <c r="L183" s="1209">
        <f t="shared" si="55"/>
        <v>0.30399999999999999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52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1103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/>
      <c r="T184" s="91"/>
      <c r="U184" s="91"/>
      <c r="V184" s="91"/>
      <c r="W184" s="134"/>
      <c r="X184" s="91"/>
      <c r="Y184" s="91"/>
      <c r="Z184" s="91"/>
      <c r="AA184" s="91"/>
      <c r="AB184" s="91"/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52"/>
        <v>152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3"/>
        <v>578</v>
      </c>
      <c r="J185" s="1232">
        <f>SUM(N186:AT186)</f>
        <v>127</v>
      </c>
      <c r="K185" s="1220">
        <f t="shared" si="54"/>
        <v>451</v>
      </c>
      <c r="L185" s="1209">
        <f t="shared" si="55"/>
        <v>0.21972318339100347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/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1087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/>
      <c r="T186" s="91"/>
      <c r="U186" s="91"/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127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50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52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52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50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52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52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52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52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52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52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52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52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52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52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2325</v>
      </c>
      <c r="I199" s="1272">
        <f>SUM(I151:I198)</f>
        <v>2325</v>
      </c>
      <c r="J199" s="1326">
        <f>SUM(J151:J198)</f>
        <v>375</v>
      </c>
      <c r="K199" s="1272">
        <f>SUM(K151:K198)</f>
        <v>1950</v>
      </c>
      <c r="L199" s="1422">
        <f>J199/H199</f>
        <v>0.16129032258064516</v>
      </c>
      <c r="M199" s="114" t="s">
        <v>39</v>
      </c>
      <c r="N199" s="166">
        <f t="shared" ref="N199:AN200" si="60">N151+N153+N155+N157+N159+N161+N163+N165+N167+N169+N171+N173+N175+N177+N179+N181+N183+N185+N187+N189+N191+N193+N195+N197</f>
        <v>156</v>
      </c>
      <c r="O199" s="166">
        <f t="shared" si="60"/>
        <v>60</v>
      </c>
      <c r="P199" s="166">
        <f t="shared" si="60"/>
        <v>75</v>
      </c>
      <c r="Q199" s="167">
        <f t="shared" si="60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61">S151+S153+S155+S157+S159+S161+S163+S165+S167+S169+S171+S173+S175+S177+S179+S181+S183+S185+S187+S189+S191+S193+S195+S197</f>
        <v>58</v>
      </c>
      <c r="T199" s="166">
        <f t="shared" si="60"/>
        <v>75</v>
      </c>
      <c r="U199" s="166">
        <f>U151+U153+U155+U157+U159+U161+U163+U165+U167+U169+U171+U173+U175+U177+U179+U181+U183+U185+U187+U189+U191+U193+U195+U197</f>
        <v>75</v>
      </c>
      <c r="V199" s="166">
        <f t="shared" si="60"/>
        <v>75</v>
      </c>
      <c r="W199" s="167">
        <f t="shared" si="60"/>
        <v>0</v>
      </c>
      <c r="X199" s="166">
        <f t="shared" si="60"/>
        <v>75</v>
      </c>
      <c r="Y199" s="166">
        <f t="shared" si="60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60"/>
        <v>200</v>
      </c>
      <c r="AC199" s="167">
        <f t="shared" si="60"/>
        <v>0</v>
      </c>
      <c r="AD199" s="166">
        <f t="shared" si="60"/>
        <v>101</v>
      </c>
      <c r="AE199" s="166">
        <f t="shared" si="60"/>
        <v>70</v>
      </c>
      <c r="AF199" s="166">
        <f t="shared" si="60"/>
        <v>70</v>
      </c>
      <c r="AG199" s="166">
        <f t="shared" si="60"/>
        <v>50</v>
      </c>
      <c r="AH199" s="166">
        <f t="shared" si="60"/>
        <v>160</v>
      </c>
      <c r="AI199" s="167">
        <f t="shared" si="60"/>
        <v>0</v>
      </c>
      <c r="AJ199" s="166">
        <f t="shared" si="60"/>
        <v>160</v>
      </c>
      <c r="AK199" s="166">
        <f t="shared" si="60"/>
        <v>160</v>
      </c>
      <c r="AL199" s="166">
        <f t="shared" si="60"/>
        <v>100</v>
      </c>
      <c r="AM199" s="166">
        <f t="shared" si="60"/>
        <v>100</v>
      </c>
      <c r="AN199" s="705">
        <f t="shared" si="60"/>
        <v>0</v>
      </c>
      <c r="AO199" s="988"/>
      <c r="AP199" s="693"/>
      <c r="AQ199" s="693"/>
      <c r="AR199" s="693"/>
      <c r="AS199" s="694"/>
      <c r="AT199" s="365"/>
      <c r="AU199" s="695">
        <f t="shared" si="52"/>
        <v>2125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60"/>
        <v>96</v>
      </c>
      <c r="O200" s="168">
        <f t="shared" si="60"/>
        <v>109</v>
      </c>
      <c r="P200" s="168">
        <f t="shared" si="60"/>
        <v>43</v>
      </c>
      <c r="Q200" s="169">
        <f t="shared" si="60"/>
        <v>0</v>
      </c>
      <c r="R200" s="168">
        <f t="shared" si="60"/>
        <v>127</v>
      </c>
      <c r="S200" s="168">
        <f t="shared" si="61"/>
        <v>0</v>
      </c>
      <c r="T200" s="168">
        <f t="shared" si="60"/>
        <v>0</v>
      </c>
      <c r="U200" s="168">
        <f t="shared" si="60"/>
        <v>0</v>
      </c>
      <c r="V200" s="168">
        <f t="shared" si="60"/>
        <v>0</v>
      </c>
      <c r="W200" s="169">
        <f t="shared" si="60"/>
        <v>0</v>
      </c>
      <c r="X200" s="168">
        <f t="shared" si="60"/>
        <v>0</v>
      </c>
      <c r="Y200" s="168">
        <f t="shared" si="60"/>
        <v>0</v>
      </c>
      <c r="Z200" s="168">
        <f t="shared" si="60"/>
        <v>0</v>
      </c>
      <c r="AA200" s="168">
        <f t="shared" si="60"/>
        <v>0</v>
      </c>
      <c r="AB200" s="168">
        <f t="shared" si="60"/>
        <v>0</v>
      </c>
      <c r="AC200" s="169">
        <f t="shared" si="60"/>
        <v>0</v>
      </c>
      <c r="AD200" s="168">
        <f t="shared" si="60"/>
        <v>0</v>
      </c>
      <c r="AE200" s="168">
        <f t="shared" si="60"/>
        <v>0</v>
      </c>
      <c r="AF200" s="168">
        <f t="shared" si="60"/>
        <v>0</v>
      </c>
      <c r="AG200" s="168">
        <f t="shared" si="60"/>
        <v>0</v>
      </c>
      <c r="AH200" s="168">
        <f t="shared" si="60"/>
        <v>0</v>
      </c>
      <c r="AI200" s="169">
        <f t="shared" si="60"/>
        <v>0</v>
      </c>
      <c r="AJ200" s="168">
        <f t="shared" si="60"/>
        <v>0</v>
      </c>
      <c r="AK200" s="168">
        <f t="shared" si="60"/>
        <v>0</v>
      </c>
      <c r="AL200" s="168">
        <f t="shared" si="60"/>
        <v>0</v>
      </c>
      <c r="AM200" s="168">
        <f t="shared" si="60"/>
        <v>0</v>
      </c>
      <c r="AN200" s="706">
        <f t="shared" si="60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375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1096" t="s">
        <v>1093</v>
      </c>
      <c r="G204" s="1362" t="s">
        <v>763</v>
      </c>
      <c r="H204" s="1142">
        <f>11300-1500-1000</f>
        <v>8800</v>
      </c>
      <c r="I204" s="1230">
        <f t="shared" ref="I204" si="62">AU204</f>
        <v>8800</v>
      </c>
      <c r="J204" s="1232">
        <f>SUM(N205:AT205)</f>
        <v>1388</v>
      </c>
      <c r="K204" s="1220">
        <f t="shared" ref="K204:K206" si="63">H204-J204</f>
        <v>7412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650</v>
      </c>
      <c r="Y204" s="131">
        <v>650</v>
      </c>
      <c r="Z204" s="131">
        <v>650</v>
      </c>
      <c r="AA204" s="131">
        <v>650</v>
      </c>
      <c r="AB204" s="131"/>
      <c r="AC204" s="140"/>
      <c r="AD204" s="131">
        <v>300</v>
      </c>
      <c r="AE204" s="131">
        <v>650</v>
      </c>
      <c r="AF204" s="131">
        <v>650</v>
      </c>
      <c r="AG204" s="131">
        <v>650</v>
      </c>
      <c r="AH204" s="131">
        <v>650</v>
      </c>
      <c r="AI204" s="140"/>
      <c r="AJ204" s="131"/>
      <c r="AK204" s="131"/>
      <c r="AL204" s="131">
        <v>500</v>
      </c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4">SUM(N204:AT204)</f>
        <v>8800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754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/>
      <c r="T205" s="91"/>
      <c r="U205" s="91"/>
      <c r="V205" s="91"/>
      <c r="W205" s="134"/>
      <c r="X205" s="91"/>
      <c r="Y205" s="91"/>
      <c r="Z205" s="91"/>
      <c r="AA205" s="91"/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4"/>
        <v>1388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3"/>
        <v>0</v>
      </c>
      <c r="L206" s="1209" t="e">
        <f t="shared" ref="L206" si="65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4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4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1000</v>
      </c>
      <c r="K208" s="1220">
        <f t="shared" ref="K208" si="66">H208-J208</f>
        <v>3500</v>
      </c>
      <c r="L208" s="1209">
        <f t="shared" ref="L208" si="67">J208/H208</f>
        <v>0.22222222222222221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650</v>
      </c>
      <c r="AC208" s="140"/>
      <c r="AD208" s="320">
        <v>350</v>
      </c>
      <c r="AE208" s="131"/>
      <c r="AF208" s="131"/>
      <c r="AG208" s="320"/>
      <c r="AH208" s="131"/>
      <c r="AI208" s="140"/>
      <c r="AJ208" s="131">
        <v>650</v>
      </c>
      <c r="AK208" s="131">
        <v>650</v>
      </c>
      <c r="AL208" s="131">
        <v>200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4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240"/>
      <c r="S209" s="91"/>
      <c r="T209" s="240"/>
      <c r="U209" s="240"/>
      <c r="V209" s="91"/>
      <c r="W209" s="134"/>
      <c r="X209" s="240"/>
      <c r="Y209" s="91"/>
      <c r="Z209" s="91"/>
      <c r="AA209" s="91"/>
      <c r="AB209" s="91"/>
      <c r="AC209" s="134"/>
      <c r="AD209" s="240"/>
      <c r="AE209" s="91"/>
      <c r="AF209" s="240"/>
      <c r="AG209" s="240"/>
      <c r="AH209" s="240"/>
      <c r="AI209" s="134"/>
      <c r="AJ209" s="240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4"/>
        <v>1000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13300</v>
      </c>
      <c r="I210" s="1272">
        <f>SUM(I204:I209)</f>
        <v>13300</v>
      </c>
      <c r="J210" s="1326">
        <f>SUM(J204:J209)</f>
        <v>2388</v>
      </c>
      <c r="K210" s="1272">
        <f>SUM(K204:K209)</f>
        <v>10912</v>
      </c>
      <c r="L210" s="1312">
        <f>J210/H210</f>
        <v>0.17954887218045112</v>
      </c>
      <c r="M210" s="114" t="s">
        <v>39</v>
      </c>
      <c r="N210" s="763">
        <f>N204+N206+N208</f>
        <v>600</v>
      </c>
      <c r="O210" s="763">
        <f t="shared" ref="O210:AN211" si="68">O204+O206+O208</f>
        <v>600</v>
      </c>
      <c r="P210" s="763">
        <f t="shared" si="68"/>
        <v>600</v>
      </c>
      <c r="Q210" s="523">
        <f t="shared" si="68"/>
        <v>0</v>
      </c>
      <c r="R210" s="763">
        <f t="shared" si="68"/>
        <v>600</v>
      </c>
      <c r="S210" s="763">
        <f>S204+S206+S208</f>
        <v>600</v>
      </c>
      <c r="T210" s="763">
        <f t="shared" si="68"/>
        <v>600</v>
      </c>
      <c r="U210" s="763">
        <f t="shared" si="68"/>
        <v>600</v>
      </c>
      <c r="V210" s="763">
        <f t="shared" si="68"/>
        <v>600</v>
      </c>
      <c r="W210" s="523">
        <f t="shared" si="68"/>
        <v>0</v>
      </c>
      <c r="X210" s="763">
        <f t="shared" si="68"/>
        <v>650</v>
      </c>
      <c r="Y210" s="763">
        <f>Y204+Y206+Y208</f>
        <v>650</v>
      </c>
      <c r="Z210" s="763">
        <f t="shared" ref="Z210:AC211" si="69">Z204+Z206+Z208</f>
        <v>650</v>
      </c>
      <c r="AA210" s="763">
        <f t="shared" si="69"/>
        <v>650</v>
      </c>
      <c r="AB210" s="763">
        <f t="shared" si="69"/>
        <v>650</v>
      </c>
      <c r="AC210" s="523">
        <f t="shared" si="69"/>
        <v>0</v>
      </c>
      <c r="AD210" s="763">
        <f t="shared" si="68"/>
        <v>650</v>
      </c>
      <c r="AE210" s="763">
        <f>AE204+AE206+AE208</f>
        <v>650</v>
      </c>
      <c r="AF210" s="763">
        <f t="shared" si="68"/>
        <v>650</v>
      </c>
      <c r="AG210" s="763">
        <f t="shared" si="68"/>
        <v>650</v>
      </c>
      <c r="AH210" s="763">
        <f t="shared" si="68"/>
        <v>650</v>
      </c>
      <c r="AI210" s="523">
        <f t="shared" si="68"/>
        <v>0</v>
      </c>
      <c r="AJ210" s="763">
        <f t="shared" si="68"/>
        <v>650</v>
      </c>
      <c r="AK210" s="763">
        <f>AK204+AK206+AK208</f>
        <v>650</v>
      </c>
      <c r="AL210" s="763">
        <f t="shared" si="68"/>
        <v>700</v>
      </c>
      <c r="AM210" s="763">
        <f t="shared" si="68"/>
        <v>0</v>
      </c>
      <c r="AN210" s="683">
        <f t="shared" si="68"/>
        <v>0</v>
      </c>
      <c r="AO210" s="991"/>
      <c r="AP210" s="683"/>
      <c r="AQ210" s="683"/>
      <c r="AR210" s="683"/>
      <c r="AS210" s="683"/>
      <c r="AT210" s="683"/>
      <c r="AU210" s="695">
        <f t="shared" si="64"/>
        <v>13300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8"/>
        <v>552</v>
      </c>
      <c r="P211" s="318">
        <f t="shared" si="68"/>
        <v>724</v>
      </c>
      <c r="Q211" s="515">
        <f t="shared" si="68"/>
        <v>0</v>
      </c>
      <c r="R211" s="318">
        <f t="shared" si="68"/>
        <v>744</v>
      </c>
      <c r="S211" s="318">
        <f>S205+S207+S209</f>
        <v>0</v>
      </c>
      <c r="T211" s="318">
        <f t="shared" si="68"/>
        <v>0</v>
      </c>
      <c r="U211" s="318">
        <f t="shared" si="68"/>
        <v>0</v>
      </c>
      <c r="V211" s="318">
        <f t="shared" si="68"/>
        <v>0</v>
      </c>
      <c r="W211" s="515">
        <f t="shared" si="68"/>
        <v>0</v>
      </c>
      <c r="X211" s="318">
        <f t="shared" si="68"/>
        <v>0</v>
      </c>
      <c r="Y211" s="318">
        <f>Y205+Y207+Y209</f>
        <v>0</v>
      </c>
      <c r="Z211" s="318">
        <f t="shared" si="69"/>
        <v>0</v>
      </c>
      <c r="AA211" s="318">
        <f t="shared" si="69"/>
        <v>0</v>
      </c>
      <c r="AB211" s="318">
        <f t="shared" si="69"/>
        <v>0</v>
      </c>
      <c r="AC211" s="515">
        <f t="shared" si="69"/>
        <v>0</v>
      </c>
      <c r="AD211" s="318">
        <f t="shared" si="68"/>
        <v>0</v>
      </c>
      <c r="AE211" s="318">
        <f>AE205+AE207+AE209</f>
        <v>0</v>
      </c>
      <c r="AF211" s="318">
        <f t="shared" si="68"/>
        <v>0</v>
      </c>
      <c r="AG211" s="318">
        <f t="shared" si="68"/>
        <v>0</v>
      </c>
      <c r="AH211" s="318">
        <f t="shared" si="68"/>
        <v>0</v>
      </c>
      <c r="AI211" s="515">
        <f t="shared" si="68"/>
        <v>0</v>
      </c>
      <c r="AJ211" s="318">
        <f t="shared" si="68"/>
        <v>0</v>
      </c>
      <c r="AK211" s="318">
        <f>AK205+AK207+AK209</f>
        <v>0</v>
      </c>
      <c r="AL211" s="318">
        <f t="shared" si="68"/>
        <v>0</v>
      </c>
      <c r="AM211" s="318">
        <f t="shared" si="68"/>
        <v>0</v>
      </c>
      <c r="AN211" s="684">
        <f t="shared" si="68"/>
        <v>0</v>
      </c>
      <c r="AO211" s="992"/>
      <c r="AP211" s="684"/>
      <c r="AQ211" s="684"/>
      <c r="AR211" s="684"/>
      <c r="AS211" s="684"/>
      <c r="AT211" s="684"/>
      <c r="AU211" s="94">
        <f t="shared" si="64"/>
        <v>2388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70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4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4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70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4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4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70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4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4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70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4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4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71">H220-J220</f>
        <v>0</v>
      </c>
      <c r="L220" s="1209" t="e">
        <f t="shared" si="70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4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4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71"/>
        <v>0</v>
      </c>
      <c r="L222" s="1209" t="e">
        <f t="shared" si="70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4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4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663</v>
      </c>
      <c r="E224" s="56" t="s">
        <v>1019</v>
      </c>
      <c r="F224" s="1162"/>
      <c r="G224" s="1391" t="s">
        <v>762</v>
      </c>
      <c r="H224" s="1142">
        <v>100</v>
      </c>
      <c r="I224" s="1230">
        <f>AU224</f>
        <v>100</v>
      </c>
      <c r="J224" s="1232">
        <f>SUM(N225:AT225)</f>
        <v>0</v>
      </c>
      <c r="K224" s="1220">
        <f t="shared" si="71"/>
        <v>100</v>
      </c>
      <c r="L224" s="1209">
        <f t="shared" si="70"/>
        <v>0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>
        <v>100</v>
      </c>
      <c r="W224" s="140"/>
      <c r="X224" s="131"/>
      <c r="Y224" s="131"/>
      <c r="Z224" s="131"/>
      <c r="AA224" s="131"/>
      <c r="AB224" s="131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4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811</v>
      </c>
      <c r="F225" s="1163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/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4"/>
        <v>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1757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0</v>
      </c>
      <c r="K226" s="1220">
        <f t="shared" si="71"/>
        <v>200</v>
      </c>
      <c r="L226" s="1209">
        <f t="shared" si="70"/>
        <v>0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4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1758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/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4"/>
        <v>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71"/>
        <v>0</v>
      </c>
      <c r="L228" s="1209" t="e">
        <f t="shared" si="70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72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71"/>
        <v>1000</v>
      </c>
      <c r="L230" s="1209">
        <f t="shared" si="70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>
        <v>300</v>
      </c>
      <c r="AF230" s="131">
        <v>300</v>
      </c>
      <c r="AG230" s="131">
        <v>400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72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72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71"/>
        <v>0</v>
      </c>
      <c r="L232" s="1209" t="e">
        <f t="shared" si="70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72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72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71"/>
        <v>0</v>
      </c>
      <c r="L234" s="1209" t="e">
        <f t="shared" si="70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72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72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71"/>
        <v>0</v>
      </c>
      <c r="L236" s="1209" t="e">
        <f t="shared" si="70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72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72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71"/>
        <v>0</v>
      </c>
      <c r="L238" s="1209" t="e">
        <f t="shared" si="70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72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72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71"/>
        <v>0</v>
      </c>
      <c r="L240" s="1209" t="e">
        <f t="shared" si="70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72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72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71"/>
        <v>0</v>
      </c>
      <c r="L242" s="1209" t="e">
        <f t="shared" si="70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72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72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71"/>
        <v>0</v>
      </c>
      <c r="L244" s="1209" t="e">
        <f t="shared" si="70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72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72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71"/>
        <v>0</v>
      </c>
      <c r="L246" s="1209" t="e">
        <f t="shared" si="70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72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72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71"/>
        <v>0</v>
      </c>
      <c r="L248" s="1209" t="e">
        <f t="shared" si="70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72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72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71"/>
        <v>0</v>
      </c>
      <c r="L250" s="1209" t="e">
        <f t="shared" si="70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72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72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71"/>
        <v>0</v>
      </c>
      <c r="L252" s="1209" t="e">
        <f t="shared" si="70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72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72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0</v>
      </c>
      <c r="K254" s="1220">
        <f t="shared" si="71"/>
        <v>150</v>
      </c>
      <c r="L254" s="1209">
        <f t="shared" si="70"/>
        <v>0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50</v>
      </c>
      <c r="AB254" s="131">
        <v>100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72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/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72"/>
        <v>0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0</v>
      </c>
      <c r="K256" s="1220">
        <f t="shared" si="71"/>
        <v>90</v>
      </c>
      <c r="L256" s="1209">
        <f t="shared" si="70"/>
        <v>0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90</v>
      </c>
      <c r="AB256" s="320"/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72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240"/>
      <c r="O257" s="240"/>
      <c r="P257" s="240"/>
      <c r="Q257" s="174"/>
      <c r="R257" s="240"/>
      <c r="S257" s="240"/>
      <c r="T257" s="91"/>
      <c r="U257" s="240"/>
      <c r="V257" s="240"/>
      <c r="W257" s="174"/>
      <c r="X257" s="240"/>
      <c r="Y257" s="240"/>
      <c r="Z257" s="240"/>
      <c r="AA257" s="240"/>
      <c r="AB257" s="240"/>
      <c r="AC257" s="174"/>
      <c r="AD257" s="240"/>
      <c r="AE257" s="240"/>
      <c r="AF257" s="91"/>
      <c r="AG257" s="240"/>
      <c r="AH257" s="240"/>
      <c r="AI257" s="174"/>
      <c r="AJ257" s="240"/>
      <c r="AK257" s="240"/>
      <c r="AL257" s="240"/>
      <c r="AM257" s="240"/>
      <c r="AN257" s="240"/>
      <c r="AO257" s="990"/>
      <c r="AP257" s="91"/>
      <c r="AQ257" s="92"/>
      <c r="AR257" s="92"/>
      <c r="AS257" s="92"/>
      <c r="AT257" s="175"/>
      <c r="AU257" s="94">
        <f t="shared" si="72"/>
        <v>0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1102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70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1087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3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71"/>
        <v>0</v>
      </c>
      <c r="L260" s="1209" t="e">
        <f t="shared" si="70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3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3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71"/>
        <v>0</v>
      </c>
      <c r="L262" s="1209" t="e">
        <f t="shared" si="70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3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3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71"/>
        <v>0</v>
      </c>
      <c r="L264" s="1209" t="e">
        <f t="shared" si="70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3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3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71"/>
        <v>0</v>
      </c>
      <c r="L266" s="1209" t="e">
        <f t="shared" si="70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3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3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71"/>
        <v>0</v>
      </c>
      <c r="L268" s="1209" t="e">
        <f t="shared" si="70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3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3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71"/>
        <v>0</v>
      </c>
      <c r="L270" s="1209" t="e">
        <f t="shared" si="70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3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3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71"/>
        <v>0</v>
      </c>
      <c r="L272" s="1209" t="e">
        <f t="shared" si="70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3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3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71"/>
        <v>0</v>
      </c>
      <c r="L274" s="1209" t="e">
        <f t="shared" si="70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3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3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71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3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3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71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3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3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3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3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3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3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3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3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3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3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0</v>
      </c>
      <c r="K288" s="1272">
        <f>SUM(K212:K287)</f>
        <v>1720</v>
      </c>
      <c r="L288" s="1312">
        <f>J288/H288</f>
        <v>0</v>
      </c>
      <c r="M288" s="114" t="s">
        <v>39</v>
      </c>
      <c r="N288" s="763">
        <f t="shared" ref="N288:AN289" si="74">N256+N258+N260+N262+N264+N266+N268+N270+N272+N274+N276+N278+N280+N282+N284+N286+N212+N214+N216+N218+N220+N222+N224+N226+N228+N230+N232+N234+N236+N238+N240+N242+N244+N246+N248+N250+N252+N254</f>
        <v>0</v>
      </c>
      <c r="O288" s="763">
        <f t="shared" si="74"/>
        <v>0</v>
      </c>
      <c r="P288" s="763">
        <f t="shared" si="74"/>
        <v>0</v>
      </c>
      <c r="Q288" s="523">
        <f t="shared" si="74"/>
        <v>0</v>
      </c>
      <c r="R288" s="763">
        <f t="shared" si="74"/>
        <v>0</v>
      </c>
      <c r="S288" s="763">
        <f t="shared" si="74"/>
        <v>0</v>
      </c>
      <c r="T288" s="763">
        <f t="shared" si="74"/>
        <v>0</v>
      </c>
      <c r="U288" s="763">
        <f t="shared" si="74"/>
        <v>0</v>
      </c>
      <c r="V288" s="763">
        <f t="shared" si="74"/>
        <v>100</v>
      </c>
      <c r="W288" s="523">
        <f t="shared" si="74"/>
        <v>0</v>
      </c>
      <c r="X288" s="763">
        <f t="shared" si="74"/>
        <v>90</v>
      </c>
      <c r="Y288" s="763">
        <f t="shared" si="74"/>
        <v>200</v>
      </c>
      <c r="Z288" s="763">
        <f t="shared" si="74"/>
        <v>0</v>
      </c>
      <c r="AA288" s="763">
        <f t="shared" si="74"/>
        <v>140</v>
      </c>
      <c r="AB288" s="763">
        <f t="shared" si="74"/>
        <v>100</v>
      </c>
      <c r="AC288" s="523">
        <f t="shared" si="74"/>
        <v>0</v>
      </c>
      <c r="AD288" s="763">
        <f t="shared" si="74"/>
        <v>0</v>
      </c>
      <c r="AE288" s="763">
        <f t="shared" si="74"/>
        <v>300</v>
      </c>
      <c r="AF288" s="763">
        <f t="shared" si="74"/>
        <v>300</v>
      </c>
      <c r="AG288" s="763">
        <f t="shared" si="74"/>
        <v>400</v>
      </c>
      <c r="AH288" s="763">
        <f t="shared" si="74"/>
        <v>0</v>
      </c>
      <c r="AI288" s="523">
        <f t="shared" si="74"/>
        <v>0</v>
      </c>
      <c r="AJ288" s="763">
        <f t="shared" si="74"/>
        <v>0</v>
      </c>
      <c r="AK288" s="763">
        <f t="shared" si="74"/>
        <v>0</v>
      </c>
      <c r="AL288" s="763">
        <f t="shared" si="74"/>
        <v>90</v>
      </c>
      <c r="AM288" s="763">
        <f t="shared" si="74"/>
        <v>0</v>
      </c>
      <c r="AN288" s="683">
        <f t="shared" si="74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4"/>
        <v>0</v>
      </c>
      <c r="O289" s="318">
        <f t="shared" si="74"/>
        <v>0</v>
      </c>
      <c r="P289" s="318">
        <f t="shared" si="74"/>
        <v>0</v>
      </c>
      <c r="Q289" s="515">
        <f t="shared" si="74"/>
        <v>0</v>
      </c>
      <c r="R289" s="318">
        <f t="shared" si="74"/>
        <v>0</v>
      </c>
      <c r="S289" s="318">
        <f t="shared" si="74"/>
        <v>0</v>
      </c>
      <c r="T289" s="318">
        <f t="shared" si="74"/>
        <v>0</v>
      </c>
      <c r="U289" s="318">
        <f t="shared" si="74"/>
        <v>0</v>
      </c>
      <c r="V289" s="318">
        <f t="shared" si="74"/>
        <v>0</v>
      </c>
      <c r="W289" s="515">
        <f t="shared" si="74"/>
        <v>0</v>
      </c>
      <c r="X289" s="318">
        <f t="shared" si="74"/>
        <v>0</v>
      </c>
      <c r="Y289" s="318">
        <f t="shared" si="74"/>
        <v>0</v>
      </c>
      <c r="Z289" s="318">
        <f t="shared" si="74"/>
        <v>0</v>
      </c>
      <c r="AA289" s="318">
        <f t="shared" si="74"/>
        <v>0</v>
      </c>
      <c r="AB289" s="318">
        <f t="shared" si="74"/>
        <v>0</v>
      </c>
      <c r="AC289" s="515">
        <f t="shared" si="74"/>
        <v>0</v>
      </c>
      <c r="AD289" s="318">
        <f t="shared" si="74"/>
        <v>0</v>
      </c>
      <c r="AE289" s="318">
        <f t="shared" si="74"/>
        <v>0</v>
      </c>
      <c r="AF289" s="318">
        <f t="shared" si="74"/>
        <v>0</v>
      </c>
      <c r="AG289" s="318">
        <f t="shared" si="74"/>
        <v>0</v>
      </c>
      <c r="AH289" s="318">
        <f t="shared" si="74"/>
        <v>0</v>
      </c>
      <c r="AI289" s="515">
        <f t="shared" si="74"/>
        <v>0</v>
      </c>
      <c r="AJ289" s="318">
        <f t="shared" si="74"/>
        <v>0</v>
      </c>
      <c r="AK289" s="318">
        <f t="shared" si="74"/>
        <v>0</v>
      </c>
      <c r="AL289" s="318">
        <f t="shared" si="74"/>
        <v>0</v>
      </c>
      <c r="AM289" s="318">
        <f t="shared" si="74"/>
        <v>0</v>
      </c>
      <c r="AN289" s="684">
        <f t="shared" si="74"/>
        <v>0</v>
      </c>
      <c r="AO289" s="992"/>
      <c r="AP289" s="684"/>
      <c r="AQ289" s="684"/>
      <c r="AR289" s="684"/>
      <c r="AS289" s="684"/>
      <c r="AT289" s="684"/>
      <c r="AU289" s="94">
        <f t="shared" ref="AU289:AU352" si="75">SUM(N289:AT289)</f>
        <v>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5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5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0</v>
      </c>
      <c r="K292" s="1220">
        <f>H292-J292</f>
        <v>370</v>
      </c>
      <c r="L292" s="1209">
        <f>J292/H292</f>
        <v>0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170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/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5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/>
      <c r="V293" s="40"/>
      <c r="W293" s="78"/>
      <c r="X293" s="40"/>
      <c r="Y293" s="40"/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5"/>
        <v>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5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5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5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5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5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5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5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5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5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5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5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5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5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5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5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5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5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5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5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5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5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5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5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5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5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5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5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5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5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5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0</v>
      </c>
      <c r="K324" s="1272">
        <f>SUM(K290:K323)</f>
        <v>486</v>
      </c>
      <c r="L324" s="1312">
        <f>J324/H324</f>
        <v>0</v>
      </c>
      <c r="M324" s="195" t="s">
        <v>30</v>
      </c>
      <c r="N324" s="197">
        <f t="shared" ref="N324:AN325" si="76">N290+N292+N294+N296+N298+N300+N302+N304+N306+N308+N310+N312+N314+N316+N318+N320+N322</f>
        <v>0</v>
      </c>
      <c r="O324" s="197">
        <f t="shared" si="76"/>
        <v>0</v>
      </c>
      <c r="P324" s="197">
        <f t="shared" si="76"/>
        <v>0</v>
      </c>
      <c r="Q324" s="196">
        <f t="shared" si="76"/>
        <v>0</v>
      </c>
      <c r="R324" s="197">
        <f t="shared" si="76"/>
        <v>0</v>
      </c>
      <c r="S324" s="197">
        <f t="shared" si="76"/>
        <v>0</v>
      </c>
      <c r="T324" s="197">
        <f t="shared" si="76"/>
        <v>0</v>
      </c>
      <c r="U324" s="197">
        <f t="shared" si="76"/>
        <v>200</v>
      </c>
      <c r="V324" s="197">
        <f t="shared" si="76"/>
        <v>170</v>
      </c>
      <c r="W324" s="196">
        <f t="shared" si="76"/>
        <v>0</v>
      </c>
      <c r="X324" s="197">
        <f t="shared" si="76"/>
        <v>0</v>
      </c>
      <c r="Y324" s="197">
        <f t="shared" si="76"/>
        <v>0</v>
      </c>
      <c r="Z324" s="197">
        <f t="shared" si="76"/>
        <v>0</v>
      </c>
      <c r="AA324" s="197">
        <f t="shared" si="76"/>
        <v>0</v>
      </c>
      <c r="AB324" s="197">
        <f t="shared" si="76"/>
        <v>0</v>
      </c>
      <c r="AC324" s="196">
        <f t="shared" si="76"/>
        <v>0</v>
      </c>
      <c r="AD324" s="197">
        <f t="shared" si="76"/>
        <v>0</v>
      </c>
      <c r="AE324" s="197">
        <f t="shared" si="76"/>
        <v>0</v>
      </c>
      <c r="AF324" s="197">
        <f t="shared" si="76"/>
        <v>0</v>
      </c>
      <c r="AG324" s="197">
        <f t="shared" si="76"/>
        <v>0</v>
      </c>
      <c r="AH324" s="197">
        <f t="shared" si="76"/>
        <v>116</v>
      </c>
      <c r="AI324" s="196">
        <f t="shared" si="76"/>
        <v>0</v>
      </c>
      <c r="AJ324" s="197">
        <f t="shared" si="76"/>
        <v>0</v>
      </c>
      <c r="AK324" s="197">
        <f t="shared" si="76"/>
        <v>0</v>
      </c>
      <c r="AL324" s="197">
        <f t="shared" si="76"/>
        <v>0</v>
      </c>
      <c r="AM324" s="197">
        <f t="shared" si="76"/>
        <v>0</v>
      </c>
      <c r="AN324" s="707">
        <f t="shared" si="76"/>
        <v>0</v>
      </c>
      <c r="AO324" s="996"/>
      <c r="AP324" s="685"/>
      <c r="AQ324" s="369"/>
      <c r="AR324" s="369"/>
      <c r="AS324" s="369"/>
      <c r="AT324" s="369"/>
      <c r="AU324" s="699">
        <f t="shared" si="75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6"/>
        <v>0</v>
      </c>
      <c r="O325" s="202">
        <f t="shared" si="76"/>
        <v>0</v>
      </c>
      <c r="P325" s="202">
        <f t="shared" si="76"/>
        <v>0</v>
      </c>
      <c r="Q325" s="201">
        <f t="shared" si="76"/>
        <v>0</v>
      </c>
      <c r="R325" s="202">
        <f t="shared" si="76"/>
        <v>0</v>
      </c>
      <c r="S325" s="202">
        <f t="shared" si="76"/>
        <v>0</v>
      </c>
      <c r="T325" s="202">
        <f t="shared" si="76"/>
        <v>0</v>
      </c>
      <c r="U325" s="202">
        <f t="shared" si="76"/>
        <v>0</v>
      </c>
      <c r="V325" s="202">
        <f t="shared" si="76"/>
        <v>0</v>
      </c>
      <c r="W325" s="201">
        <f t="shared" si="76"/>
        <v>0</v>
      </c>
      <c r="X325" s="202">
        <f t="shared" si="76"/>
        <v>0</v>
      </c>
      <c r="Y325" s="202">
        <f t="shared" si="76"/>
        <v>0</v>
      </c>
      <c r="Z325" s="202">
        <f t="shared" si="76"/>
        <v>0</v>
      </c>
      <c r="AA325" s="202">
        <f t="shared" si="76"/>
        <v>0</v>
      </c>
      <c r="AB325" s="202">
        <f t="shared" si="76"/>
        <v>0</v>
      </c>
      <c r="AC325" s="201">
        <f t="shared" si="76"/>
        <v>0</v>
      </c>
      <c r="AD325" s="202">
        <f t="shared" si="76"/>
        <v>0</v>
      </c>
      <c r="AE325" s="202">
        <f t="shared" si="76"/>
        <v>0</v>
      </c>
      <c r="AF325" s="202">
        <f t="shared" si="76"/>
        <v>0</v>
      </c>
      <c r="AG325" s="202">
        <f t="shared" si="76"/>
        <v>0</v>
      </c>
      <c r="AH325" s="202">
        <f t="shared" si="76"/>
        <v>0</v>
      </c>
      <c r="AI325" s="201">
        <f t="shared" si="76"/>
        <v>0</v>
      </c>
      <c r="AJ325" s="202">
        <f t="shared" si="76"/>
        <v>0</v>
      </c>
      <c r="AK325" s="202">
        <f t="shared" si="76"/>
        <v>0</v>
      </c>
      <c r="AL325" s="202">
        <f t="shared" si="76"/>
        <v>0</v>
      </c>
      <c r="AM325" s="202">
        <f t="shared" si="76"/>
        <v>0</v>
      </c>
      <c r="AN325" s="708">
        <f t="shared" si="76"/>
        <v>0</v>
      </c>
      <c r="AO325" s="931"/>
      <c r="AP325" s="370"/>
      <c r="AQ325" s="370"/>
      <c r="AR325" s="370"/>
      <c r="AS325" s="370"/>
      <c r="AT325" s="370"/>
      <c r="AU325" s="94">
        <f t="shared" si="75"/>
        <v>0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5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5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0</v>
      </c>
      <c r="K328" s="1220">
        <f t="shared" ref="K328" si="77">H328-J328</f>
        <v>70</v>
      </c>
      <c r="L328" s="1209">
        <f t="shared" ref="L328" si="78">J328/H328</f>
        <v>0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5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/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5"/>
        <v>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0</v>
      </c>
      <c r="K330" s="1220">
        <f t="shared" ref="K330:K344" si="79">H330-J330</f>
        <v>110</v>
      </c>
      <c r="L330" s="1209">
        <f t="shared" ref="L330:L352" si="80">J330/H330</f>
        <v>0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5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/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5"/>
        <v>0</v>
      </c>
      <c r="AW331" s="918"/>
      <c r="AZ331" s="919"/>
    </row>
    <row r="332" spans="1:52" s="184" customFormat="1" ht="13.2" hidden="1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/>
      <c r="I332" s="1241">
        <f>AU332</f>
        <v>0</v>
      </c>
      <c r="J332" s="1232">
        <f>SUM(N333:AT333)</f>
        <v>0</v>
      </c>
      <c r="K332" s="1220">
        <f t="shared" si="79"/>
        <v>0</v>
      </c>
      <c r="L332" s="1209" t="e">
        <f t="shared" si="80"/>
        <v>#DIV/0!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/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5"/>
        <v>0</v>
      </c>
      <c r="AW332" s="918"/>
      <c r="AZ332" s="919"/>
    </row>
    <row r="333" spans="1:52" s="184" customFormat="1" ht="13.2" hidden="1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5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9"/>
        <v>0</v>
      </c>
      <c r="L334" s="1209" t="e">
        <f t="shared" si="80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5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5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81">H336-J336</f>
        <v>300</v>
      </c>
      <c r="L336" s="1209">
        <f t="shared" ref="L336" si="82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/>
      <c r="AB336" s="90">
        <v>300</v>
      </c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5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5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9"/>
        <v>0</v>
      </c>
      <c r="L338" s="1209" t="e">
        <f t="shared" si="80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5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5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0</v>
      </c>
      <c r="K340" s="1220">
        <f t="shared" si="79"/>
        <v>190</v>
      </c>
      <c r="L340" s="1209">
        <f t="shared" si="80"/>
        <v>0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5"/>
        <v>190</v>
      </c>
      <c r="AW340" s="918"/>
      <c r="AZ340" s="919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/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5"/>
        <v>0</v>
      </c>
      <c r="AW341" s="918"/>
      <c r="AZ341" s="919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5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5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9"/>
        <v>0</v>
      </c>
      <c r="L344" s="1209" t="e">
        <f t="shared" si="80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5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5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3">H346-J346</f>
        <v>500</v>
      </c>
      <c r="L346" s="1209">
        <f t="shared" ref="L346" si="84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5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5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80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5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5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>
        <v>750</v>
      </c>
      <c r="I350" s="1230">
        <f>AU350</f>
        <v>750</v>
      </c>
      <c r="J350" s="1232">
        <f>SUM(N351:AT351)</f>
        <v>0</v>
      </c>
      <c r="K350" s="1220">
        <f>H350-J350</f>
        <v>750</v>
      </c>
      <c r="L350" s="1209">
        <f t="shared" si="80"/>
        <v>0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>
        <v>250</v>
      </c>
      <c r="AG350" s="46">
        <v>250</v>
      </c>
      <c r="AH350" s="46">
        <v>250</v>
      </c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5"/>
        <v>750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5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80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1053">
        <v>500</v>
      </c>
      <c r="AB352" s="46"/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5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5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5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7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5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2730</v>
      </c>
      <c r="I356" s="1272">
        <f>SUM(I326:I355)</f>
        <v>2730</v>
      </c>
      <c r="J356" s="1274">
        <f>SUM(J326:J355)</f>
        <v>0</v>
      </c>
      <c r="K356" s="1272">
        <f>SUM(K326:K355)</f>
        <v>2730</v>
      </c>
      <c r="L356" s="1275">
        <f>J356/H356</f>
        <v>0</v>
      </c>
      <c r="M356" s="211" t="s">
        <v>30</v>
      </c>
      <c r="N356" s="313">
        <f t="shared" ref="N356:AN357" si="86">N326+N330+N332+N334+N336+N338+N340+N342+N344+N346+N348+N350+N352+N354+N328</f>
        <v>0</v>
      </c>
      <c r="O356" s="313">
        <f t="shared" si="86"/>
        <v>0</v>
      </c>
      <c r="P356" s="313">
        <f t="shared" si="86"/>
        <v>0</v>
      </c>
      <c r="Q356" s="774">
        <f t="shared" si="86"/>
        <v>0</v>
      </c>
      <c r="R356" s="313">
        <f t="shared" si="86"/>
        <v>0</v>
      </c>
      <c r="S356" s="313">
        <f t="shared" si="86"/>
        <v>0</v>
      </c>
      <c r="T356" s="313">
        <f t="shared" si="86"/>
        <v>110</v>
      </c>
      <c r="U356" s="313">
        <f t="shared" si="86"/>
        <v>70</v>
      </c>
      <c r="V356" s="313">
        <f t="shared" si="86"/>
        <v>160</v>
      </c>
      <c r="W356" s="774">
        <f t="shared" si="86"/>
        <v>0</v>
      </c>
      <c r="X356" s="313">
        <f t="shared" si="86"/>
        <v>190</v>
      </c>
      <c r="Y356" s="313">
        <f t="shared" si="86"/>
        <v>0</v>
      </c>
      <c r="Z356" s="313">
        <f t="shared" si="86"/>
        <v>0</v>
      </c>
      <c r="AA356" s="313">
        <f t="shared" si="86"/>
        <v>500</v>
      </c>
      <c r="AB356" s="313">
        <f t="shared" si="86"/>
        <v>300</v>
      </c>
      <c r="AC356" s="774">
        <f t="shared" si="86"/>
        <v>0</v>
      </c>
      <c r="AD356" s="313">
        <f t="shared" si="86"/>
        <v>0</v>
      </c>
      <c r="AE356" s="313">
        <f t="shared" si="86"/>
        <v>0</v>
      </c>
      <c r="AF356" s="313">
        <f t="shared" si="86"/>
        <v>250</v>
      </c>
      <c r="AG356" s="313">
        <f t="shared" si="86"/>
        <v>250</v>
      </c>
      <c r="AH356" s="313">
        <f t="shared" si="86"/>
        <v>250</v>
      </c>
      <c r="AI356" s="774">
        <f t="shared" si="86"/>
        <v>0</v>
      </c>
      <c r="AJ356" s="313">
        <f t="shared" si="86"/>
        <v>0</v>
      </c>
      <c r="AK356" s="313">
        <f t="shared" si="86"/>
        <v>0</v>
      </c>
      <c r="AL356" s="313">
        <f t="shared" si="86"/>
        <v>0</v>
      </c>
      <c r="AM356" s="313">
        <f t="shared" si="86"/>
        <v>650</v>
      </c>
      <c r="AN356" s="369">
        <f t="shared" si="86"/>
        <v>0</v>
      </c>
      <c r="AO356" s="998"/>
      <c r="AP356" s="369"/>
      <c r="AQ356" s="369"/>
      <c r="AR356" s="369"/>
      <c r="AS356" s="369"/>
      <c r="AT356" s="369"/>
      <c r="AU356" s="999">
        <f t="shared" si="85"/>
        <v>2730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6"/>
        <v>0</v>
      </c>
      <c r="O357" s="874">
        <f t="shared" si="86"/>
        <v>0</v>
      </c>
      <c r="P357" s="874">
        <f t="shared" si="86"/>
        <v>0</v>
      </c>
      <c r="Q357" s="873">
        <f t="shared" si="86"/>
        <v>0</v>
      </c>
      <c r="R357" s="874">
        <f t="shared" si="86"/>
        <v>0</v>
      </c>
      <c r="S357" s="874">
        <f t="shared" si="86"/>
        <v>0</v>
      </c>
      <c r="T357" s="874">
        <f t="shared" si="86"/>
        <v>0</v>
      </c>
      <c r="U357" s="874">
        <f t="shared" si="86"/>
        <v>0</v>
      </c>
      <c r="V357" s="874">
        <f t="shared" si="86"/>
        <v>0</v>
      </c>
      <c r="W357" s="873">
        <f t="shared" si="86"/>
        <v>0</v>
      </c>
      <c r="X357" s="874">
        <f t="shared" si="86"/>
        <v>0</v>
      </c>
      <c r="Y357" s="874">
        <f t="shared" si="86"/>
        <v>0</v>
      </c>
      <c r="Z357" s="874">
        <f t="shared" si="86"/>
        <v>0</v>
      </c>
      <c r="AA357" s="874">
        <f t="shared" si="86"/>
        <v>0</v>
      </c>
      <c r="AB357" s="874">
        <f t="shared" si="86"/>
        <v>0</v>
      </c>
      <c r="AC357" s="873">
        <f t="shared" si="86"/>
        <v>0</v>
      </c>
      <c r="AD357" s="874">
        <f t="shared" si="86"/>
        <v>0</v>
      </c>
      <c r="AE357" s="874">
        <f t="shared" si="86"/>
        <v>0</v>
      </c>
      <c r="AF357" s="874">
        <f t="shared" si="86"/>
        <v>0</v>
      </c>
      <c r="AG357" s="874">
        <f t="shared" si="86"/>
        <v>0</v>
      </c>
      <c r="AH357" s="874">
        <f t="shared" si="86"/>
        <v>0</v>
      </c>
      <c r="AI357" s="873">
        <f t="shared" si="86"/>
        <v>0</v>
      </c>
      <c r="AJ357" s="874">
        <f t="shared" si="86"/>
        <v>0</v>
      </c>
      <c r="AK357" s="874">
        <f t="shared" si="86"/>
        <v>0</v>
      </c>
      <c r="AL357" s="874">
        <f t="shared" si="86"/>
        <v>0</v>
      </c>
      <c r="AM357" s="874">
        <f t="shared" si="86"/>
        <v>0</v>
      </c>
      <c r="AN357" s="1000">
        <f t="shared" si="86"/>
        <v>0</v>
      </c>
      <c r="AO357" s="1001"/>
      <c r="AP357" s="1000"/>
      <c r="AQ357" s="1000"/>
      <c r="AR357" s="1000"/>
      <c r="AS357" s="1000"/>
      <c r="AT357" s="1000"/>
      <c r="AU357" s="1002">
        <f t="shared" si="85"/>
        <v>0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0</v>
      </c>
      <c r="K360" s="1220">
        <f>H360-J360</f>
        <v>500</v>
      </c>
      <c r="L360" s="1209">
        <f>J360/H360</f>
        <v>0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/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0</v>
      </c>
      <c r="K362" s="1220">
        <f>H362-J362</f>
        <v>1930</v>
      </c>
      <c r="L362" s="1209">
        <f>J362/H362</f>
        <v>0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/>
      <c r="T363" s="50"/>
      <c r="U363" s="87"/>
      <c r="V363" s="87"/>
      <c r="W363" s="217"/>
      <c r="X363" s="87"/>
      <c r="Y363" s="87"/>
      <c r="Z363" s="87"/>
      <c r="AA363" s="87"/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7">SUM(N363:AT363)</f>
        <v>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7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7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7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7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0</v>
      </c>
      <c r="K368" s="1214">
        <f>K360+K362+K364+K366</f>
        <v>2430</v>
      </c>
      <c r="L368" s="1218">
        <f>J368/H368</f>
        <v>0</v>
      </c>
      <c r="M368" s="875" t="s">
        <v>30</v>
      </c>
      <c r="N368" s="213">
        <f>N360+N362+N364+N366</f>
        <v>0</v>
      </c>
      <c r="O368" s="213">
        <f t="shared" ref="O368:T369" si="88">O360+O362+O364+O366</f>
        <v>260</v>
      </c>
      <c r="P368" s="213">
        <f t="shared" si="88"/>
        <v>0</v>
      </c>
      <c r="Q368" s="212">
        <f t="shared" si="88"/>
        <v>0</v>
      </c>
      <c r="R368" s="213">
        <f t="shared" si="88"/>
        <v>200</v>
      </c>
      <c r="S368" s="213">
        <f>S360+S362+S364+S366</f>
        <v>250</v>
      </c>
      <c r="T368" s="213">
        <f t="shared" si="88"/>
        <v>0</v>
      </c>
      <c r="U368" s="213">
        <f>U360+U362+U364+U366</f>
        <v>250</v>
      </c>
      <c r="V368" s="213">
        <f t="shared" ref="V368:X369" si="89">V360+V362+V364+V366</f>
        <v>0</v>
      </c>
      <c r="W368" s="212">
        <f t="shared" si="89"/>
        <v>0</v>
      </c>
      <c r="X368" s="213">
        <f t="shared" si="89"/>
        <v>0</v>
      </c>
      <c r="Y368" s="213">
        <f>Y360+Y362+Y364+Y366</f>
        <v>0</v>
      </c>
      <c r="Z368" s="213">
        <f t="shared" ref="Z368:AS369" si="90">Z360+Z362+Z364+Z366</f>
        <v>400</v>
      </c>
      <c r="AA368" s="213">
        <f t="shared" si="90"/>
        <v>0</v>
      </c>
      <c r="AB368" s="213">
        <f t="shared" si="90"/>
        <v>0</v>
      </c>
      <c r="AC368" s="212">
        <f t="shared" si="90"/>
        <v>0</v>
      </c>
      <c r="AD368" s="213">
        <f t="shared" si="90"/>
        <v>0</v>
      </c>
      <c r="AE368" s="213">
        <f>AE360+AE362+AE364+AE366</f>
        <v>0</v>
      </c>
      <c r="AF368" s="213">
        <f t="shared" si="90"/>
        <v>400</v>
      </c>
      <c r="AG368" s="213">
        <f t="shared" si="90"/>
        <v>0</v>
      </c>
      <c r="AH368" s="213">
        <f t="shared" si="90"/>
        <v>0</v>
      </c>
      <c r="AI368" s="212">
        <f t="shared" si="90"/>
        <v>0</v>
      </c>
      <c r="AJ368" s="213">
        <f t="shared" si="90"/>
        <v>0</v>
      </c>
      <c r="AK368" s="213">
        <f>AK360+AK362+AK364+AK366</f>
        <v>400</v>
      </c>
      <c r="AL368" s="213">
        <f t="shared" si="90"/>
        <v>0</v>
      </c>
      <c r="AM368" s="213">
        <f t="shared" si="90"/>
        <v>0</v>
      </c>
      <c r="AN368" s="640">
        <f t="shared" si="90"/>
        <v>0</v>
      </c>
      <c r="AO368" s="640">
        <f t="shared" si="90"/>
        <v>0</v>
      </c>
      <c r="AP368" s="640">
        <f t="shared" si="90"/>
        <v>0</v>
      </c>
      <c r="AQ368" s="640">
        <f t="shared" si="90"/>
        <v>0</v>
      </c>
      <c r="AR368" s="640">
        <f t="shared" si="90"/>
        <v>0</v>
      </c>
      <c r="AS368" s="640">
        <f t="shared" si="90"/>
        <v>0</v>
      </c>
      <c r="AT368" s="640"/>
      <c r="AU368" s="999">
        <f t="shared" si="87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8"/>
        <v>0</v>
      </c>
      <c r="P369" s="218">
        <f t="shared" si="88"/>
        <v>0</v>
      </c>
      <c r="Q369" s="217">
        <f t="shared" si="88"/>
        <v>0</v>
      </c>
      <c r="R369" s="218">
        <f t="shared" si="88"/>
        <v>0</v>
      </c>
      <c r="S369" s="218">
        <f>S361+S363+S365+S367</f>
        <v>0</v>
      </c>
      <c r="T369" s="218">
        <f t="shared" si="88"/>
        <v>0</v>
      </c>
      <c r="U369" s="218">
        <f>U361+U363+U365+U367</f>
        <v>0</v>
      </c>
      <c r="V369" s="218">
        <f t="shared" si="89"/>
        <v>0</v>
      </c>
      <c r="W369" s="217">
        <f t="shared" si="89"/>
        <v>0</v>
      </c>
      <c r="X369" s="218">
        <f t="shared" si="89"/>
        <v>0</v>
      </c>
      <c r="Y369" s="218">
        <f>Y361+Y363+Y365+Y367</f>
        <v>0</v>
      </c>
      <c r="Z369" s="218">
        <f t="shared" si="90"/>
        <v>0</v>
      </c>
      <c r="AA369" s="218">
        <f t="shared" si="90"/>
        <v>0</v>
      </c>
      <c r="AB369" s="218">
        <f t="shared" si="90"/>
        <v>0</v>
      </c>
      <c r="AC369" s="217">
        <f t="shared" si="90"/>
        <v>0</v>
      </c>
      <c r="AD369" s="218">
        <f t="shared" si="90"/>
        <v>0</v>
      </c>
      <c r="AE369" s="218">
        <f>AE361+AE363+AE365+AE367</f>
        <v>0</v>
      </c>
      <c r="AF369" s="218">
        <f t="shared" si="90"/>
        <v>0</v>
      </c>
      <c r="AG369" s="218">
        <f t="shared" si="90"/>
        <v>0</v>
      </c>
      <c r="AH369" s="218">
        <f t="shared" si="90"/>
        <v>0</v>
      </c>
      <c r="AI369" s="217">
        <f t="shared" si="90"/>
        <v>0</v>
      </c>
      <c r="AJ369" s="218">
        <f t="shared" si="90"/>
        <v>0</v>
      </c>
      <c r="AK369" s="218">
        <f>AK361+AK363+AK365+AK367</f>
        <v>0</v>
      </c>
      <c r="AL369" s="218">
        <f t="shared" si="90"/>
        <v>0</v>
      </c>
      <c r="AM369" s="218">
        <f t="shared" si="90"/>
        <v>0</v>
      </c>
      <c r="AN369" s="87">
        <f t="shared" si="90"/>
        <v>0</v>
      </c>
      <c r="AO369" s="87">
        <f t="shared" si="90"/>
        <v>0</v>
      </c>
      <c r="AP369" s="87">
        <f t="shared" si="90"/>
        <v>0</v>
      </c>
      <c r="AQ369" s="87">
        <f t="shared" si="90"/>
        <v>0</v>
      </c>
      <c r="AR369" s="87">
        <f t="shared" si="90"/>
        <v>0</v>
      </c>
      <c r="AS369" s="87">
        <f t="shared" si="90"/>
        <v>0</v>
      </c>
      <c r="AT369" s="87"/>
      <c r="AU369" s="42">
        <f t="shared" si="87"/>
        <v>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46221</v>
      </c>
      <c r="I370" s="1203">
        <f>I34+I58+I146+I199+I288+I324+I356+I210</f>
        <v>46221</v>
      </c>
      <c r="J370" s="1205">
        <f>J34+J58+J146+J199+J288+J324+J356+J210</f>
        <v>7750</v>
      </c>
      <c r="K370" s="1203">
        <f>K34+K58+K146+K199+K288+K324+K356+K210</f>
        <v>38471</v>
      </c>
      <c r="L370" s="1207">
        <f>J370/H370</f>
        <v>0.16767270288397049</v>
      </c>
      <c r="M370" s="764" t="s">
        <v>39</v>
      </c>
      <c r="N370" s="765">
        <f t="shared" ref="N370:AS370" si="91">N324+N288+N199+N146+N58+N34+N356+N210</f>
        <v>2074</v>
      </c>
      <c r="O370" s="765">
        <f t="shared" si="91"/>
        <v>1883</v>
      </c>
      <c r="P370" s="765">
        <f t="shared" si="91"/>
        <v>1755</v>
      </c>
      <c r="Q370" s="190">
        <f t="shared" si="91"/>
        <v>0</v>
      </c>
      <c r="R370" s="765">
        <f t="shared" si="91"/>
        <v>2065</v>
      </c>
      <c r="S370" s="765">
        <f t="shared" si="91"/>
        <v>2134</v>
      </c>
      <c r="T370" s="765">
        <f t="shared" si="91"/>
        <v>1905</v>
      </c>
      <c r="U370" s="765">
        <f t="shared" si="91"/>
        <v>2065</v>
      </c>
      <c r="V370" s="765">
        <f t="shared" si="91"/>
        <v>2325</v>
      </c>
      <c r="W370" s="190">
        <f t="shared" si="91"/>
        <v>0</v>
      </c>
      <c r="X370" s="765">
        <f t="shared" si="91"/>
        <v>2037</v>
      </c>
      <c r="Y370" s="765">
        <f t="shared" si="91"/>
        <v>2170</v>
      </c>
      <c r="Z370" s="765">
        <f t="shared" si="91"/>
        <v>2430</v>
      </c>
      <c r="AA370" s="765">
        <f t="shared" si="91"/>
        <v>2340</v>
      </c>
      <c r="AB370" s="765">
        <f t="shared" si="91"/>
        <v>2430</v>
      </c>
      <c r="AC370" s="190">
        <f t="shared" si="91"/>
        <v>0</v>
      </c>
      <c r="AD370" s="765">
        <f t="shared" si="91"/>
        <v>2531</v>
      </c>
      <c r="AE370" s="765">
        <f t="shared" si="91"/>
        <v>2400</v>
      </c>
      <c r="AF370" s="765">
        <f t="shared" si="91"/>
        <v>2570</v>
      </c>
      <c r="AG370" s="765">
        <f t="shared" si="91"/>
        <v>2250</v>
      </c>
      <c r="AH370" s="765">
        <f t="shared" si="91"/>
        <v>1977</v>
      </c>
      <c r="AI370" s="190">
        <f t="shared" si="91"/>
        <v>0</v>
      </c>
      <c r="AJ370" s="765">
        <f t="shared" si="91"/>
        <v>1610</v>
      </c>
      <c r="AK370" s="765">
        <f t="shared" si="91"/>
        <v>1930</v>
      </c>
      <c r="AL370" s="765">
        <f t="shared" si="91"/>
        <v>1690</v>
      </c>
      <c r="AM370" s="765">
        <f t="shared" si="91"/>
        <v>1450</v>
      </c>
      <c r="AN370" s="136">
        <f t="shared" si="91"/>
        <v>0</v>
      </c>
      <c r="AO370" s="136">
        <f t="shared" si="91"/>
        <v>0</v>
      </c>
      <c r="AP370" s="136">
        <f t="shared" si="91"/>
        <v>0</v>
      </c>
      <c r="AQ370" s="136">
        <f t="shared" si="91"/>
        <v>0</v>
      </c>
      <c r="AR370" s="136">
        <f t="shared" si="91"/>
        <v>0</v>
      </c>
      <c r="AS370" s="136">
        <f t="shared" si="91"/>
        <v>0</v>
      </c>
      <c r="AT370" s="136"/>
      <c r="AU370" s="1018">
        <f>SUM(N370:AN370)</f>
        <v>46021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92">N35+N59+N200+N289+N325+N357+N147+N211</f>
        <v>1498</v>
      </c>
      <c r="O371" s="767">
        <f t="shared" si="92"/>
        <v>1958</v>
      </c>
      <c r="P371" s="767">
        <f t="shared" si="92"/>
        <v>2123</v>
      </c>
      <c r="Q371" s="515">
        <f t="shared" si="92"/>
        <v>0</v>
      </c>
      <c r="R371" s="767">
        <f t="shared" si="92"/>
        <v>2171</v>
      </c>
      <c r="S371" s="767">
        <f t="shared" si="92"/>
        <v>0</v>
      </c>
      <c r="T371" s="767">
        <f t="shared" si="92"/>
        <v>0</v>
      </c>
      <c r="U371" s="767">
        <f t="shared" si="92"/>
        <v>0</v>
      </c>
      <c r="V371" s="767">
        <f t="shared" si="92"/>
        <v>0</v>
      </c>
      <c r="W371" s="515">
        <f t="shared" si="92"/>
        <v>0</v>
      </c>
      <c r="X371" s="767">
        <f t="shared" si="92"/>
        <v>0</v>
      </c>
      <c r="Y371" s="767">
        <f t="shared" si="92"/>
        <v>0</v>
      </c>
      <c r="Z371" s="767">
        <f t="shared" si="92"/>
        <v>0</v>
      </c>
      <c r="AA371" s="767">
        <f t="shared" si="92"/>
        <v>0</v>
      </c>
      <c r="AB371" s="767">
        <f t="shared" si="92"/>
        <v>0</v>
      </c>
      <c r="AC371" s="515">
        <f t="shared" si="92"/>
        <v>0</v>
      </c>
      <c r="AD371" s="767">
        <f t="shared" si="92"/>
        <v>0</v>
      </c>
      <c r="AE371" s="767">
        <f t="shared" si="92"/>
        <v>0</v>
      </c>
      <c r="AF371" s="767">
        <f t="shared" si="92"/>
        <v>0</v>
      </c>
      <c r="AG371" s="767">
        <f t="shared" si="92"/>
        <v>0</v>
      </c>
      <c r="AH371" s="767">
        <f t="shared" si="92"/>
        <v>0</v>
      </c>
      <c r="AI371" s="515">
        <f t="shared" si="92"/>
        <v>0</v>
      </c>
      <c r="AJ371" s="767">
        <f t="shared" si="92"/>
        <v>0</v>
      </c>
      <c r="AK371" s="767">
        <f t="shared" si="92"/>
        <v>0</v>
      </c>
      <c r="AL371" s="767">
        <f t="shared" si="92"/>
        <v>0</v>
      </c>
      <c r="AM371" s="767">
        <f t="shared" si="92"/>
        <v>0</v>
      </c>
      <c r="AN371" s="684">
        <f t="shared" si="92"/>
        <v>0</v>
      </c>
      <c r="AO371" s="684">
        <f t="shared" si="92"/>
        <v>0</v>
      </c>
      <c r="AP371" s="684">
        <f t="shared" si="92"/>
        <v>0</v>
      </c>
      <c r="AQ371" s="684">
        <f t="shared" si="92"/>
        <v>0</v>
      </c>
      <c r="AR371" s="684">
        <f t="shared" si="92"/>
        <v>0</v>
      </c>
      <c r="AS371" s="684">
        <f t="shared" si="92"/>
        <v>0</v>
      </c>
      <c r="AT371" s="684"/>
      <c r="AU371" s="1019">
        <f>SUM(N371:AT371)</f>
        <v>7750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3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3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/>
      <c r="T377" s="938"/>
      <c r="U377" s="938"/>
      <c r="V377" s="938"/>
      <c r="W377" s="890"/>
      <c r="X377" s="938"/>
      <c r="Y377" s="940"/>
      <c r="Z377" s="938"/>
      <c r="AA377" s="938"/>
      <c r="AB377" s="938"/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3"/>
        <v>227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3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/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3"/>
        <v>0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3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/>
      <c r="U381" s="940"/>
      <c r="V381" s="940"/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3"/>
        <v>0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3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/>
      <c r="W383" s="892"/>
      <c r="X383" s="940"/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3"/>
        <v>0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3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/>
      <c r="Y385" s="944"/>
      <c r="Z385" s="943"/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3"/>
        <v>0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3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3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4">O374+O376+O378+O380+O382+O384+O386</f>
        <v>80</v>
      </c>
      <c r="P388" s="1042">
        <f t="shared" si="94"/>
        <v>160</v>
      </c>
      <c r="Q388" s="895">
        <f t="shared" si="94"/>
        <v>0</v>
      </c>
      <c r="R388" s="1042">
        <f t="shared" si="94"/>
        <v>180</v>
      </c>
      <c r="S388" s="1042">
        <f t="shared" si="94"/>
        <v>260</v>
      </c>
      <c r="T388" s="1042">
        <f t="shared" si="94"/>
        <v>220</v>
      </c>
      <c r="U388" s="1042">
        <f t="shared" si="94"/>
        <v>70</v>
      </c>
      <c r="V388" s="1042">
        <f t="shared" si="94"/>
        <v>160</v>
      </c>
      <c r="W388" s="895">
        <f t="shared" si="94"/>
        <v>0</v>
      </c>
      <c r="X388" s="1042">
        <f t="shared" si="94"/>
        <v>160</v>
      </c>
      <c r="Y388" s="1042">
        <f t="shared" si="94"/>
        <v>160</v>
      </c>
      <c r="Z388" s="1042">
        <f t="shared" si="94"/>
        <v>160</v>
      </c>
      <c r="AA388" s="1042">
        <f t="shared" si="94"/>
        <v>160</v>
      </c>
      <c r="AB388" s="1042">
        <f t="shared" si="94"/>
        <v>160</v>
      </c>
      <c r="AC388" s="895">
        <f t="shared" si="94"/>
        <v>0</v>
      </c>
      <c r="AD388" s="1042">
        <f t="shared" si="94"/>
        <v>182</v>
      </c>
      <c r="AE388" s="1042">
        <f t="shared" si="94"/>
        <v>0</v>
      </c>
      <c r="AF388" s="1042">
        <f t="shared" si="94"/>
        <v>0</v>
      </c>
      <c r="AG388" s="1042">
        <f t="shared" si="94"/>
        <v>0</v>
      </c>
      <c r="AH388" s="1042">
        <f t="shared" si="94"/>
        <v>0</v>
      </c>
      <c r="AI388" s="895">
        <f t="shared" si="94"/>
        <v>0</v>
      </c>
      <c r="AJ388" s="1042">
        <f t="shared" si="94"/>
        <v>90</v>
      </c>
      <c r="AK388" s="1042">
        <f t="shared" si="94"/>
        <v>90</v>
      </c>
      <c r="AL388" s="1042">
        <f t="shared" si="94"/>
        <v>90</v>
      </c>
      <c r="AM388" s="1042">
        <f t="shared" si="94"/>
        <v>0</v>
      </c>
      <c r="AN388" s="1042">
        <f t="shared" si="94"/>
        <v>0</v>
      </c>
      <c r="AO388" s="1042">
        <f t="shared" si="94"/>
        <v>0</v>
      </c>
      <c r="AP388" s="1042">
        <f t="shared" si="94"/>
        <v>0</v>
      </c>
      <c r="AQ388" s="1042">
        <f t="shared" si="94"/>
        <v>0</v>
      </c>
      <c r="AR388" s="1042">
        <f t="shared" si="94"/>
        <v>0</v>
      </c>
      <c r="AS388" s="1042">
        <f t="shared" si="94"/>
        <v>0</v>
      </c>
      <c r="AT388" s="1042">
        <f t="shared" si="94"/>
        <v>0</v>
      </c>
      <c r="AU388" s="1043">
        <f t="shared" si="93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5">O375+O377+O379+O381+O385+O387+O383</f>
        <v>227</v>
      </c>
      <c r="P389" s="1044">
        <f t="shared" si="95"/>
        <v>220</v>
      </c>
      <c r="Q389" s="896">
        <f t="shared" si="95"/>
        <v>0</v>
      </c>
      <c r="R389" s="1044">
        <f t="shared" si="95"/>
        <v>97</v>
      </c>
      <c r="S389" s="1044">
        <f t="shared" si="95"/>
        <v>0</v>
      </c>
      <c r="T389" s="1044">
        <f t="shared" si="95"/>
        <v>0</v>
      </c>
      <c r="U389" s="1044">
        <f t="shared" si="95"/>
        <v>0</v>
      </c>
      <c r="V389" s="1044">
        <f t="shared" si="95"/>
        <v>0</v>
      </c>
      <c r="W389" s="896">
        <f t="shared" si="95"/>
        <v>0</v>
      </c>
      <c r="X389" s="1044">
        <f t="shared" si="95"/>
        <v>0</v>
      </c>
      <c r="Y389" s="1044">
        <f t="shared" si="95"/>
        <v>0</v>
      </c>
      <c r="Z389" s="1044">
        <f t="shared" si="95"/>
        <v>0</v>
      </c>
      <c r="AA389" s="1044">
        <f t="shared" si="95"/>
        <v>0</v>
      </c>
      <c r="AB389" s="1044">
        <f t="shared" si="95"/>
        <v>0</v>
      </c>
      <c r="AC389" s="896">
        <f t="shared" si="95"/>
        <v>0</v>
      </c>
      <c r="AD389" s="1044">
        <f t="shared" si="95"/>
        <v>0</v>
      </c>
      <c r="AE389" s="1044">
        <f t="shared" si="95"/>
        <v>0</v>
      </c>
      <c r="AF389" s="1044">
        <f t="shared" si="95"/>
        <v>0</v>
      </c>
      <c r="AG389" s="1044">
        <f t="shared" si="95"/>
        <v>0</v>
      </c>
      <c r="AH389" s="1044">
        <f t="shared" si="95"/>
        <v>0</v>
      </c>
      <c r="AI389" s="896">
        <f t="shared" si="95"/>
        <v>0</v>
      </c>
      <c r="AJ389" s="1044">
        <f t="shared" si="95"/>
        <v>0</v>
      </c>
      <c r="AK389" s="1044">
        <f t="shared" si="95"/>
        <v>0</v>
      </c>
      <c r="AL389" s="1044">
        <f t="shared" si="95"/>
        <v>0</v>
      </c>
      <c r="AM389" s="1044">
        <f t="shared" si="95"/>
        <v>0</v>
      </c>
      <c r="AN389" s="1044">
        <f t="shared" si="95"/>
        <v>0</v>
      </c>
      <c r="AO389" s="1044">
        <f t="shared" si="95"/>
        <v>0</v>
      </c>
      <c r="AP389" s="1044">
        <f t="shared" si="95"/>
        <v>0</v>
      </c>
      <c r="AQ389" s="1044">
        <f t="shared" si="95"/>
        <v>0</v>
      </c>
      <c r="AR389" s="1044">
        <f t="shared" si="95"/>
        <v>0</v>
      </c>
      <c r="AS389" s="1044">
        <f t="shared" si="95"/>
        <v>0</v>
      </c>
      <c r="AT389" s="1044">
        <f t="shared" si="95"/>
        <v>0</v>
      </c>
      <c r="AU389" s="1045">
        <f t="shared" si="93"/>
        <v>665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112992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2"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6:A237"/>
    <mergeCell ref="C236:C237"/>
    <mergeCell ref="D236:D237"/>
    <mergeCell ref="F236:F237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J228:J229"/>
    <mergeCell ref="K228:K229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I226:I227"/>
    <mergeCell ref="J226:J227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G236:G237"/>
    <mergeCell ref="H236:H237"/>
    <mergeCell ref="I236:I237"/>
    <mergeCell ref="J236:J237"/>
    <mergeCell ref="K236:K237"/>
    <mergeCell ref="L236:L237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K234:K235"/>
    <mergeCell ref="L234:L235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J232:J233"/>
    <mergeCell ref="K232:K233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A238:A239"/>
    <mergeCell ref="C238:C239"/>
    <mergeCell ref="D238:D239"/>
    <mergeCell ref="G238:G239"/>
    <mergeCell ref="H238:H239"/>
    <mergeCell ref="I238:I239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J346:J347"/>
    <mergeCell ref="K346:K347"/>
    <mergeCell ref="K342:K343"/>
    <mergeCell ref="L342:L343"/>
    <mergeCell ref="A344:A345"/>
    <mergeCell ref="C344:C345"/>
    <mergeCell ref="D344:D345"/>
    <mergeCell ref="F344:F345"/>
    <mergeCell ref="G344:G345"/>
    <mergeCell ref="H344:H345"/>
    <mergeCell ref="I344:I345"/>
    <mergeCell ref="J344:J345"/>
    <mergeCell ref="A342:A343"/>
    <mergeCell ref="D342:D343"/>
    <mergeCell ref="G342:G343"/>
    <mergeCell ref="H342:H343"/>
    <mergeCell ref="I342:I343"/>
    <mergeCell ref="J342:J343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50:J351"/>
    <mergeCell ref="K350:K351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K348:K349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K354:K355"/>
    <mergeCell ref="L354:L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A356:E357"/>
    <mergeCell ref="H356:H357"/>
    <mergeCell ref="I356:I357"/>
    <mergeCell ref="J356:J357"/>
    <mergeCell ref="K356:K357"/>
    <mergeCell ref="L356:L35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</mergeCells>
  <phoneticPr fontId="13" type="noConversion"/>
  <conditionalFormatting sqref="K7:K124">
    <cfRule type="cellIs" dxfId="63" priority="3" stopIfTrue="1" operator="lessThan">
      <formula>0</formula>
    </cfRule>
    <cfRule type="cellIs" dxfId="62" priority="4" stopIfTrue="1" operator="equal">
      <formula>0</formula>
    </cfRule>
  </conditionalFormatting>
  <conditionalFormatting sqref="K126:K131">
    <cfRule type="cellIs" dxfId="61" priority="5" stopIfTrue="1" operator="lessThan">
      <formula>0</formula>
    </cfRule>
    <cfRule type="cellIs" dxfId="60" priority="6" stopIfTrue="1" operator="equal">
      <formula>0</formula>
    </cfRule>
  </conditionalFormatting>
  <conditionalFormatting sqref="K134:K145 K360:K367">
    <cfRule type="cellIs" dxfId="59" priority="7" stopIfTrue="1" operator="lessThan">
      <formula>0</formula>
    </cfRule>
    <cfRule type="cellIs" dxfId="58" priority="8" stopIfTrue="1" operator="equal">
      <formula>0</formula>
    </cfRule>
  </conditionalFormatting>
  <conditionalFormatting sqref="K148:K358">
    <cfRule type="cellIs" dxfId="57" priority="1" stopIfTrue="1" operator="lessThan">
      <formula>0</formula>
    </cfRule>
    <cfRule type="cellIs" dxfId="56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  <pageSetUpPr fitToPage="1"/>
  </sheetPr>
  <dimension ref="A1:AZ456"/>
  <sheetViews>
    <sheetView showGridLines="0" topLeftCell="A353" zoomScale="85" zoomScaleNormal="85" zoomScaleSheetLayoutView="40" workbookViewId="0">
      <selection activeCell="U386" sqref="U38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1111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1112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77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>
        <v>300</v>
      </c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/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500</v>
      </c>
      <c r="AE14" s="44"/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1109"/>
      <c r="G24" s="1530" t="s">
        <v>762</v>
      </c>
      <c r="H24" s="1142">
        <v>85</v>
      </c>
      <c r="I24" s="1230">
        <f>AU24</f>
        <v>85</v>
      </c>
      <c r="J24" s="1232">
        <f>SUM(N25:AT25)</f>
        <v>0</v>
      </c>
      <c r="K24" s="1220">
        <f>H24-J24</f>
        <v>85</v>
      </c>
      <c r="L24" s="1209">
        <f>J24/H24</f>
        <v>0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>
        <v>85</v>
      </c>
      <c r="AB24" s="322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85</v>
      </c>
      <c r="AV24" s="35"/>
      <c r="AW24" s="912"/>
      <c r="AZ24" s="913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798</v>
      </c>
      <c r="F25" s="1088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/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0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556</v>
      </c>
      <c r="K26" s="1220">
        <f>H26-J26</f>
        <v>0</v>
      </c>
      <c r="L26" s="1209">
        <f>J26/H26</f>
        <v>1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>
        <v>190</v>
      </c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556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>
        <f>320+100</f>
        <v>420</v>
      </c>
      <c r="I28" s="1230">
        <f>AU28</f>
        <v>420</v>
      </c>
      <c r="J28" s="1232">
        <f>SUM(N29:AT29)</f>
        <v>0</v>
      </c>
      <c r="K28" s="1220">
        <f>H28-J28</f>
        <v>420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>
        <v>100</v>
      </c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420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1876</v>
      </c>
      <c r="I34" s="1512">
        <f>SUM(I10:I33)</f>
        <v>1876</v>
      </c>
      <c r="J34" s="1526">
        <f>SUM(J10:J33)</f>
        <v>571</v>
      </c>
      <c r="K34" s="1512">
        <f>SUM(K10:K33)</f>
        <v>1305</v>
      </c>
      <c r="L34" s="1312">
        <f>J34/H34</f>
        <v>0.30437100213219614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300</v>
      </c>
      <c r="AA34" s="68">
        <f t="shared" si="1"/>
        <v>85</v>
      </c>
      <c r="AB34" s="68">
        <f t="shared" si="1"/>
        <v>0</v>
      </c>
      <c r="AC34" s="67">
        <f t="shared" si="1"/>
        <v>0</v>
      </c>
      <c r="AD34" s="68">
        <f t="shared" si="1"/>
        <v>500</v>
      </c>
      <c r="AE34" s="68">
        <f t="shared" si="1"/>
        <v>0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100</v>
      </c>
      <c r="AM34" s="68">
        <f t="shared" si="1"/>
        <v>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1876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190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0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571</v>
      </c>
      <c r="AV35" s="70"/>
      <c r="AW35" s="912"/>
      <c r="AZ35" s="913"/>
    </row>
    <row r="36" spans="1:52" s="13" customFormat="1" ht="13.2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1081"/>
      <c r="G36" s="1481" t="s">
        <v>765</v>
      </c>
      <c r="H36" s="1241">
        <v>200</v>
      </c>
      <c r="I36" s="1230">
        <f t="shared" ref="I36:I38" si="3">AU36</f>
        <v>200</v>
      </c>
      <c r="J36" s="1232">
        <f>SUM(N37:AT37)</f>
        <v>0</v>
      </c>
      <c r="K36" s="1220">
        <f>H36-J36</f>
        <v>200</v>
      </c>
      <c r="L36" s="1209">
        <f t="shared" ref="L36:L38" si="4">J36/H36</f>
        <v>0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>
        <v>200</v>
      </c>
      <c r="AA36" s="57"/>
      <c r="AB36" s="322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200</v>
      </c>
      <c r="AV36" s="35"/>
      <c r="AW36" s="1294"/>
      <c r="AX36" s="1295"/>
      <c r="AY36" s="1295"/>
      <c r="AZ36" s="1296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108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/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0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800</v>
      </c>
      <c r="K38" s="1220">
        <f>H38-J38</f>
        <v>0</v>
      </c>
      <c r="L38" s="1209">
        <f t="shared" si="4"/>
        <v>1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>
        <v>71</v>
      </c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800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440</v>
      </c>
      <c r="K44" s="1220">
        <f>H44-J44</f>
        <v>360</v>
      </c>
      <c r="L44" s="1209">
        <f t="shared" ref="L44" si="11">J44/H44</f>
        <v>0.55000000000000004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/>
      <c r="Y44" s="76"/>
      <c r="Z44" s="76">
        <v>360</v>
      </c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/>
      <c r="AA45" s="40"/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440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440</v>
      </c>
      <c r="K46" s="1220">
        <f>H46-J46</f>
        <v>360</v>
      </c>
      <c r="L46" s="1209">
        <f t="shared" ref="L46" si="13">J46/H46</f>
        <v>0.55000000000000004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/>
      <c r="Y46" s="76"/>
      <c r="Z46" s="76">
        <v>360</v>
      </c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/>
      <c r="Z47" s="40"/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440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1105"/>
      <c r="G48" s="1481" t="s">
        <v>757</v>
      </c>
      <c r="H48" s="1241">
        <v>3600</v>
      </c>
      <c r="I48" s="1230">
        <f t="shared" ref="I48" si="14">AU48</f>
        <v>3600</v>
      </c>
      <c r="J48" s="1232">
        <f>SUM(N49:AT49)</f>
        <v>541</v>
      </c>
      <c r="K48" s="1220">
        <f>H48-J48</f>
        <v>3059</v>
      </c>
      <c r="L48" s="1209">
        <f t="shared" ref="L48" si="15">J48/H48</f>
        <v>0.15027777777777779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>
        <v>240</v>
      </c>
      <c r="Y48" s="76">
        <v>240</v>
      </c>
      <c r="Z48" s="76"/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>
        <v>240</v>
      </c>
      <c r="AH48" s="76">
        <v>240</v>
      </c>
      <c r="AI48" s="79"/>
      <c r="AJ48" s="76">
        <v>120</v>
      </c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3600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106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>
        <v>181</v>
      </c>
      <c r="T49" s="40"/>
      <c r="U49" s="40"/>
      <c r="V49" s="40"/>
      <c r="W49" s="78"/>
      <c r="X49" s="40"/>
      <c r="Y49" s="40"/>
      <c r="Z49" s="40"/>
      <c r="AA49" s="40"/>
      <c r="AB49" s="40"/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541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1105"/>
      <c r="G50" s="1481" t="s">
        <v>757</v>
      </c>
      <c r="H50" s="1230">
        <v>3600</v>
      </c>
      <c r="I50" s="1230">
        <f t="shared" ref="I50" si="16">AU50</f>
        <v>3600</v>
      </c>
      <c r="J50" s="1232">
        <f>SUM(N51:AT51)</f>
        <v>556</v>
      </c>
      <c r="K50" s="1220">
        <f>H50-J50</f>
        <v>3044</v>
      </c>
      <c r="L50" s="1209">
        <f t="shared" ref="L50" si="17">J50/H50</f>
        <v>0.15444444444444444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>
        <v>240</v>
      </c>
      <c r="Y50" s="76">
        <v>240</v>
      </c>
      <c r="Z50" s="76"/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>
        <v>240</v>
      </c>
      <c r="AH50" s="76">
        <v>240</v>
      </c>
      <c r="AI50" s="79"/>
      <c r="AJ50" s="76">
        <v>120</v>
      </c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3600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106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>
        <v>200</v>
      </c>
      <c r="T51" s="40"/>
      <c r="U51" s="40"/>
      <c r="V51" s="40"/>
      <c r="W51" s="78"/>
      <c r="X51" s="40"/>
      <c r="Y51" s="40"/>
      <c r="Z51" s="40"/>
      <c r="AA51" s="40"/>
      <c r="AB51" s="40"/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556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1105"/>
      <c r="G52" s="1481" t="s">
        <v>765</v>
      </c>
      <c r="H52" s="1230">
        <v>3600</v>
      </c>
      <c r="I52" s="1230">
        <f t="shared" ref="I52" si="18">AU52</f>
        <v>3600</v>
      </c>
      <c r="J52" s="1232">
        <f>SUM(N53:AT53)</f>
        <v>668</v>
      </c>
      <c r="K52" s="1220">
        <f>H52-J52</f>
        <v>2932</v>
      </c>
      <c r="L52" s="1209">
        <f t="shared" ref="L52" si="19">J52/H52</f>
        <v>0.18555555555555556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1110">
        <v>300</v>
      </c>
      <c r="Y52" s="1110">
        <v>300</v>
      </c>
      <c r="Z52" s="76"/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>
        <v>240</v>
      </c>
      <c r="AI52" s="79"/>
      <c r="AJ52" s="76">
        <v>240</v>
      </c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3600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106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>
        <v>307</v>
      </c>
      <c r="T53" s="40"/>
      <c r="U53" s="40"/>
      <c r="V53" s="40"/>
      <c r="W53" s="78"/>
      <c r="X53" s="40"/>
      <c r="Y53" s="40"/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668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0</v>
      </c>
      <c r="K54" s="1517">
        <f>H54-J54</f>
        <v>6</v>
      </c>
      <c r="L54" s="1209">
        <f>J54/H54</f>
        <v>0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0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0</v>
      </c>
      <c r="K56" s="1517">
        <f>H56-J56</f>
        <v>6</v>
      </c>
      <c r="L56" s="1209">
        <f>J56/H56</f>
        <v>0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13412</v>
      </c>
      <c r="I58" s="1512">
        <f>SUM(I36:I57)</f>
        <v>13412</v>
      </c>
      <c r="J58" s="1514">
        <f>SUM(J36:J57)</f>
        <v>3445</v>
      </c>
      <c r="K58" s="1272">
        <f>H58-J58</f>
        <v>9967</v>
      </c>
      <c r="L58" s="1312">
        <f>J58/H58</f>
        <v>0.25685952878019686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792</v>
      </c>
      <c r="Y58" s="68">
        <f t="shared" si="20"/>
        <v>780</v>
      </c>
      <c r="Z58" s="68">
        <f t="shared" si="20"/>
        <v>920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780</v>
      </c>
      <c r="AH58" s="68">
        <f t="shared" si="20"/>
        <v>720</v>
      </c>
      <c r="AI58" s="67">
        <f t="shared" si="20"/>
        <v>0</v>
      </c>
      <c r="AJ58" s="68">
        <f t="shared" si="20"/>
        <v>480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13412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759</v>
      </c>
      <c r="T59" s="73">
        <f t="shared" si="22"/>
        <v>0</v>
      </c>
      <c r="U59" s="73">
        <f t="shared" si="22"/>
        <v>0</v>
      </c>
      <c r="V59" s="73">
        <f t="shared" si="22"/>
        <v>0</v>
      </c>
      <c r="W59" s="72">
        <f t="shared" si="22"/>
        <v>0</v>
      </c>
      <c r="X59" s="73">
        <f t="shared" si="22"/>
        <v>0</v>
      </c>
      <c r="Y59" s="73">
        <f t="shared" si="22"/>
        <v>0</v>
      </c>
      <c r="Z59" s="73">
        <f t="shared" si="22"/>
        <v>0</v>
      </c>
      <c r="AA59" s="73">
        <f t="shared" si="22"/>
        <v>0</v>
      </c>
      <c r="AB59" s="73">
        <f t="shared" si="22"/>
        <v>0</v>
      </c>
      <c r="AC59" s="72">
        <f t="shared" si="22"/>
        <v>0</v>
      </c>
      <c r="AD59" s="73">
        <f t="shared" si="22"/>
        <v>0</v>
      </c>
      <c r="AE59" s="73">
        <f t="shared" si="22"/>
        <v>0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3445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582</v>
      </c>
      <c r="K64" s="1220">
        <f>H64-J64</f>
        <v>1818</v>
      </c>
      <c r="L64" s="1209">
        <f>J64/H64</f>
        <v>0.24249999999999999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>
        <v>84</v>
      </c>
      <c r="T65" s="40"/>
      <c r="U65" s="40"/>
      <c r="V65" s="40"/>
      <c r="W65" s="78"/>
      <c r="X65" s="40"/>
      <c r="Y65" s="40"/>
      <c r="Z65" s="40"/>
      <c r="AA65" s="40"/>
      <c r="AB65" s="40"/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582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0</v>
      </c>
      <c r="K76" s="1220">
        <f>H76-J76</f>
        <v>300</v>
      </c>
      <c r="L76" s="1209">
        <f>J76/H76</f>
        <v>0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/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550</v>
      </c>
      <c r="K78" s="1220">
        <f>H78-J78</f>
        <v>0</v>
      </c>
      <c r="L78" s="1209">
        <f>J78/H78</f>
        <v>1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>
        <v>496</v>
      </c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550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759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/>
      <c r="AE80" s="80"/>
      <c r="AF80" s="80"/>
      <c r="AG80" s="80"/>
      <c r="AH80" s="80"/>
      <c r="AI80" s="102"/>
      <c r="AJ80" s="80">
        <v>100</v>
      </c>
      <c r="AK80" s="80">
        <v>200</v>
      </c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760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80</v>
      </c>
      <c r="K86" s="1220">
        <f>H86-J86</f>
        <v>20</v>
      </c>
      <c r="L86" s="1209">
        <f>J86/H86</f>
        <v>0.8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>
        <v>20</v>
      </c>
      <c r="AF86" s="80"/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80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hidden="1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697</v>
      </c>
      <c r="F104" s="1500"/>
      <c r="G104" s="1300" t="s">
        <v>758</v>
      </c>
      <c r="H104" s="1142"/>
      <c r="I104" s="1230">
        <f t="shared" si="24"/>
        <v>0</v>
      </c>
      <c r="J104" s="1232">
        <f>SUM(N105:AT105)</f>
        <v>0</v>
      </c>
      <c r="K104" s="1220">
        <f>H104-J104</f>
        <v>0</v>
      </c>
      <c r="L104" s="1209" t="e">
        <f>J104/H104</f>
        <v>#DIV/0!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/>
      <c r="AN104" s="80"/>
      <c r="AO104" s="980"/>
      <c r="AP104" s="110"/>
      <c r="AQ104" s="100"/>
      <c r="AR104" s="100"/>
      <c r="AS104" s="100"/>
      <c r="AT104" s="100"/>
      <c r="AU104" s="103">
        <f t="shared" si="27"/>
        <v>0</v>
      </c>
      <c r="AW104" s="912"/>
      <c r="AZ104" s="913"/>
    </row>
    <row r="105" spans="1:52" s="13" customFormat="1" ht="13.2" hidden="1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1020</v>
      </c>
      <c r="K108" s="1220">
        <f>H108-J108</f>
        <v>4018</v>
      </c>
      <c r="L108" s="1209">
        <f>J108/H108</f>
        <v>0.20246129416435094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>
        <v>400</v>
      </c>
      <c r="AE108" s="80"/>
      <c r="AF108" s="76"/>
      <c r="AG108" s="76"/>
      <c r="AH108" s="80"/>
      <c r="AI108" s="102"/>
      <c r="AJ108" s="76"/>
      <c r="AK108" s="80">
        <v>500</v>
      </c>
      <c r="AL108" s="76">
        <v>800</v>
      </c>
      <c r="AM108" s="76">
        <v>800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108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/>
      <c r="V109" s="40"/>
      <c r="W109" s="78"/>
      <c r="X109" s="40"/>
      <c r="Y109" s="40"/>
      <c r="Z109" s="40"/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1020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11156</v>
      </c>
      <c r="I124" s="1475">
        <f>SUM(I60:I123)</f>
        <v>11156</v>
      </c>
      <c r="J124" s="1485">
        <f>SUM(J62:J123)</f>
        <v>2500</v>
      </c>
      <c r="K124" s="1487">
        <f>SUM(K60:K123)</f>
        <v>8656</v>
      </c>
      <c r="L124" s="1422">
        <f>J124/H124</f>
        <v>0.22409465758336322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600</v>
      </c>
      <c r="AE124" s="756">
        <f t="shared" si="29"/>
        <v>620</v>
      </c>
      <c r="AF124" s="756">
        <f t="shared" si="29"/>
        <v>500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700</v>
      </c>
      <c r="AK124" s="756">
        <f t="shared" si="29"/>
        <v>700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800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11156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580</v>
      </c>
      <c r="T125" s="759">
        <f t="shared" si="29"/>
        <v>0</v>
      </c>
      <c r="U125" s="759">
        <f t="shared" si="29"/>
        <v>0</v>
      </c>
      <c r="V125" s="759">
        <f t="shared" si="29"/>
        <v>0</v>
      </c>
      <c r="W125" s="78">
        <f t="shared" si="30"/>
        <v>0</v>
      </c>
      <c r="X125" s="759">
        <f t="shared" si="29"/>
        <v>0</v>
      </c>
      <c r="Y125" s="759">
        <f t="shared" si="29"/>
        <v>0</v>
      </c>
      <c r="Z125" s="759">
        <f t="shared" si="29"/>
        <v>0</v>
      </c>
      <c r="AA125" s="759">
        <f t="shared" si="29"/>
        <v>0</v>
      </c>
      <c r="AB125" s="759">
        <f t="shared" si="29"/>
        <v>0</v>
      </c>
      <c r="AC125" s="78">
        <f t="shared" si="29"/>
        <v>0</v>
      </c>
      <c r="AD125" s="759">
        <f t="shared" si="29"/>
        <v>0</v>
      </c>
      <c r="AE125" s="759">
        <f t="shared" si="29"/>
        <v>0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2500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>
        <v>300</v>
      </c>
      <c r="AC126" s="102"/>
      <c r="AD126" s="80"/>
      <c r="AE126" s="80"/>
      <c r="AF126" s="321"/>
      <c r="AG126" s="80"/>
      <c r="AH126" s="80"/>
      <c r="AI126" s="102"/>
      <c r="AJ126" s="80"/>
      <c r="AK126" s="80"/>
      <c r="AL126" s="80"/>
      <c r="AM126" s="80"/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>
        <v>201</v>
      </c>
      <c r="I128" s="1230">
        <f t="shared" ref="I128" si="36">AU128</f>
        <v>201</v>
      </c>
      <c r="J128" s="1232">
        <f>SUM(N129:AT129)</f>
        <v>0</v>
      </c>
      <c r="K128" s="1220">
        <f>H128-J128</f>
        <v>201</v>
      </c>
      <c r="L128" s="1209">
        <f>J128/H128</f>
        <v>0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>
        <v>201</v>
      </c>
      <c r="AI128" s="102"/>
      <c r="AJ128" s="80"/>
      <c r="AK128" s="321"/>
      <c r="AL128" s="80"/>
      <c r="AM128" s="80"/>
      <c r="AN128" s="80"/>
      <c r="AO128" s="974"/>
      <c r="AP128" s="80"/>
      <c r="AQ128" s="100"/>
      <c r="AR128" s="100"/>
      <c r="AS128" s="100"/>
      <c r="AT128" s="100"/>
      <c r="AU128" s="103">
        <f t="shared" si="35"/>
        <v>201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501</v>
      </c>
      <c r="I132" s="1475">
        <f>I126+I130+I128</f>
        <v>501</v>
      </c>
      <c r="J132" s="1477">
        <f>J126+J130+J128</f>
        <v>0</v>
      </c>
      <c r="K132" s="1475">
        <f>K126+K130+K128</f>
        <v>501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300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201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501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 t="s">
        <v>1074</v>
      </c>
      <c r="G136" s="1440" t="s">
        <v>759</v>
      </c>
      <c r="H136" s="1136">
        <v>300</v>
      </c>
      <c r="I136" s="1230">
        <f>AU136</f>
        <v>300</v>
      </c>
      <c r="J136" s="1463">
        <f>SUM(N137:AT137)</f>
        <v>0</v>
      </c>
      <c r="K136" s="1464">
        <f>H136-J136</f>
        <v>300</v>
      </c>
      <c r="L136" s="1446">
        <f>J136/H136</f>
        <v>0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/>
      <c r="Y137" s="40"/>
      <c r="Z137" s="40"/>
      <c r="AA137" s="40"/>
      <c r="AB137" s="40"/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0</v>
      </c>
      <c r="K144" s="1461">
        <f>SUM(K134:K143)</f>
        <v>900</v>
      </c>
      <c r="L144" s="1312">
        <f>J144/H144</f>
        <v>0</v>
      </c>
      <c r="M144" s="195" t="s">
        <v>30</v>
      </c>
      <c r="N144" s="760">
        <f t="shared" ref="N144:AM145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si="43"/>
        <v>0</v>
      </c>
      <c r="AA144" s="760">
        <f t="shared" si="43"/>
        <v>0</v>
      </c>
      <c r="AB144" s="760">
        <f t="shared" si="43"/>
        <v>0</v>
      </c>
      <c r="AC144" s="102">
        <f t="shared" si="43"/>
        <v>0</v>
      </c>
      <c r="AD144" s="760">
        <f t="shared" si="43"/>
        <v>0</v>
      </c>
      <c r="AE144" s="760">
        <f t="shared" si="43"/>
        <v>0</v>
      </c>
      <c r="AF144" s="760">
        <f t="shared" si="43"/>
        <v>0</v>
      </c>
      <c r="AG144" s="760">
        <f t="shared" si="43"/>
        <v>0</v>
      </c>
      <c r="AH144" s="760">
        <f t="shared" si="43"/>
        <v>600</v>
      </c>
      <c r="AI144" s="102">
        <f t="shared" si="43"/>
        <v>0</v>
      </c>
      <c r="AJ144" s="760">
        <f t="shared" si="43"/>
        <v>0</v>
      </c>
      <c r="AK144" s="760">
        <f t="shared" si="43"/>
        <v>0</v>
      </c>
      <c r="AL144" s="760">
        <f t="shared" si="43"/>
        <v>0</v>
      </c>
      <c r="AM144" s="760">
        <f t="shared" si="43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si="43"/>
        <v>0</v>
      </c>
      <c r="P145" s="759">
        <f t="shared" si="43"/>
        <v>0</v>
      </c>
      <c r="Q145" s="78">
        <f t="shared" si="43"/>
        <v>0</v>
      </c>
      <c r="R145" s="759">
        <f>R135+R141+R143+R139+R137</f>
        <v>0</v>
      </c>
      <c r="S145" s="759">
        <f>S135+S141+S143+S139+S137</f>
        <v>0</v>
      </c>
      <c r="T145" s="759">
        <f t="shared" si="43"/>
        <v>0</v>
      </c>
      <c r="U145" s="759">
        <f t="shared" si="43"/>
        <v>0</v>
      </c>
      <c r="V145" s="759">
        <f t="shared" si="43"/>
        <v>0</v>
      </c>
      <c r="W145" s="78">
        <f t="shared" si="43"/>
        <v>0</v>
      </c>
      <c r="X145" s="759">
        <f>X135+X141+X143+X139+X137</f>
        <v>0</v>
      </c>
      <c r="Y145" s="759">
        <f>Y135+Y141+Y143+Y139+Y137</f>
        <v>0</v>
      </c>
      <c r="Z145" s="759">
        <f t="shared" si="43"/>
        <v>0</v>
      </c>
      <c r="AA145" s="759">
        <f t="shared" si="43"/>
        <v>0</v>
      </c>
      <c r="AB145" s="759">
        <f t="shared" si="43"/>
        <v>0</v>
      </c>
      <c r="AC145" s="78">
        <f t="shared" si="43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3"/>
        <v>0</v>
      </c>
      <c r="AG145" s="759">
        <f t="shared" si="43"/>
        <v>0</v>
      </c>
      <c r="AH145" s="759">
        <f t="shared" si="43"/>
        <v>0</v>
      </c>
      <c r="AI145" s="78">
        <f t="shared" si="43"/>
        <v>0</v>
      </c>
      <c r="AJ145" s="759">
        <f>AJ135+AJ141+AJ143+AJ139+AJ137</f>
        <v>0</v>
      </c>
      <c r="AK145" s="759">
        <f>AK135+AK141+AK143+AK139+AK137</f>
        <v>0</v>
      </c>
      <c r="AL145" s="759">
        <f t="shared" si="43"/>
        <v>0</v>
      </c>
      <c r="AM145" s="759">
        <f t="shared" si="43"/>
        <v>0</v>
      </c>
      <c r="AN145" s="639">
        <f t="shared" ref="AN145" si="44">AN135+AN141+AN143+AN139+AN137</f>
        <v>0</v>
      </c>
      <c r="AO145" s="982"/>
      <c r="AP145" s="253"/>
      <c r="AQ145" s="253"/>
      <c r="AR145" s="253"/>
      <c r="AS145" s="253"/>
      <c r="AT145" s="253"/>
      <c r="AU145" s="985">
        <f>SUM(N145:AM145)</f>
        <v>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12557</v>
      </c>
      <c r="I146" s="1272">
        <f>I124+I132+I144</f>
        <v>12557</v>
      </c>
      <c r="J146" s="1444">
        <f>J124+J132+J144</f>
        <v>2500</v>
      </c>
      <c r="K146" s="1272">
        <f t="shared" ref="K146" si="45">K124+K132+K144</f>
        <v>10057</v>
      </c>
      <c r="L146" s="1422">
        <f>J146/H146</f>
        <v>0.19909213984231902</v>
      </c>
      <c r="M146" s="114" t="s">
        <v>39</v>
      </c>
      <c r="N146" s="550">
        <f t="shared" ref="N146:AN147" si="46">N124+N144+N132</f>
        <v>518</v>
      </c>
      <c r="O146" s="550">
        <f t="shared" si="46"/>
        <v>488</v>
      </c>
      <c r="P146" s="550">
        <f t="shared" si="46"/>
        <v>480</v>
      </c>
      <c r="Q146" s="514">
        <f t="shared" si="46"/>
        <v>0</v>
      </c>
      <c r="R146" s="550">
        <f t="shared" si="46"/>
        <v>400</v>
      </c>
      <c r="S146" s="550">
        <f t="shared" si="46"/>
        <v>550</v>
      </c>
      <c r="T146" s="550">
        <f t="shared" si="46"/>
        <v>400</v>
      </c>
      <c r="U146" s="550">
        <f t="shared" si="46"/>
        <v>400</v>
      </c>
      <c r="V146" s="550">
        <f t="shared" si="46"/>
        <v>500</v>
      </c>
      <c r="W146" s="514">
        <f t="shared" si="46"/>
        <v>0</v>
      </c>
      <c r="X146" s="550">
        <f t="shared" si="46"/>
        <v>300</v>
      </c>
      <c r="Y146" s="550">
        <f t="shared" si="46"/>
        <v>500</v>
      </c>
      <c r="Z146" s="550">
        <f t="shared" si="46"/>
        <v>700</v>
      </c>
      <c r="AA146" s="550">
        <f t="shared" si="46"/>
        <v>500</v>
      </c>
      <c r="AB146" s="550">
        <f t="shared" si="46"/>
        <v>700</v>
      </c>
      <c r="AC146" s="514">
        <f t="shared" si="46"/>
        <v>0</v>
      </c>
      <c r="AD146" s="550">
        <f t="shared" si="46"/>
        <v>600</v>
      </c>
      <c r="AE146" s="550">
        <f t="shared" si="46"/>
        <v>620</v>
      </c>
      <c r="AF146" s="550">
        <f t="shared" si="46"/>
        <v>500</v>
      </c>
      <c r="AG146" s="550">
        <f t="shared" si="46"/>
        <v>600</v>
      </c>
      <c r="AH146" s="550">
        <f t="shared" si="46"/>
        <v>801</v>
      </c>
      <c r="AI146" s="514">
        <f t="shared" si="46"/>
        <v>0</v>
      </c>
      <c r="AJ146" s="550">
        <f t="shared" si="46"/>
        <v>700</v>
      </c>
      <c r="AK146" s="550">
        <f t="shared" si="46"/>
        <v>700</v>
      </c>
      <c r="AL146" s="550">
        <f t="shared" si="46"/>
        <v>800</v>
      </c>
      <c r="AM146" s="550">
        <f t="shared" si="46"/>
        <v>800</v>
      </c>
      <c r="AN146" s="703">
        <f t="shared" si="46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12557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6"/>
        <v>364</v>
      </c>
      <c r="O147" s="551">
        <f t="shared" si="46"/>
        <v>594</v>
      </c>
      <c r="P147" s="551">
        <f t="shared" si="46"/>
        <v>644</v>
      </c>
      <c r="Q147" s="629">
        <f t="shared" si="46"/>
        <v>0</v>
      </c>
      <c r="R147" s="551">
        <f t="shared" si="46"/>
        <v>318</v>
      </c>
      <c r="S147" s="551">
        <f t="shared" si="46"/>
        <v>580</v>
      </c>
      <c r="T147" s="551">
        <f t="shared" si="46"/>
        <v>0</v>
      </c>
      <c r="U147" s="551">
        <f t="shared" si="46"/>
        <v>0</v>
      </c>
      <c r="V147" s="551">
        <f t="shared" si="46"/>
        <v>0</v>
      </c>
      <c r="W147" s="629">
        <f t="shared" si="46"/>
        <v>0</v>
      </c>
      <c r="X147" s="551">
        <f t="shared" si="46"/>
        <v>0</v>
      </c>
      <c r="Y147" s="551">
        <f t="shared" si="46"/>
        <v>0</v>
      </c>
      <c r="Z147" s="551">
        <f t="shared" si="46"/>
        <v>0</v>
      </c>
      <c r="AA147" s="551">
        <f t="shared" si="46"/>
        <v>0</v>
      </c>
      <c r="AB147" s="551">
        <f t="shared" si="46"/>
        <v>0</v>
      </c>
      <c r="AC147" s="629">
        <f t="shared" si="46"/>
        <v>0</v>
      </c>
      <c r="AD147" s="551">
        <f t="shared" si="46"/>
        <v>0</v>
      </c>
      <c r="AE147" s="551">
        <f t="shared" si="46"/>
        <v>0</v>
      </c>
      <c r="AF147" s="551">
        <f t="shared" si="46"/>
        <v>0</v>
      </c>
      <c r="AG147" s="551">
        <f t="shared" si="46"/>
        <v>0</v>
      </c>
      <c r="AH147" s="551">
        <f t="shared" si="46"/>
        <v>0</v>
      </c>
      <c r="AI147" s="629">
        <f t="shared" si="46"/>
        <v>0</v>
      </c>
      <c r="AJ147" s="551">
        <f t="shared" si="46"/>
        <v>0</v>
      </c>
      <c r="AK147" s="551">
        <f t="shared" si="46"/>
        <v>0</v>
      </c>
      <c r="AL147" s="551">
        <f t="shared" si="46"/>
        <v>0</v>
      </c>
      <c r="AM147" s="551">
        <f t="shared" si="46"/>
        <v>0</v>
      </c>
      <c r="AN147" s="704">
        <f t="shared" si="46"/>
        <v>0</v>
      </c>
      <c r="AO147" s="900"/>
      <c r="AP147" s="692"/>
      <c r="AQ147" s="692"/>
      <c r="AR147" s="692"/>
      <c r="AS147" s="692"/>
      <c r="AT147" s="692"/>
      <c r="AU147" s="692">
        <f>AU125+AU145</f>
        <v>2500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47">AU151</f>
        <v>0</v>
      </c>
      <c r="J151" s="1232">
        <f>SUM(N152:AT152)</f>
        <v>0</v>
      </c>
      <c r="K151" s="1220">
        <f t="shared" ref="K151:K165" si="48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49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49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47"/>
        <v>0</v>
      </c>
      <c r="J153" s="1232">
        <f>SUM(N154:AT154)</f>
        <v>0</v>
      </c>
      <c r="K153" s="1220">
        <f t="shared" si="48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49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49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47"/>
        <v>320</v>
      </c>
      <c r="J155" s="1232">
        <f>SUM(N156:AT156)</f>
        <v>0</v>
      </c>
      <c r="K155" s="1220">
        <f t="shared" si="48"/>
        <v>320</v>
      </c>
      <c r="L155" s="1209">
        <f>J155/H155</f>
        <v>0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49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/>
      <c r="AB156" s="91"/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49"/>
        <v>0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47"/>
        <v>101</v>
      </c>
      <c r="J157" s="1232">
        <f>SUM(N158:AT158)</f>
        <v>0</v>
      </c>
      <c r="K157" s="1220">
        <f t="shared" si="48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49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49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47"/>
        <v>96</v>
      </c>
      <c r="J159" s="1232">
        <f>SUM(N160:AT160)</f>
        <v>96</v>
      </c>
      <c r="K159" s="1220">
        <f t="shared" si="48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49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49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47"/>
        <v>0</v>
      </c>
      <c r="J161" s="1232">
        <f>SUM(N162:AT162)</f>
        <v>0</v>
      </c>
      <c r="K161" s="1220">
        <f t="shared" si="48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49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49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47"/>
        <v>0</v>
      </c>
      <c r="J163" s="1232">
        <f>SUM(N164:AT164)</f>
        <v>0</v>
      </c>
      <c r="K163" s="1220">
        <f t="shared" si="48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49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49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47"/>
        <v>0</v>
      </c>
      <c r="J165" s="1232">
        <f>SUM(N166:AT166)</f>
        <v>0</v>
      </c>
      <c r="K165" s="1220">
        <f t="shared" si="48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49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49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>
        <v>240</v>
      </c>
      <c r="I167" s="1230">
        <f t="shared" ref="I167:I185" si="50">AU167</f>
        <v>240</v>
      </c>
      <c r="J167" s="1232">
        <f>SUM(N168:AT168)</f>
        <v>0</v>
      </c>
      <c r="K167" s="1220">
        <f t="shared" ref="K167:K185" si="51">H167-J167</f>
        <v>240</v>
      </c>
      <c r="L167" s="1209">
        <f t="shared" ref="L167:L185" si="52">J167/H167</f>
        <v>0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>
        <v>80</v>
      </c>
      <c r="AL167" s="356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49"/>
        <v>240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49"/>
        <v>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>
        <v>240</v>
      </c>
      <c r="I169" s="1230">
        <f t="shared" si="50"/>
        <v>240</v>
      </c>
      <c r="J169" s="1232">
        <f>SUM(N170:AT170)</f>
        <v>0</v>
      </c>
      <c r="K169" s="1220">
        <f t="shared" si="51"/>
        <v>240</v>
      </c>
      <c r="L169" s="1209">
        <f t="shared" si="52"/>
        <v>0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>
        <v>80</v>
      </c>
      <c r="AL169" s="356"/>
      <c r="AM169" s="90"/>
      <c r="AN169" s="131"/>
      <c r="AO169" s="925"/>
      <c r="AP169" s="137"/>
      <c r="AQ169" s="90"/>
      <c r="AR169" s="90"/>
      <c r="AS169" s="90"/>
      <c r="AT169" s="90"/>
      <c r="AU169" s="103">
        <f t="shared" si="49"/>
        <v>240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49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0"/>
        <v>0</v>
      </c>
      <c r="J171" s="1232">
        <f t="shared" ref="J171" si="53">SUM(N172:AT172)</f>
        <v>0</v>
      </c>
      <c r="K171" s="1220">
        <f t="shared" si="51"/>
        <v>0</v>
      </c>
      <c r="L171" s="1209" t="e">
        <f t="shared" si="52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49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49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0"/>
        <v>0</v>
      </c>
      <c r="J173" s="1232">
        <f t="shared" ref="J173" si="54">SUM(N174:AT174)</f>
        <v>0</v>
      </c>
      <c r="K173" s="1220">
        <f t="shared" si="51"/>
        <v>0</v>
      </c>
      <c r="L173" s="1209" t="e">
        <f t="shared" si="52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49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49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0"/>
        <v>100</v>
      </c>
      <c r="J175" s="1232">
        <f t="shared" ref="J175" si="55">SUM(N176:AT176)</f>
        <v>0</v>
      </c>
      <c r="K175" s="1220">
        <f t="shared" si="51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>
        <v>100</v>
      </c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49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49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0"/>
        <v>100</v>
      </c>
      <c r="J177" s="1232">
        <f t="shared" ref="J177" si="56">SUM(N178:AT178)</f>
        <v>0</v>
      </c>
      <c r="K177" s="1220">
        <f t="shared" si="51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>
        <v>100</v>
      </c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49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49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0"/>
        <v>50</v>
      </c>
      <c r="J179" s="1232">
        <f>SUM(N180:AT180)</f>
        <v>0</v>
      </c>
      <c r="K179" s="1220">
        <f t="shared" si="51"/>
        <v>50</v>
      </c>
      <c r="L179" s="1209">
        <f t="shared" si="52"/>
        <v>0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49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/>
      <c r="AA180" s="91"/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49"/>
        <v>0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0"/>
        <v>0</v>
      </c>
      <c r="J181" s="1232">
        <f>SUM(N182:AT182)</f>
        <v>0</v>
      </c>
      <c r="K181" s="1220">
        <f t="shared" si="51"/>
        <v>0</v>
      </c>
      <c r="L181" s="1209" t="e">
        <f t="shared" si="52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49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49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50"/>
        <v>500</v>
      </c>
      <c r="J183" s="1232">
        <f>SUM(N184:AT184)</f>
        <v>172</v>
      </c>
      <c r="K183" s="1220">
        <f t="shared" si="51"/>
        <v>328</v>
      </c>
      <c r="L183" s="1209">
        <f t="shared" si="52"/>
        <v>0.34399999999999997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49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>
        <v>20</v>
      </c>
      <c r="T184" s="91"/>
      <c r="U184" s="91"/>
      <c r="V184" s="91"/>
      <c r="W184" s="134"/>
      <c r="X184" s="91"/>
      <c r="Y184" s="91"/>
      <c r="Z184" s="91"/>
      <c r="AA184" s="91"/>
      <c r="AB184" s="91"/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49"/>
        <v>172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0"/>
        <v>578</v>
      </c>
      <c r="J185" s="1232">
        <f>SUM(N186:AT186)</f>
        <v>147</v>
      </c>
      <c r="K185" s="1220">
        <f t="shared" si="51"/>
        <v>431</v>
      </c>
      <c r="L185" s="1209">
        <f t="shared" si="52"/>
        <v>0.25432525951557095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/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>
        <v>20</v>
      </c>
      <c r="T186" s="91"/>
      <c r="U186" s="91"/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147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47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49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49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47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49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49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49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49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49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49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49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49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49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49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2325</v>
      </c>
      <c r="I199" s="1272">
        <f>SUM(I151:I198)</f>
        <v>2325</v>
      </c>
      <c r="J199" s="1326">
        <f>SUM(J151:J198)</f>
        <v>415</v>
      </c>
      <c r="K199" s="1272">
        <f>SUM(K151:K198)</f>
        <v>1910</v>
      </c>
      <c r="L199" s="1422">
        <f>J199/H199</f>
        <v>0.17849462365591398</v>
      </c>
      <c r="M199" s="114" t="s">
        <v>39</v>
      </c>
      <c r="N199" s="166">
        <f t="shared" ref="N199:AN200" si="57">N151+N153+N155+N157+N159+N161+N163+N165+N167+N169+N171+N173+N175+N177+N179+N181+N183+N185+N187+N189+N191+N193+N195+N197</f>
        <v>156</v>
      </c>
      <c r="O199" s="166">
        <f t="shared" si="57"/>
        <v>60</v>
      </c>
      <c r="P199" s="166">
        <f t="shared" si="57"/>
        <v>75</v>
      </c>
      <c r="Q199" s="167">
        <f t="shared" si="57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58">S151+S153+S155+S157+S159+S161+S163+S165+S167+S169+S171+S173+S175+S177+S179+S181+S183+S185+S187+S189+S191+S193+S195+S197</f>
        <v>58</v>
      </c>
      <c r="T199" s="166">
        <f t="shared" si="57"/>
        <v>75</v>
      </c>
      <c r="U199" s="166">
        <f>U151+U153+U155+U157+U159+U161+U163+U165+U167+U169+U171+U173+U175+U177+U179+U181+U183+U185+U187+U189+U191+U193+U195+U197</f>
        <v>75</v>
      </c>
      <c r="V199" s="166">
        <f t="shared" si="57"/>
        <v>75</v>
      </c>
      <c r="W199" s="167">
        <f t="shared" si="57"/>
        <v>0</v>
      </c>
      <c r="X199" s="166">
        <f t="shared" si="57"/>
        <v>75</v>
      </c>
      <c r="Y199" s="166">
        <f t="shared" si="57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57"/>
        <v>200</v>
      </c>
      <c r="AC199" s="167">
        <f t="shared" si="57"/>
        <v>0</v>
      </c>
      <c r="AD199" s="166">
        <f t="shared" si="57"/>
        <v>101</v>
      </c>
      <c r="AE199" s="166">
        <f t="shared" si="57"/>
        <v>70</v>
      </c>
      <c r="AF199" s="166">
        <f t="shared" si="57"/>
        <v>70</v>
      </c>
      <c r="AG199" s="166">
        <f t="shared" si="57"/>
        <v>50</v>
      </c>
      <c r="AH199" s="166">
        <f t="shared" si="57"/>
        <v>160</v>
      </c>
      <c r="AI199" s="167">
        <f t="shared" si="57"/>
        <v>0</v>
      </c>
      <c r="AJ199" s="166">
        <f t="shared" si="57"/>
        <v>160</v>
      </c>
      <c r="AK199" s="166">
        <f t="shared" si="57"/>
        <v>160</v>
      </c>
      <c r="AL199" s="166">
        <f t="shared" si="57"/>
        <v>100</v>
      </c>
      <c r="AM199" s="166">
        <f t="shared" si="57"/>
        <v>100</v>
      </c>
      <c r="AN199" s="705">
        <f t="shared" si="57"/>
        <v>0</v>
      </c>
      <c r="AO199" s="988"/>
      <c r="AP199" s="693"/>
      <c r="AQ199" s="693"/>
      <c r="AR199" s="693"/>
      <c r="AS199" s="694"/>
      <c r="AT199" s="365"/>
      <c r="AU199" s="695">
        <f t="shared" si="49"/>
        <v>2125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57"/>
        <v>96</v>
      </c>
      <c r="O200" s="168">
        <f t="shared" si="57"/>
        <v>109</v>
      </c>
      <c r="P200" s="168">
        <f t="shared" si="57"/>
        <v>43</v>
      </c>
      <c r="Q200" s="169">
        <f t="shared" si="57"/>
        <v>0</v>
      </c>
      <c r="R200" s="168">
        <f t="shared" si="57"/>
        <v>127</v>
      </c>
      <c r="S200" s="168">
        <f t="shared" si="58"/>
        <v>40</v>
      </c>
      <c r="T200" s="168">
        <f t="shared" si="57"/>
        <v>0</v>
      </c>
      <c r="U200" s="168">
        <f t="shared" si="57"/>
        <v>0</v>
      </c>
      <c r="V200" s="168">
        <f t="shared" si="57"/>
        <v>0</v>
      </c>
      <c r="W200" s="169">
        <f t="shared" si="57"/>
        <v>0</v>
      </c>
      <c r="X200" s="168">
        <f t="shared" si="57"/>
        <v>0</v>
      </c>
      <c r="Y200" s="168">
        <f t="shared" si="57"/>
        <v>0</v>
      </c>
      <c r="Z200" s="168">
        <f t="shared" si="57"/>
        <v>0</v>
      </c>
      <c r="AA200" s="168">
        <f t="shared" si="57"/>
        <v>0</v>
      </c>
      <c r="AB200" s="168">
        <f t="shared" si="57"/>
        <v>0</v>
      </c>
      <c r="AC200" s="169">
        <f t="shared" si="57"/>
        <v>0</v>
      </c>
      <c r="AD200" s="168">
        <f t="shared" si="57"/>
        <v>0</v>
      </c>
      <c r="AE200" s="168">
        <f t="shared" si="57"/>
        <v>0</v>
      </c>
      <c r="AF200" s="168">
        <f t="shared" si="57"/>
        <v>0</v>
      </c>
      <c r="AG200" s="168">
        <f t="shared" si="57"/>
        <v>0</v>
      </c>
      <c r="AH200" s="168">
        <f t="shared" si="57"/>
        <v>0</v>
      </c>
      <c r="AI200" s="169">
        <f t="shared" si="57"/>
        <v>0</v>
      </c>
      <c r="AJ200" s="168">
        <f t="shared" si="57"/>
        <v>0</v>
      </c>
      <c r="AK200" s="168">
        <f t="shared" si="57"/>
        <v>0</v>
      </c>
      <c r="AL200" s="168">
        <f t="shared" si="57"/>
        <v>0</v>
      </c>
      <c r="AM200" s="168">
        <f t="shared" si="57"/>
        <v>0</v>
      </c>
      <c r="AN200" s="706">
        <f t="shared" si="57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415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1096" t="s">
        <v>1093</v>
      </c>
      <c r="G204" s="1362" t="s">
        <v>763</v>
      </c>
      <c r="H204" s="1142">
        <f>11300-1500-1000</f>
        <v>8800</v>
      </c>
      <c r="I204" s="1230">
        <f t="shared" ref="I204" si="59">AU204</f>
        <v>8800</v>
      </c>
      <c r="J204" s="1232">
        <f>SUM(N205:AT205)</f>
        <v>2062</v>
      </c>
      <c r="K204" s="1220">
        <f t="shared" ref="K204:K206" si="60">H204-J204</f>
        <v>6738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650</v>
      </c>
      <c r="Y204" s="131">
        <v>650</v>
      </c>
      <c r="Z204" s="131">
        <v>650</v>
      </c>
      <c r="AA204" s="131">
        <v>650</v>
      </c>
      <c r="AB204" s="131"/>
      <c r="AC204" s="140"/>
      <c r="AD204" s="131">
        <v>300</v>
      </c>
      <c r="AE204" s="131">
        <v>650</v>
      </c>
      <c r="AF204" s="131">
        <v>650</v>
      </c>
      <c r="AG204" s="131">
        <v>650</v>
      </c>
      <c r="AH204" s="131">
        <v>650</v>
      </c>
      <c r="AI204" s="140"/>
      <c r="AJ204" s="131"/>
      <c r="AK204" s="131"/>
      <c r="AL204" s="131">
        <v>500</v>
      </c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1">SUM(N204:AT204)</f>
        <v>8800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754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>
        <v>674</v>
      </c>
      <c r="T205" s="91"/>
      <c r="U205" s="91"/>
      <c r="V205" s="91"/>
      <c r="W205" s="134"/>
      <c r="X205" s="91"/>
      <c r="Y205" s="91"/>
      <c r="Z205" s="91"/>
      <c r="AA205" s="91"/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1"/>
        <v>2062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0"/>
        <v>0</v>
      </c>
      <c r="L206" s="1209" t="e">
        <f t="shared" ref="L206" si="6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1000</v>
      </c>
      <c r="K208" s="1220">
        <f t="shared" ref="K208" si="63">H208-J208</f>
        <v>3500</v>
      </c>
      <c r="L208" s="1209">
        <f t="shared" ref="L208" si="64">J208/H208</f>
        <v>0.22222222222222221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650</v>
      </c>
      <c r="AC208" s="140"/>
      <c r="AD208" s="320">
        <v>350</v>
      </c>
      <c r="AE208" s="131"/>
      <c r="AF208" s="131"/>
      <c r="AG208" s="320"/>
      <c r="AH208" s="131"/>
      <c r="AI208" s="140"/>
      <c r="AJ208" s="131">
        <v>650</v>
      </c>
      <c r="AK208" s="131">
        <v>650</v>
      </c>
      <c r="AL208" s="131">
        <v>200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1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240"/>
      <c r="S209" s="91"/>
      <c r="T209" s="240"/>
      <c r="U209" s="240"/>
      <c r="V209" s="91"/>
      <c r="W209" s="134"/>
      <c r="X209" s="240"/>
      <c r="Y209" s="91"/>
      <c r="Z209" s="91"/>
      <c r="AA209" s="91"/>
      <c r="AB209" s="91"/>
      <c r="AC209" s="134"/>
      <c r="AD209" s="240"/>
      <c r="AE209" s="91"/>
      <c r="AF209" s="240"/>
      <c r="AG209" s="240"/>
      <c r="AH209" s="240"/>
      <c r="AI209" s="134"/>
      <c r="AJ209" s="240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1"/>
        <v>1000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13300</v>
      </c>
      <c r="I210" s="1272">
        <f>SUM(I204:I209)</f>
        <v>13300</v>
      </c>
      <c r="J210" s="1326">
        <f>SUM(J204:J209)</f>
        <v>3062</v>
      </c>
      <c r="K210" s="1272">
        <f>SUM(K204:K209)</f>
        <v>10238</v>
      </c>
      <c r="L210" s="1312">
        <f>J210/H210</f>
        <v>0.23022556390977444</v>
      </c>
      <c r="M210" s="114" t="s">
        <v>39</v>
      </c>
      <c r="N210" s="763">
        <f>N204+N206+N208</f>
        <v>600</v>
      </c>
      <c r="O210" s="763">
        <f t="shared" ref="O210:AN211" si="65">O204+O206+O208</f>
        <v>600</v>
      </c>
      <c r="P210" s="763">
        <f t="shared" si="65"/>
        <v>600</v>
      </c>
      <c r="Q210" s="523">
        <f t="shared" si="65"/>
        <v>0</v>
      </c>
      <c r="R210" s="763">
        <f t="shared" si="65"/>
        <v>600</v>
      </c>
      <c r="S210" s="763">
        <f>S204+S206+S208</f>
        <v>600</v>
      </c>
      <c r="T210" s="763">
        <f t="shared" si="65"/>
        <v>600</v>
      </c>
      <c r="U210" s="763">
        <f t="shared" si="65"/>
        <v>600</v>
      </c>
      <c r="V210" s="763">
        <f t="shared" si="65"/>
        <v>600</v>
      </c>
      <c r="W210" s="523">
        <f t="shared" si="65"/>
        <v>0</v>
      </c>
      <c r="X210" s="763">
        <f t="shared" si="65"/>
        <v>650</v>
      </c>
      <c r="Y210" s="763">
        <f>Y204+Y206+Y208</f>
        <v>650</v>
      </c>
      <c r="Z210" s="763">
        <f t="shared" ref="Z210:AC211" si="66">Z204+Z206+Z208</f>
        <v>650</v>
      </c>
      <c r="AA210" s="763">
        <f t="shared" si="66"/>
        <v>650</v>
      </c>
      <c r="AB210" s="763">
        <f t="shared" si="66"/>
        <v>650</v>
      </c>
      <c r="AC210" s="523">
        <f t="shared" si="66"/>
        <v>0</v>
      </c>
      <c r="AD210" s="763">
        <f t="shared" si="65"/>
        <v>650</v>
      </c>
      <c r="AE210" s="763">
        <f>AE204+AE206+AE208</f>
        <v>650</v>
      </c>
      <c r="AF210" s="763">
        <f t="shared" si="65"/>
        <v>650</v>
      </c>
      <c r="AG210" s="763">
        <f t="shared" si="65"/>
        <v>650</v>
      </c>
      <c r="AH210" s="763">
        <f t="shared" si="65"/>
        <v>650</v>
      </c>
      <c r="AI210" s="523">
        <f t="shared" si="65"/>
        <v>0</v>
      </c>
      <c r="AJ210" s="763">
        <f t="shared" si="65"/>
        <v>650</v>
      </c>
      <c r="AK210" s="763">
        <f>AK204+AK206+AK208</f>
        <v>650</v>
      </c>
      <c r="AL210" s="763">
        <f t="shared" si="65"/>
        <v>700</v>
      </c>
      <c r="AM210" s="763">
        <f t="shared" si="65"/>
        <v>0</v>
      </c>
      <c r="AN210" s="683">
        <f t="shared" si="65"/>
        <v>0</v>
      </c>
      <c r="AO210" s="991"/>
      <c r="AP210" s="683"/>
      <c r="AQ210" s="683"/>
      <c r="AR210" s="683"/>
      <c r="AS210" s="683"/>
      <c r="AT210" s="683"/>
      <c r="AU210" s="695">
        <f t="shared" si="61"/>
        <v>13300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5"/>
        <v>552</v>
      </c>
      <c r="P211" s="318">
        <f t="shared" si="65"/>
        <v>724</v>
      </c>
      <c r="Q211" s="515">
        <f t="shared" si="65"/>
        <v>0</v>
      </c>
      <c r="R211" s="318">
        <f t="shared" si="65"/>
        <v>744</v>
      </c>
      <c r="S211" s="318">
        <f>S205+S207+S209</f>
        <v>674</v>
      </c>
      <c r="T211" s="318">
        <f t="shared" si="65"/>
        <v>0</v>
      </c>
      <c r="U211" s="318">
        <f t="shared" si="65"/>
        <v>0</v>
      </c>
      <c r="V211" s="318">
        <f t="shared" si="65"/>
        <v>0</v>
      </c>
      <c r="W211" s="515">
        <f t="shared" si="65"/>
        <v>0</v>
      </c>
      <c r="X211" s="318">
        <f t="shared" si="65"/>
        <v>0</v>
      </c>
      <c r="Y211" s="318">
        <f>Y205+Y207+Y209</f>
        <v>0</v>
      </c>
      <c r="Z211" s="318">
        <f t="shared" si="66"/>
        <v>0</v>
      </c>
      <c r="AA211" s="318">
        <f t="shared" si="66"/>
        <v>0</v>
      </c>
      <c r="AB211" s="318">
        <f t="shared" si="66"/>
        <v>0</v>
      </c>
      <c r="AC211" s="515">
        <f t="shared" si="66"/>
        <v>0</v>
      </c>
      <c r="AD211" s="318">
        <f t="shared" si="65"/>
        <v>0</v>
      </c>
      <c r="AE211" s="318">
        <f>AE205+AE207+AE209</f>
        <v>0</v>
      </c>
      <c r="AF211" s="318">
        <f t="shared" si="65"/>
        <v>0</v>
      </c>
      <c r="AG211" s="318">
        <f t="shared" si="65"/>
        <v>0</v>
      </c>
      <c r="AH211" s="318">
        <f t="shared" si="65"/>
        <v>0</v>
      </c>
      <c r="AI211" s="515">
        <f t="shared" si="65"/>
        <v>0</v>
      </c>
      <c r="AJ211" s="318">
        <f t="shared" si="65"/>
        <v>0</v>
      </c>
      <c r="AK211" s="318">
        <f>AK205+AK207+AK209</f>
        <v>0</v>
      </c>
      <c r="AL211" s="318">
        <f t="shared" si="65"/>
        <v>0</v>
      </c>
      <c r="AM211" s="318">
        <f t="shared" si="65"/>
        <v>0</v>
      </c>
      <c r="AN211" s="684">
        <f t="shared" si="65"/>
        <v>0</v>
      </c>
      <c r="AO211" s="992"/>
      <c r="AP211" s="684"/>
      <c r="AQ211" s="684"/>
      <c r="AR211" s="684"/>
      <c r="AS211" s="684"/>
      <c r="AT211" s="684"/>
      <c r="AU211" s="94">
        <f t="shared" si="61"/>
        <v>3062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67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67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67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67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68">H220-J220</f>
        <v>0</v>
      </c>
      <c r="L220" s="1209" t="e">
        <f t="shared" si="67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68"/>
        <v>0</v>
      </c>
      <c r="L222" s="1209" t="e">
        <f t="shared" si="67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663</v>
      </c>
      <c r="E224" s="56" t="s">
        <v>1019</v>
      </c>
      <c r="F224" s="1162"/>
      <c r="G224" s="1391" t="s">
        <v>762</v>
      </c>
      <c r="H224" s="1142">
        <v>100</v>
      </c>
      <c r="I224" s="1230">
        <f>AU224</f>
        <v>100</v>
      </c>
      <c r="J224" s="1232">
        <f>SUM(N225:AT225)</f>
        <v>0</v>
      </c>
      <c r="K224" s="1220">
        <f t="shared" si="68"/>
        <v>100</v>
      </c>
      <c r="L224" s="1209">
        <f t="shared" si="67"/>
        <v>0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>
        <v>100</v>
      </c>
      <c r="W224" s="140"/>
      <c r="X224" s="131"/>
      <c r="Y224" s="131"/>
      <c r="Z224" s="131"/>
      <c r="AA224" s="131"/>
      <c r="AB224" s="131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811</v>
      </c>
      <c r="F225" s="1163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/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1"/>
        <v>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1226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0</v>
      </c>
      <c r="K226" s="1220">
        <f t="shared" si="68"/>
        <v>200</v>
      </c>
      <c r="L226" s="1209">
        <f t="shared" si="67"/>
        <v>0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1282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/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1"/>
        <v>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68"/>
        <v>0</v>
      </c>
      <c r="L228" s="1209" t="e">
        <f t="shared" si="67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69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68"/>
        <v>1000</v>
      </c>
      <c r="L230" s="1209">
        <f t="shared" si="67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>
        <v>300</v>
      </c>
      <c r="AF230" s="131">
        <v>300</v>
      </c>
      <c r="AG230" s="131">
        <v>400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69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69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68"/>
        <v>0</v>
      </c>
      <c r="L232" s="1209" t="e">
        <f t="shared" si="67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69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69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68"/>
        <v>0</v>
      </c>
      <c r="L234" s="1209" t="e">
        <f t="shared" si="67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69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69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68"/>
        <v>0</v>
      </c>
      <c r="L236" s="1209" t="e">
        <f t="shared" si="67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69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69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68"/>
        <v>0</v>
      </c>
      <c r="L238" s="1209" t="e">
        <f t="shared" si="67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69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69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68"/>
        <v>0</v>
      </c>
      <c r="L240" s="1209" t="e">
        <f t="shared" si="67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69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69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68"/>
        <v>0</v>
      </c>
      <c r="L242" s="1209" t="e">
        <f t="shared" si="67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69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69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68"/>
        <v>0</v>
      </c>
      <c r="L244" s="1209" t="e">
        <f t="shared" si="67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69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69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68"/>
        <v>0</v>
      </c>
      <c r="L246" s="1209" t="e">
        <f t="shared" si="67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69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69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68"/>
        <v>0</v>
      </c>
      <c r="L248" s="1209" t="e">
        <f t="shared" si="67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69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69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68"/>
        <v>0</v>
      </c>
      <c r="L250" s="1209" t="e">
        <f t="shared" si="67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69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69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68"/>
        <v>0</v>
      </c>
      <c r="L252" s="1209" t="e">
        <f t="shared" si="67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69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69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0</v>
      </c>
      <c r="K254" s="1220">
        <f t="shared" si="68"/>
        <v>150</v>
      </c>
      <c r="L254" s="1209">
        <f t="shared" si="67"/>
        <v>0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50</v>
      </c>
      <c r="AB254" s="131">
        <v>100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69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/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69"/>
        <v>0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0</v>
      </c>
      <c r="K256" s="1220">
        <f t="shared" si="68"/>
        <v>90</v>
      </c>
      <c r="L256" s="1209">
        <f t="shared" si="67"/>
        <v>0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90</v>
      </c>
      <c r="AB256" s="320"/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69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240"/>
      <c r="O257" s="240"/>
      <c r="P257" s="240"/>
      <c r="Q257" s="174"/>
      <c r="R257" s="240"/>
      <c r="S257" s="240"/>
      <c r="T257" s="91"/>
      <c r="U257" s="240"/>
      <c r="V257" s="240"/>
      <c r="W257" s="174"/>
      <c r="X257" s="240"/>
      <c r="Y257" s="240"/>
      <c r="Z257" s="240"/>
      <c r="AA257" s="240"/>
      <c r="AB257" s="240"/>
      <c r="AC257" s="174"/>
      <c r="AD257" s="240"/>
      <c r="AE257" s="240"/>
      <c r="AF257" s="91"/>
      <c r="AG257" s="240"/>
      <c r="AH257" s="240"/>
      <c r="AI257" s="174"/>
      <c r="AJ257" s="240"/>
      <c r="AK257" s="240"/>
      <c r="AL257" s="240"/>
      <c r="AM257" s="240"/>
      <c r="AN257" s="240"/>
      <c r="AO257" s="990"/>
      <c r="AP257" s="91"/>
      <c r="AQ257" s="92"/>
      <c r="AR257" s="92"/>
      <c r="AS257" s="92"/>
      <c r="AT257" s="175"/>
      <c r="AU257" s="94">
        <f t="shared" si="69"/>
        <v>0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67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0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68"/>
        <v>0</v>
      </c>
      <c r="L260" s="1209" t="e">
        <f t="shared" si="67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0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0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68"/>
        <v>0</v>
      </c>
      <c r="L262" s="1209" t="e">
        <f t="shared" si="67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0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0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68"/>
        <v>0</v>
      </c>
      <c r="L264" s="1209" t="e">
        <f t="shared" si="67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0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0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68"/>
        <v>0</v>
      </c>
      <c r="L266" s="1209" t="e">
        <f t="shared" si="67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0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0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68"/>
        <v>0</v>
      </c>
      <c r="L268" s="1209" t="e">
        <f t="shared" si="67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0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0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68"/>
        <v>0</v>
      </c>
      <c r="L270" s="1209" t="e">
        <f t="shared" si="67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0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0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68"/>
        <v>0</v>
      </c>
      <c r="L272" s="1209" t="e">
        <f t="shared" si="67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0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0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68"/>
        <v>0</v>
      </c>
      <c r="L274" s="1209" t="e">
        <f t="shared" si="67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0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0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68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0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0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68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0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0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0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0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0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0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0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0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0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0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0</v>
      </c>
      <c r="K288" s="1272">
        <f>SUM(K212:K287)</f>
        <v>1720</v>
      </c>
      <c r="L288" s="1312">
        <f>J288/H288</f>
        <v>0</v>
      </c>
      <c r="M288" s="114" t="s">
        <v>39</v>
      </c>
      <c r="N288" s="763">
        <f t="shared" ref="N288:AN289" si="71">N256+N258+N260+N262+N264+N266+N268+N270+N272+N274+N276+N278+N280+N282+N284+N286+N212+N214+N216+N218+N220+N222+N224+N226+N228+N230+N232+N234+N236+N238+N240+N242+N244+N246+N248+N250+N252+N254</f>
        <v>0</v>
      </c>
      <c r="O288" s="763">
        <f t="shared" si="71"/>
        <v>0</v>
      </c>
      <c r="P288" s="763">
        <f t="shared" si="71"/>
        <v>0</v>
      </c>
      <c r="Q288" s="523">
        <f t="shared" si="71"/>
        <v>0</v>
      </c>
      <c r="R288" s="763">
        <f t="shared" si="71"/>
        <v>0</v>
      </c>
      <c r="S288" s="763">
        <f t="shared" si="71"/>
        <v>0</v>
      </c>
      <c r="T288" s="763">
        <f t="shared" si="71"/>
        <v>0</v>
      </c>
      <c r="U288" s="763">
        <f t="shared" si="71"/>
        <v>0</v>
      </c>
      <c r="V288" s="763">
        <f t="shared" si="71"/>
        <v>100</v>
      </c>
      <c r="W288" s="523">
        <f t="shared" si="71"/>
        <v>0</v>
      </c>
      <c r="X288" s="763">
        <f t="shared" si="71"/>
        <v>90</v>
      </c>
      <c r="Y288" s="763">
        <f t="shared" si="71"/>
        <v>200</v>
      </c>
      <c r="Z288" s="763">
        <f t="shared" si="71"/>
        <v>0</v>
      </c>
      <c r="AA288" s="763">
        <f t="shared" si="71"/>
        <v>140</v>
      </c>
      <c r="AB288" s="763">
        <f t="shared" si="71"/>
        <v>100</v>
      </c>
      <c r="AC288" s="523">
        <f t="shared" si="71"/>
        <v>0</v>
      </c>
      <c r="AD288" s="763">
        <f t="shared" si="71"/>
        <v>0</v>
      </c>
      <c r="AE288" s="763">
        <f t="shared" si="71"/>
        <v>300</v>
      </c>
      <c r="AF288" s="763">
        <f t="shared" si="71"/>
        <v>300</v>
      </c>
      <c r="AG288" s="763">
        <f t="shared" si="71"/>
        <v>400</v>
      </c>
      <c r="AH288" s="763">
        <f t="shared" si="71"/>
        <v>0</v>
      </c>
      <c r="AI288" s="523">
        <f t="shared" si="71"/>
        <v>0</v>
      </c>
      <c r="AJ288" s="763">
        <f t="shared" si="71"/>
        <v>0</v>
      </c>
      <c r="AK288" s="763">
        <f t="shared" si="71"/>
        <v>0</v>
      </c>
      <c r="AL288" s="763">
        <f t="shared" si="71"/>
        <v>90</v>
      </c>
      <c r="AM288" s="763">
        <f t="shared" si="71"/>
        <v>0</v>
      </c>
      <c r="AN288" s="683">
        <f t="shared" si="71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1"/>
        <v>0</v>
      </c>
      <c r="O289" s="318">
        <f t="shared" si="71"/>
        <v>0</v>
      </c>
      <c r="P289" s="318">
        <f t="shared" si="71"/>
        <v>0</v>
      </c>
      <c r="Q289" s="515">
        <f t="shared" si="71"/>
        <v>0</v>
      </c>
      <c r="R289" s="318">
        <f t="shared" si="71"/>
        <v>0</v>
      </c>
      <c r="S289" s="318">
        <f t="shared" si="71"/>
        <v>0</v>
      </c>
      <c r="T289" s="318">
        <f t="shared" si="71"/>
        <v>0</v>
      </c>
      <c r="U289" s="318">
        <f t="shared" si="71"/>
        <v>0</v>
      </c>
      <c r="V289" s="318">
        <f t="shared" si="71"/>
        <v>0</v>
      </c>
      <c r="W289" s="515">
        <f t="shared" si="71"/>
        <v>0</v>
      </c>
      <c r="X289" s="318">
        <f t="shared" si="71"/>
        <v>0</v>
      </c>
      <c r="Y289" s="318">
        <f t="shared" si="71"/>
        <v>0</v>
      </c>
      <c r="Z289" s="318">
        <f t="shared" si="71"/>
        <v>0</v>
      </c>
      <c r="AA289" s="318">
        <f t="shared" si="71"/>
        <v>0</v>
      </c>
      <c r="AB289" s="318">
        <f t="shared" si="71"/>
        <v>0</v>
      </c>
      <c r="AC289" s="515">
        <f t="shared" si="71"/>
        <v>0</v>
      </c>
      <c r="AD289" s="318">
        <f t="shared" si="71"/>
        <v>0</v>
      </c>
      <c r="AE289" s="318">
        <f t="shared" si="71"/>
        <v>0</v>
      </c>
      <c r="AF289" s="318">
        <f t="shared" si="71"/>
        <v>0</v>
      </c>
      <c r="AG289" s="318">
        <f t="shared" si="71"/>
        <v>0</v>
      </c>
      <c r="AH289" s="318">
        <f t="shared" si="71"/>
        <v>0</v>
      </c>
      <c r="AI289" s="515">
        <f t="shared" si="71"/>
        <v>0</v>
      </c>
      <c r="AJ289" s="318">
        <f t="shared" si="71"/>
        <v>0</v>
      </c>
      <c r="AK289" s="318">
        <f t="shared" si="71"/>
        <v>0</v>
      </c>
      <c r="AL289" s="318">
        <f t="shared" si="71"/>
        <v>0</v>
      </c>
      <c r="AM289" s="318">
        <f t="shared" si="71"/>
        <v>0</v>
      </c>
      <c r="AN289" s="684">
        <f t="shared" si="71"/>
        <v>0</v>
      </c>
      <c r="AO289" s="992"/>
      <c r="AP289" s="684"/>
      <c r="AQ289" s="684"/>
      <c r="AR289" s="684"/>
      <c r="AS289" s="684"/>
      <c r="AT289" s="684"/>
      <c r="AU289" s="94">
        <f t="shared" ref="AU289:AU352" si="72">SUM(N289:AT289)</f>
        <v>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1107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0</v>
      </c>
      <c r="K292" s="1220">
        <f>H292-J292</f>
        <v>370</v>
      </c>
      <c r="L292" s="1209">
        <f>J292/H292</f>
        <v>0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100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>
        <v>70</v>
      </c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2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110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/>
      <c r="V293" s="40"/>
      <c r="W293" s="78"/>
      <c r="X293" s="40"/>
      <c r="Y293" s="40"/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2"/>
        <v>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2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0</v>
      </c>
      <c r="K324" s="1272">
        <f>SUM(K290:K323)</f>
        <v>486</v>
      </c>
      <c r="L324" s="1312">
        <f>J324/H324</f>
        <v>0</v>
      </c>
      <c r="M324" s="195" t="s">
        <v>30</v>
      </c>
      <c r="N324" s="197">
        <f t="shared" ref="N324:AN325" si="73">N290+N292+N294+N296+N298+N300+N302+N304+N306+N308+N310+N312+N314+N316+N318+N320+N322</f>
        <v>0</v>
      </c>
      <c r="O324" s="197">
        <f t="shared" si="73"/>
        <v>0</v>
      </c>
      <c r="P324" s="197">
        <f t="shared" si="73"/>
        <v>0</v>
      </c>
      <c r="Q324" s="196">
        <f t="shared" si="73"/>
        <v>0</v>
      </c>
      <c r="R324" s="197">
        <f t="shared" si="73"/>
        <v>0</v>
      </c>
      <c r="S324" s="197">
        <f t="shared" si="73"/>
        <v>0</v>
      </c>
      <c r="T324" s="197">
        <f t="shared" si="73"/>
        <v>0</v>
      </c>
      <c r="U324" s="197">
        <f t="shared" si="73"/>
        <v>200</v>
      </c>
      <c r="V324" s="197">
        <f t="shared" si="73"/>
        <v>100</v>
      </c>
      <c r="W324" s="196">
        <f t="shared" si="73"/>
        <v>0</v>
      </c>
      <c r="X324" s="197">
        <f t="shared" si="73"/>
        <v>0</v>
      </c>
      <c r="Y324" s="197">
        <f t="shared" si="73"/>
        <v>0</v>
      </c>
      <c r="Z324" s="197">
        <f t="shared" si="73"/>
        <v>0</v>
      </c>
      <c r="AA324" s="197">
        <f t="shared" si="73"/>
        <v>0</v>
      </c>
      <c r="AB324" s="197">
        <f t="shared" si="73"/>
        <v>0</v>
      </c>
      <c r="AC324" s="196">
        <f t="shared" si="73"/>
        <v>0</v>
      </c>
      <c r="AD324" s="197">
        <f t="shared" si="73"/>
        <v>0</v>
      </c>
      <c r="AE324" s="197">
        <f t="shared" si="73"/>
        <v>0</v>
      </c>
      <c r="AF324" s="197">
        <f t="shared" si="73"/>
        <v>0</v>
      </c>
      <c r="AG324" s="197">
        <f t="shared" si="73"/>
        <v>0</v>
      </c>
      <c r="AH324" s="197">
        <f t="shared" si="73"/>
        <v>186</v>
      </c>
      <c r="AI324" s="196">
        <f t="shared" si="73"/>
        <v>0</v>
      </c>
      <c r="AJ324" s="197">
        <f t="shared" si="73"/>
        <v>0</v>
      </c>
      <c r="AK324" s="197">
        <f t="shared" si="73"/>
        <v>0</v>
      </c>
      <c r="AL324" s="197">
        <f t="shared" si="73"/>
        <v>0</v>
      </c>
      <c r="AM324" s="197">
        <f t="shared" si="73"/>
        <v>0</v>
      </c>
      <c r="AN324" s="707">
        <f t="shared" si="73"/>
        <v>0</v>
      </c>
      <c r="AO324" s="996"/>
      <c r="AP324" s="685"/>
      <c r="AQ324" s="369"/>
      <c r="AR324" s="369"/>
      <c r="AS324" s="369"/>
      <c r="AT324" s="369"/>
      <c r="AU324" s="699">
        <f t="shared" si="72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3"/>
        <v>0</v>
      </c>
      <c r="O325" s="202">
        <f t="shared" si="73"/>
        <v>0</v>
      </c>
      <c r="P325" s="202">
        <f t="shared" si="73"/>
        <v>0</v>
      </c>
      <c r="Q325" s="201">
        <f t="shared" si="73"/>
        <v>0</v>
      </c>
      <c r="R325" s="202">
        <f t="shared" si="73"/>
        <v>0</v>
      </c>
      <c r="S325" s="202">
        <f t="shared" si="73"/>
        <v>0</v>
      </c>
      <c r="T325" s="202">
        <f t="shared" si="73"/>
        <v>0</v>
      </c>
      <c r="U325" s="202">
        <f t="shared" si="73"/>
        <v>0</v>
      </c>
      <c r="V325" s="202">
        <f t="shared" si="73"/>
        <v>0</v>
      </c>
      <c r="W325" s="201">
        <f t="shared" si="73"/>
        <v>0</v>
      </c>
      <c r="X325" s="202">
        <f t="shared" si="73"/>
        <v>0</v>
      </c>
      <c r="Y325" s="202">
        <f t="shared" si="73"/>
        <v>0</v>
      </c>
      <c r="Z325" s="202">
        <f t="shared" si="73"/>
        <v>0</v>
      </c>
      <c r="AA325" s="202">
        <f t="shared" si="73"/>
        <v>0</v>
      </c>
      <c r="AB325" s="202">
        <f t="shared" si="73"/>
        <v>0</v>
      </c>
      <c r="AC325" s="201">
        <f t="shared" si="73"/>
        <v>0</v>
      </c>
      <c r="AD325" s="202">
        <f t="shared" si="73"/>
        <v>0</v>
      </c>
      <c r="AE325" s="202">
        <f t="shared" si="73"/>
        <v>0</v>
      </c>
      <c r="AF325" s="202">
        <f t="shared" si="73"/>
        <v>0</v>
      </c>
      <c r="AG325" s="202">
        <f t="shared" si="73"/>
        <v>0</v>
      </c>
      <c r="AH325" s="202">
        <f t="shared" si="73"/>
        <v>0</v>
      </c>
      <c r="AI325" s="201">
        <f t="shared" si="73"/>
        <v>0</v>
      </c>
      <c r="AJ325" s="202">
        <f t="shared" si="73"/>
        <v>0</v>
      </c>
      <c r="AK325" s="202">
        <f t="shared" si="73"/>
        <v>0</v>
      </c>
      <c r="AL325" s="202">
        <f t="shared" si="73"/>
        <v>0</v>
      </c>
      <c r="AM325" s="202">
        <f t="shared" si="73"/>
        <v>0</v>
      </c>
      <c r="AN325" s="708">
        <f t="shared" si="73"/>
        <v>0</v>
      </c>
      <c r="AO325" s="931"/>
      <c r="AP325" s="370"/>
      <c r="AQ325" s="370"/>
      <c r="AR325" s="370"/>
      <c r="AS325" s="370"/>
      <c r="AT325" s="370"/>
      <c r="AU325" s="94">
        <f t="shared" si="72"/>
        <v>0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2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1107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0</v>
      </c>
      <c r="K328" s="1220">
        <f t="shared" ref="K328" si="74">H328-J328</f>
        <v>70</v>
      </c>
      <c r="L328" s="1209">
        <f t="shared" ref="L328" si="75">J328/H328</f>
        <v>0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2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110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/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2"/>
        <v>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0</v>
      </c>
      <c r="K330" s="1220">
        <f t="shared" ref="K330:K344" si="76">H330-J330</f>
        <v>110</v>
      </c>
      <c r="L330" s="1209">
        <f t="shared" ref="L330:L352" si="77">J330/H330</f>
        <v>0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/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2"/>
        <v>0</v>
      </c>
      <c r="AW331" s="918"/>
      <c r="AZ331" s="919"/>
    </row>
    <row r="332" spans="1:52" s="184" customFormat="1" ht="13.2" hidden="1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/>
      <c r="I332" s="1241">
        <f>AU332</f>
        <v>0</v>
      </c>
      <c r="J332" s="1232">
        <f>SUM(N333:AT333)</f>
        <v>0</v>
      </c>
      <c r="K332" s="1220">
        <f t="shared" si="76"/>
        <v>0</v>
      </c>
      <c r="L332" s="1209" t="e">
        <f t="shared" si="77"/>
        <v>#DIV/0!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/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2"/>
        <v>0</v>
      </c>
      <c r="AW332" s="918"/>
      <c r="AZ332" s="919"/>
    </row>
    <row r="333" spans="1:52" s="184" customFormat="1" ht="13.2" hidden="1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6"/>
        <v>0</v>
      </c>
      <c r="L334" s="1209" t="e">
        <f t="shared" si="77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761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78">H336-J336</f>
        <v>300</v>
      </c>
      <c r="L336" s="1209">
        <f t="shared" ref="L336" si="79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>
        <v>300</v>
      </c>
      <c r="AB336" s="90"/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762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2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6"/>
        <v>0</v>
      </c>
      <c r="L338" s="1209" t="e">
        <f t="shared" si="77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55</v>
      </c>
      <c r="K340" s="1220">
        <f t="shared" si="76"/>
        <v>135</v>
      </c>
      <c r="L340" s="1209">
        <f t="shared" si="77"/>
        <v>0.28947368421052633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2"/>
        <v>190</v>
      </c>
      <c r="AW340" s="1289" t="s">
        <v>1114</v>
      </c>
      <c r="AX340" s="1290"/>
      <c r="AY340" s="1290"/>
      <c r="AZ340" s="1291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>
        <v>55</v>
      </c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2"/>
        <v>55</v>
      </c>
      <c r="AW341" s="1289"/>
      <c r="AX341" s="1290"/>
      <c r="AY341" s="1290"/>
      <c r="AZ341" s="1291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2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6"/>
        <v>0</v>
      </c>
      <c r="L344" s="1209" t="e">
        <f t="shared" si="77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0">H346-J346</f>
        <v>500</v>
      </c>
      <c r="L346" s="1209">
        <f t="shared" ref="L346" si="81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77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56"/>
      <c r="G350" s="1278" t="s">
        <v>790</v>
      </c>
      <c r="H350" s="1239"/>
      <c r="I350" s="1230">
        <f>AU350</f>
        <v>0</v>
      </c>
      <c r="J350" s="1232">
        <f>SUM(N351:AT351)</f>
        <v>0</v>
      </c>
      <c r="K350" s="1220">
        <f>H350-J350</f>
        <v>0</v>
      </c>
      <c r="L350" s="1209" t="e">
        <f t="shared" si="77"/>
        <v>#DIV/0!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/>
      <c r="AG350" s="46"/>
      <c r="AH350" s="46"/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2"/>
        <v>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57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76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77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46"/>
      <c r="AB352" s="1053">
        <v>500</v>
      </c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57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2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2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7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2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1980</v>
      </c>
      <c r="I356" s="1272">
        <f>SUM(I326:I355)</f>
        <v>1980</v>
      </c>
      <c r="J356" s="1274">
        <f>SUM(J326:J355)</f>
        <v>55</v>
      </c>
      <c r="K356" s="1272">
        <f>SUM(K326:K355)</f>
        <v>1925</v>
      </c>
      <c r="L356" s="1275">
        <f>J356/H356</f>
        <v>2.7777777777777776E-2</v>
      </c>
      <c r="M356" s="211" t="s">
        <v>30</v>
      </c>
      <c r="N356" s="313">
        <f t="shared" ref="N356:AN357" si="83">N326+N330+N332+N334+N336+N338+N340+N342+N344+N346+N348+N350+N352+N354+N328</f>
        <v>0</v>
      </c>
      <c r="O356" s="313">
        <f t="shared" si="83"/>
        <v>0</v>
      </c>
      <c r="P356" s="313">
        <f t="shared" si="83"/>
        <v>0</v>
      </c>
      <c r="Q356" s="774">
        <f t="shared" si="83"/>
        <v>0</v>
      </c>
      <c r="R356" s="313">
        <f t="shared" si="83"/>
        <v>0</v>
      </c>
      <c r="S356" s="313">
        <f t="shared" si="83"/>
        <v>0</v>
      </c>
      <c r="T356" s="313">
        <f t="shared" si="83"/>
        <v>110</v>
      </c>
      <c r="U356" s="313">
        <f t="shared" si="83"/>
        <v>70</v>
      </c>
      <c r="V356" s="313">
        <f t="shared" si="83"/>
        <v>160</v>
      </c>
      <c r="W356" s="774">
        <f t="shared" si="83"/>
        <v>0</v>
      </c>
      <c r="X356" s="313">
        <f t="shared" si="83"/>
        <v>190</v>
      </c>
      <c r="Y356" s="313">
        <f t="shared" si="83"/>
        <v>0</v>
      </c>
      <c r="Z356" s="313">
        <f t="shared" si="83"/>
        <v>0</v>
      </c>
      <c r="AA356" s="313">
        <f t="shared" si="83"/>
        <v>300</v>
      </c>
      <c r="AB356" s="313">
        <f t="shared" si="83"/>
        <v>500</v>
      </c>
      <c r="AC356" s="774">
        <f t="shared" si="83"/>
        <v>0</v>
      </c>
      <c r="AD356" s="313">
        <f t="shared" si="83"/>
        <v>0</v>
      </c>
      <c r="AE356" s="313">
        <f t="shared" si="83"/>
        <v>0</v>
      </c>
      <c r="AF356" s="313">
        <f t="shared" si="83"/>
        <v>0</v>
      </c>
      <c r="AG356" s="313">
        <f t="shared" si="83"/>
        <v>0</v>
      </c>
      <c r="AH356" s="313">
        <f t="shared" si="83"/>
        <v>0</v>
      </c>
      <c r="AI356" s="774">
        <f t="shared" si="83"/>
        <v>0</v>
      </c>
      <c r="AJ356" s="313">
        <f t="shared" si="83"/>
        <v>0</v>
      </c>
      <c r="AK356" s="313">
        <f t="shared" si="83"/>
        <v>0</v>
      </c>
      <c r="AL356" s="313">
        <f t="shared" si="83"/>
        <v>0</v>
      </c>
      <c r="AM356" s="313">
        <f t="shared" si="83"/>
        <v>650</v>
      </c>
      <c r="AN356" s="369">
        <f t="shared" si="83"/>
        <v>0</v>
      </c>
      <c r="AO356" s="998"/>
      <c r="AP356" s="369"/>
      <c r="AQ356" s="369"/>
      <c r="AR356" s="369"/>
      <c r="AS356" s="369"/>
      <c r="AT356" s="369"/>
      <c r="AU356" s="999">
        <f t="shared" si="82"/>
        <v>1980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3"/>
        <v>0</v>
      </c>
      <c r="O357" s="874">
        <f t="shared" si="83"/>
        <v>0</v>
      </c>
      <c r="P357" s="874">
        <f t="shared" si="83"/>
        <v>0</v>
      </c>
      <c r="Q357" s="873">
        <f t="shared" si="83"/>
        <v>0</v>
      </c>
      <c r="R357" s="874">
        <f t="shared" si="83"/>
        <v>0</v>
      </c>
      <c r="S357" s="874">
        <f t="shared" si="83"/>
        <v>55</v>
      </c>
      <c r="T357" s="874">
        <f t="shared" si="83"/>
        <v>0</v>
      </c>
      <c r="U357" s="874">
        <f t="shared" si="83"/>
        <v>0</v>
      </c>
      <c r="V357" s="874">
        <f t="shared" si="83"/>
        <v>0</v>
      </c>
      <c r="W357" s="873">
        <f t="shared" si="83"/>
        <v>0</v>
      </c>
      <c r="X357" s="874">
        <f t="shared" si="83"/>
        <v>0</v>
      </c>
      <c r="Y357" s="874">
        <f t="shared" si="83"/>
        <v>0</v>
      </c>
      <c r="Z357" s="874">
        <f t="shared" si="83"/>
        <v>0</v>
      </c>
      <c r="AA357" s="874">
        <f t="shared" si="83"/>
        <v>0</v>
      </c>
      <c r="AB357" s="874">
        <f t="shared" si="83"/>
        <v>0</v>
      </c>
      <c r="AC357" s="873">
        <f t="shared" si="83"/>
        <v>0</v>
      </c>
      <c r="AD357" s="874">
        <f t="shared" si="83"/>
        <v>0</v>
      </c>
      <c r="AE357" s="874">
        <f t="shared" si="83"/>
        <v>0</v>
      </c>
      <c r="AF357" s="874">
        <f t="shared" si="83"/>
        <v>0</v>
      </c>
      <c r="AG357" s="874">
        <f t="shared" si="83"/>
        <v>0</v>
      </c>
      <c r="AH357" s="874">
        <f t="shared" si="83"/>
        <v>0</v>
      </c>
      <c r="AI357" s="873">
        <f t="shared" si="83"/>
        <v>0</v>
      </c>
      <c r="AJ357" s="874">
        <f t="shared" si="83"/>
        <v>0</v>
      </c>
      <c r="AK357" s="874">
        <f t="shared" si="83"/>
        <v>0</v>
      </c>
      <c r="AL357" s="874">
        <f t="shared" si="83"/>
        <v>0</v>
      </c>
      <c r="AM357" s="874">
        <f t="shared" si="83"/>
        <v>0</v>
      </c>
      <c r="AN357" s="1000">
        <f t="shared" si="83"/>
        <v>0</v>
      </c>
      <c r="AO357" s="1001"/>
      <c r="AP357" s="1000"/>
      <c r="AQ357" s="1000"/>
      <c r="AR357" s="1000"/>
      <c r="AS357" s="1000"/>
      <c r="AT357" s="1000"/>
      <c r="AU357" s="1002">
        <f t="shared" si="82"/>
        <v>55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0</v>
      </c>
      <c r="K360" s="1220">
        <f>H360-J360</f>
        <v>500</v>
      </c>
      <c r="L360" s="1209">
        <f>J360/H360</f>
        <v>0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/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210</v>
      </c>
      <c r="K362" s="1220">
        <f>H362-J362</f>
        <v>1720</v>
      </c>
      <c r="L362" s="1209">
        <f>J362/H362</f>
        <v>0.10880829015544041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>
        <v>210</v>
      </c>
      <c r="T363" s="50"/>
      <c r="U363" s="87"/>
      <c r="V363" s="87"/>
      <c r="W363" s="217"/>
      <c r="X363" s="87"/>
      <c r="Y363" s="87"/>
      <c r="Z363" s="87"/>
      <c r="AA363" s="87"/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4">SUM(N363:AT363)</f>
        <v>210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4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4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4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4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210</v>
      </c>
      <c r="K368" s="1214">
        <f>K360+K362+K364+K366</f>
        <v>2220</v>
      </c>
      <c r="L368" s="1218">
        <f>J368/H368</f>
        <v>8.6419753086419748E-2</v>
      </c>
      <c r="M368" s="875" t="s">
        <v>30</v>
      </c>
      <c r="N368" s="213">
        <f>N360+N362+N364+N366</f>
        <v>0</v>
      </c>
      <c r="O368" s="213">
        <f t="shared" ref="O368:T369" si="85">O360+O362+O364+O366</f>
        <v>260</v>
      </c>
      <c r="P368" s="213">
        <f t="shared" si="85"/>
        <v>0</v>
      </c>
      <c r="Q368" s="212">
        <f t="shared" si="85"/>
        <v>0</v>
      </c>
      <c r="R368" s="213">
        <f t="shared" si="85"/>
        <v>200</v>
      </c>
      <c r="S368" s="213">
        <f>S360+S362+S364+S366</f>
        <v>250</v>
      </c>
      <c r="T368" s="213">
        <f t="shared" si="85"/>
        <v>0</v>
      </c>
      <c r="U368" s="213">
        <f>U360+U362+U364+U366</f>
        <v>250</v>
      </c>
      <c r="V368" s="213">
        <f t="shared" ref="V368:X369" si="86">V360+V362+V364+V366</f>
        <v>0</v>
      </c>
      <c r="W368" s="212">
        <f t="shared" si="86"/>
        <v>0</v>
      </c>
      <c r="X368" s="213">
        <f t="shared" si="86"/>
        <v>0</v>
      </c>
      <c r="Y368" s="213">
        <f>Y360+Y362+Y364+Y366</f>
        <v>0</v>
      </c>
      <c r="Z368" s="213">
        <f t="shared" ref="Z368:AS369" si="87">Z360+Z362+Z364+Z366</f>
        <v>400</v>
      </c>
      <c r="AA368" s="213">
        <f t="shared" si="87"/>
        <v>0</v>
      </c>
      <c r="AB368" s="213">
        <f t="shared" si="87"/>
        <v>0</v>
      </c>
      <c r="AC368" s="212">
        <f t="shared" si="87"/>
        <v>0</v>
      </c>
      <c r="AD368" s="213">
        <f t="shared" si="87"/>
        <v>0</v>
      </c>
      <c r="AE368" s="213">
        <f>AE360+AE362+AE364+AE366</f>
        <v>0</v>
      </c>
      <c r="AF368" s="213">
        <f t="shared" si="87"/>
        <v>400</v>
      </c>
      <c r="AG368" s="213">
        <f t="shared" si="87"/>
        <v>0</v>
      </c>
      <c r="AH368" s="213">
        <f t="shared" si="87"/>
        <v>0</v>
      </c>
      <c r="AI368" s="212">
        <f t="shared" si="87"/>
        <v>0</v>
      </c>
      <c r="AJ368" s="213">
        <f t="shared" si="87"/>
        <v>0</v>
      </c>
      <c r="AK368" s="213">
        <f>AK360+AK362+AK364+AK366</f>
        <v>400</v>
      </c>
      <c r="AL368" s="213">
        <f t="shared" si="87"/>
        <v>0</v>
      </c>
      <c r="AM368" s="213">
        <f t="shared" si="87"/>
        <v>0</v>
      </c>
      <c r="AN368" s="640">
        <f t="shared" si="87"/>
        <v>0</v>
      </c>
      <c r="AO368" s="640">
        <f t="shared" si="87"/>
        <v>0</v>
      </c>
      <c r="AP368" s="640">
        <f t="shared" si="87"/>
        <v>0</v>
      </c>
      <c r="AQ368" s="640">
        <f t="shared" si="87"/>
        <v>0</v>
      </c>
      <c r="AR368" s="640">
        <f t="shared" si="87"/>
        <v>0</v>
      </c>
      <c r="AS368" s="640">
        <f t="shared" si="87"/>
        <v>0</v>
      </c>
      <c r="AT368" s="640"/>
      <c r="AU368" s="999">
        <f t="shared" si="84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5"/>
        <v>0</v>
      </c>
      <c r="P369" s="218">
        <f t="shared" si="85"/>
        <v>0</v>
      </c>
      <c r="Q369" s="217">
        <f t="shared" si="85"/>
        <v>0</v>
      </c>
      <c r="R369" s="218">
        <f t="shared" si="85"/>
        <v>0</v>
      </c>
      <c r="S369" s="218">
        <f>S361+S363+S365+S367</f>
        <v>210</v>
      </c>
      <c r="T369" s="218">
        <f t="shared" si="85"/>
        <v>0</v>
      </c>
      <c r="U369" s="218">
        <f>U361+U363+U365+U367</f>
        <v>0</v>
      </c>
      <c r="V369" s="218">
        <f t="shared" si="86"/>
        <v>0</v>
      </c>
      <c r="W369" s="217">
        <f t="shared" si="86"/>
        <v>0</v>
      </c>
      <c r="X369" s="218">
        <f t="shared" si="86"/>
        <v>0</v>
      </c>
      <c r="Y369" s="218">
        <f>Y361+Y363+Y365+Y367</f>
        <v>0</v>
      </c>
      <c r="Z369" s="218">
        <f t="shared" si="87"/>
        <v>0</v>
      </c>
      <c r="AA369" s="218">
        <f t="shared" si="87"/>
        <v>0</v>
      </c>
      <c r="AB369" s="218">
        <f t="shared" si="87"/>
        <v>0</v>
      </c>
      <c r="AC369" s="217">
        <f t="shared" si="87"/>
        <v>0</v>
      </c>
      <c r="AD369" s="218">
        <f t="shared" si="87"/>
        <v>0</v>
      </c>
      <c r="AE369" s="218">
        <f>AE361+AE363+AE365+AE367</f>
        <v>0</v>
      </c>
      <c r="AF369" s="218">
        <f t="shared" si="87"/>
        <v>0</v>
      </c>
      <c r="AG369" s="218">
        <f t="shared" si="87"/>
        <v>0</v>
      </c>
      <c r="AH369" s="218">
        <f t="shared" si="87"/>
        <v>0</v>
      </c>
      <c r="AI369" s="217">
        <f t="shared" si="87"/>
        <v>0</v>
      </c>
      <c r="AJ369" s="218">
        <f t="shared" si="87"/>
        <v>0</v>
      </c>
      <c r="AK369" s="218">
        <f>AK361+AK363+AK365+AK367</f>
        <v>0</v>
      </c>
      <c r="AL369" s="218">
        <f t="shared" si="87"/>
        <v>0</v>
      </c>
      <c r="AM369" s="218">
        <f t="shared" si="87"/>
        <v>0</v>
      </c>
      <c r="AN369" s="87">
        <f t="shared" si="87"/>
        <v>0</v>
      </c>
      <c r="AO369" s="87">
        <f t="shared" si="87"/>
        <v>0</v>
      </c>
      <c r="AP369" s="87">
        <f t="shared" si="87"/>
        <v>0</v>
      </c>
      <c r="AQ369" s="87">
        <f t="shared" si="87"/>
        <v>0</v>
      </c>
      <c r="AR369" s="87">
        <f t="shared" si="87"/>
        <v>0</v>
      </c>
      <c r="AS369" s="87">
        <f t="shared" si="87"/>
        <v>0</v>
      </c>
      <c r="AT369" s="87"/>
      <c r="AU369" s="42">
        <f t="shared" si="84"/>
        <v>210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47656</v>
      </c>
      <c r="I370" s="1203">
        <f>I34+I58+I146+I199+I288+I324+I356+I210</f>
        <v>47656</v>
      </c>
      <c r="J370" s="1205">
        <f>J34+J58+J146+J199+J288+J324+J356+J210</f>
        <v>10048</v>
      </c>
      <c r="K370" s="1203">
        <f>K34+K58+K146+K199+K288+K324+K356+K210</f>
        <v>37608</v>
      </c>
      <c r="L370" s="1207">
        <f>J370/H370</f>
        <v>0.21084438475742823</v>
      </c>
      <c r="M370" s="764" t="s">
        <v>39</v>
      </c>
      <c r="N370" s="765">
        <f t="shared" ref="N370:AS370" si="88">N324+N288+N199+N146+N58+N34+N356+N210</f>
        <v>2074</v>
      </c>
      <c r="O370" s="765">
        <f t="shared" si="88"/>
        <v>1883</v>
      </c>
      <c r="P370" s="765">
        <f t="shared" si="88"/>
        <v>1755</v>
      </c>
      <c r="Q370" s="190">
        <f t="shared" si="88"/>
        <v>0</v>
      </c>
      <c r="R370" s="765">
        <f t="shared" si="88"/>
        <v>2065</v>
      </c>
      <c r="S370" s="765">
        <f t="shared" si="88"/>
        <v>2134</v>
      </c>
      <c r="T370" s="765">
        <f t="shared" si="88"/>
        <v>1905</v>
      </c>
      <c r="U370" s="765">
        <f t="shared" si="88"/>
        <v>2065</v>
      </c>
      <c r="V370" s="765">
        <f t="shared" si="88"/>
        <v>2255</v>
      </c>
      <c r="W370" s="190">
        <f t="shared" si="88"/>
        <v>0</v>
      </c>
      <c r="X370" s="765">
        <f t="shared" si="88"/>
        <v>2097</v>
      </c>
      <c r="Y370" s="765">
        <f t="shared" si="88"/>
        <v>2230</v>
      </c>
      <c r="Z370" s="765">
        <f t="shared" si="88"/>
        <v>2630</v>
      </c>
      <c r="AA370" s="765">
        <f t="shared" si="88"/>
        <v>2225</v>
      </c>
      <c r="AB370" s="765">
        <f t="shared" si="88"/>
        <v>2630</v>
      </c>
      <c r="AC370" s="190">
        <f t="shared" si="88"/>
        <v>0</v>
      </c>
      <c r="AD370" s="765">
        <f t="shared" si="88"/>
        <v>2631</v>
      </c>
      <c r="AE370" s="765">
        <f t="shared" si="88"/>
        <v>2420</v>
      </c>
      <c r="AF370" s="765">
        <f t="shared" si="88"/>
        <v>2300</v>
      </c>
      <c r="AG370" s="765">
        <f t="shared" si="88"/>
        <v>2480</v>
      </c>
      <c r="AH370" s="765">
        <f t="shared" si="88"/>
        <v>2517</v>
      </c>
      <c r="AI370" s="190">
        <f t="shared" si="88"/>
        <v>0</v>
      </c>
      <c r="AJ370" s="765">
        <f t="shared" si="88"/>
        <v>1990</v>
      </c>
      <c r="AK370" s="765">
        <f t="shared" si="88"/>
        <v>1830</v>
      </c>
      <c r="AL370" s="765">
        <f t="shared" si="88"/>
        <v>1790</v>
      </c>
      <c r="AM370" s="765">
        <f t="shared" si="88"/>
        <v>1550</v>
      </c>
      <c r="AN370" s="136">
        <f t="shared" si="88"/>
        <v>0</v>
      </c>
      <c r="AO370" s="136">
        <f t="shared" si="88"/>
        <v>0</v>
      </c>
      <c r="AP370" s="136">
        <f t="shared" si="88"/>
        <v>0</v>
      </c>
      <c r="AQ370" s="136">
        <f t="shared" si="88"/>
        <v>0</v>
      </c>
      <c r="AR370" s="136">
        <f t="shared" si="88"/>
        <v>0</v>
      </c>
      <c r="AS370" s="136">
        <f t="shared" si="88"/>
        <v>0</v>
      </c>
      <c r="AT370" s="136"/>
      <c r="AU370" s="1018">
        <f>SUM(N370:AN370)</f>
        <v>47456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89">N35+N59+N200+N289+N325+N357+N147+N211</f>
        <v>1498</v>
      </c>
      <c r="O371" s="767">
        <f t="shared" si="89"/>
        <v>1958</v>
      </c>
      <c r="P371" s="767">
        <f t="shared" si="89"/>
        <v>2123</v>
      </c>
      <c r="Q371" s="515">
        <f t="shared" si="89"/>
        <v>0</v>
      </c>
      <c r="R371" s="767">
        <f t="shared" si="89"/>
        <v>2171</v>
      </c>
      <c r="S371" s="767">
        <f t="shared" si="89"/>
        <v>2298</v>
      </c>
      <c r="T371" s="767">
        <f t="shared" si="89"/>
        <v>0</v>
      </c>
      <c r="U371" s="767">
        <f t="shared" si="89"/>
        <v>0</v>
      </c>
      <c r="V371" s="767">
        <f t="shared" si="89"/>
        <v>0</v>
      </c>
      <c r="W371" s="515">
        <f t="shared" si="89"/>
        <v>0</v>
      </c>
      <c r="X371" s="767">
        <f t="shared" si="89"/>
        <v>0</v>
      </c>
      <c r="Y371" s="767">
        <f t="shared" si="89"/>
        <v>0</v>
      </c>
      <c r="Z371" s="767">
        <f t="shared" si="89"/>
        <v>0</v>
      </c>
      <c r="AA371" s="767">
        <f t="shared" si="89"/>
        <v>0</v>
      </c>
      <c r="AB371" s="767">
        <f t="shared" si="89"/>
        <v>0</v>
      </c>
      <c r="AC371" s="515">
        <f t="shared" si="89"/>
        <v>0</v>
      </c>
      <c r="AD371" s="767">
        <f t="shared" si="89"/>
        <v>0</v>
      </c>
      <c r="AE371" s="767">
        <f t="shared" si="89"/>
        <v>0</v>
      </c>
      <c r="AF371" s="767">
        <f t="shared" si="89"/>
        <v>0</v>
      </c>
      <c r="AG371" s="767">
        <f t="shared" si="89"/>
        <v>0</v>
      </c>
      <c r="AH371" s="767">
        <f t="shared" si="89"/>
        <v>0</v>
      </c>
      <c r="AI371" s="515">
        <f t="shared" si="89"/>
        <v>0</v>
      </c>
      <c r="AJ371" s="767">
        <f t="shared" si="89"/>
        <v>0</v>
      </c>
      <c r="AK371" s="767">
        <f t="shared" si="89"/>
        <v>0</v>
      </c>
      <c r="AL371" s="767">
        <f t="shared" si="89"/>
        <v>0</v>
      </c>
      <c r="AM371" s="767">
        <f t="shared" si="89"/>
        <v>0</v>
      </c>
      <c r="AN371" s="684">
        <f t="shared" si="89"/>
        <v>0</v>
      </c>
      <c r="AO371" s="684">
        <f t="shared" si="89"/>
        <v>0</v>
      </c>
      <c r="AP371" s="684">
        <f t="shared" si="89"/>
        <v>0</v>
      </c>
      <c r="AQ371" s="684">
        <f t="shared" si="89"/>
        <v>0</v>
      </c>
      <c r="AR371" s="684">
        <f t="shared" si="89"/>
        <v>0</v>
      </c>
      <c r="AS371" s="684">
        <f t="shared" si="89"/>
        <v>0</v>
      </c>
      <c r="AT371" s="684"/>
      <c r="AU371" s="1019">
        <f>SUM(N371:AT371)</f>
        <v>10048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0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0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/>
      <c r="T377" s="938"/>
      <c r="U377" s="938"/>
      <c r="V377" s="938"/>
      <c r="W377" s="890"/>
      <c r="X377" s="938"/>
      <c r="Y377" s="940"/>
      <c r="Z377" s="938"/>
      <c r="AA377" s="938"/>
      <c r="AB377" s="938"/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0"/>
        <v>227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0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/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0"/>
        <v>0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0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/>
      <c r="U381" s="940"/>
      <c r="V381" s="940"/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0"/>
        <v>0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0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/>
      <c r="W383" s="892"/>
      <c r="X383" s="940"/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0"/>
        <v>0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0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/>
      <c r="Y385" s="944"/>
      <c r="Z385" s="943"/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0"/>
        <v>0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0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0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1">O374+O376+O378+O380+O382+O384+O386</f>
        <v>80</v>
      </c>
      <c r="P388" s="1042">
        <f t="shared" si="91"/>
        <v>160</v>
      </c>
      <c r="Q388" s="895">
        <f t="shared" si="91"/>
        <v>0</v>
      </c>
      <c r="R388" s="1042">
        <f t="shared" si="91"/>
        <v>180</v>
      </c>
      <c r="S388" s="1042">
        <f t="shared" si="91"/>
        <v>260</v>
      </c>
      <c r="T388" s="1042">
        <f t="shared" si="91"/>
        <v>220</v>
      </c>
      <c r="U388" s="1042">
        <f t="shared" si="91"/>
        <v>70</v>
      </c>
      <c r="V388" s="1042">
        <f t="shared" si="91"/>
        <v>160</v>
      </c>
      <c r="W388" s="895">
        <f t="shared" si="91"/>
        <v>0</v>
      </c>
      <c r="X388" s="1042">
        <f t="shared" si="91"/>
        <v>160</v>
      </c>
      <c r="Y388" s="1042">
        <f t="shared" si="91"/>
        <v>160</v>
      </c>
      <c r="Z388" s="1042">
        <f t="shared" si="91"/>
        <v>160</v>
      </c>
      <c r="AA388" s="1042">
        <f t="shared" si="91"/>
        <v>160</v>
      </c>
      <c r="AB388" s="1042">
        <f t="shared" si="91"/>
        <v>160</v>
      </c>
      <c r="AC388" s="895">
        <f t="shared" si="91"/>
        <v>0</v>
      </c>
      <c r="AD388" s="1042">
        <f t="shared" si="91"/>
        <v>182</v>
      </c>
      <c r="AE388" s="1042">
        <f t="shared" si="91"/>
        <v>0</v>
      </c>
      <c r="AF388" s="1042">
        <f t="shared" si="91"/>
        <v>0</v>
      </c>
      <c r="AG388" s="1042">
        <f t="shared" si="91"/>
        <v>0</v>
      </c>
      <c r="AH388" s="1042">
        <f t="shared" si="91"/>
        <v>0</v>
      </c>
      <c r="AI388" s="895">
        <f t="shared" si="91"/>
        <v>0</v>
      </c>
      <c r="AJ388" s="1042">
        <f t="shared" si="91"/>
        <v>90</v>
      </c>
      <c r="AK388" s="1042">
        <f t="shared" si="91"/>
        <v>90</v>
      </c>
      <c r="AL388" s="1042">
        <f t="shared" si="91"/>
        <v>90</v>
      </c>
      <c r="AM388" s="1042">
        <f t="shared" si="91"/>
        <v>0</v>
      </c>
      <c r="AN388" s="1042">
        <f t="shared" si="91"/>
        <v>0</v>
      </c>
      <c r="AO388" s="1042">
        <f t="shared" si="91"/>
        <v>0</v>
      </c>
      <c r="AP388" s="1042">
        <f t="shared" si="91"/>
        <v>0</v>
      </c>
      <c r="AQ388" s="1042">
        <f t="shared" si="91"/>
        <v>0</v>
      </c>
      <c r="AR388" s="1042">
        <f t="shared" si="91"/>
        <v>0</v>
      </c>
      <c r="AS388" s="1042">
        <f t="shared" si="91"/>
        <v>0</v>
      </c>
      <c r="AT388" s="1042">
        <f t="shared" si="91"/>
        <v>0</v>
      </c>
      <c r="AU388" s="1043">
        <f t="shared" si="90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2">O375+O377+O379+O381+O385+O387+O383</f>
        <v>227</v>
      </c>
      <c r="P389" s="1044">
        <f t="shared" si="92"/>
        <v>220</v>
      </c>
      <c r="Q389" s="896">
        <f t="shared" si="92"/>
        <v>0</v>
      </c>
      <c r="R389" s="1044">
        <f t="shared" si="92"/>
        <v>97</v>
      </c>
      <c r="S389" s="1044">
        <f t="shared" si="92"/>
        <v>0</v>
      </c>
      <c r="T389" s="1044">
        <f t="shared" si="92"/>
        <v>0</v>
      </c>
      <c r="U389" s="1044">
        <f t="shared" si="92"/>
        <v>0</v>
      </c>
      <c r="V389" s="1044">
        <f t="shared" si="92"/>
        <v>0</v>
      </c>
      <c r="W389" s="896">
        <f t="shared" si="92"/>
        <v>0</v>
      </c>
      <c r="X389" s="1044">
        <f t="shared" si="92"/>
        <v>0</v>
      </c>
      <c r="Y389" s="1044">
        <f t="shared" si="92"/>
        <v>0</v>
      </c>
      <c r="Z389" s="1044">
        <f t="shared" si="92"/>
        <v>0</v>
      </c>
      <c r="AA389" s="1044">
        <f t="shared" si="92"/>
        <v>0</v>
      </c>
      <c r="AB389" s="1044">
        <f t="shared" si="92"/>
        <v>0</v>
      </c>
      <c r="AC389" s="896">
        <f t="shared" si="92"/>
        <v>0</v>
      </c>
      <c r="AD389" s="1044">
        <f t="shared" si="92"/>
        <v>0</v>
      </c>
      <c r="AE389" s="1044">
        <f t="shared" si="92"/>
        <v>0</v>
      </c>
      <c r="AF389" s="1044">
        <f t="shared" si="92"/>
        <v>0</v>
      </c>
      <c r="AG389" s="1044">
        <f t="shared" si="92"/>
        <v>0</v>
      </c>
      <c r="AH389" s="1044">
        <f t="shared" si="92"/>
        <v>0</v>
      </c>
      <c r="AI389" s="896">
        <f t="shared" si="92"/>
        <v>0</v>
      </c>
      <c r="AJ389" s="1044">
        <f t="shared" si="92"/>
        <v>0</v>
      </c>
      <c r="AK389" s="1044">
        <f t="shared" si="92"/>
        <v>0</v>
      </c>
      <c r="AL389" s="1044">
        <f t="shared" si="92"/>
        <v>0</v>
      </c>
      <c r="AM389" s="1044">
        <f t="shared" si="92"/>
        <v>0</v>
      </c>
      <c r="AN389" s="1044">
        <f t="shared" si="92"/>
        <v>0</v>
      </c>
      <c r="AO389" s="1044">
        <f t="shared" si="92"/>
        <v>0</v>
      </c>
      <c r="AP389" s="1044">
        <f t="shared" si="92"/>
        <v>0</v>
      </c>
      <c r="AQ389" s="1044">
        <f t="shared" si="92"/>
        <v>0</v>
      </c>
      <c r="AR389" s="1044">
        <f t="shared" si="92"/>
        <v>0</v>
      </c>
      <c r="AS389" s="1044">
        <f t="shared" si="92"/>
        <v>0</v>
      </c>
      <c r="AT389" s="1044">
        <f t="shared" si="92"/>
        <v>0</v>
      </c>
      <c r="AU389" s="1045">
        <f t="shared" si="90"/>
        <v>665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114427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3"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A356:E357"/>
    <mergeCell ref="H356:H357"/>
    <mergeCell ref="I356:I357"/>
    <mergeCell ref="J356:J357"/>
    <mergeCell ref="K356:K357"/>
    <mergeCell ref="L356:L357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K354:K355"/>
    <mergeCell ref="L354:L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50:J351"/>
    <mergeCell ref="K350:K351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K348:K349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J346:J347"/>
    <mergeCell ref="K346:K347"/>
    <mergeCell ref="K342:K343"/>
    <mergeCell ref="L342:L343"/>
    <mergeCell ref="A344:A345"/>
    <mergeCell ref="C344:C345"/>
    <mergeCell ref="D344:D345"/>
    <mergeCell ref="F344:F345"/>
    <mergeCell ref="G344:G345"/>
    <mergeCell ref="H344:H345"/>
    <mergeCell ref="I344:I345"/>
    <mergeCell ref="J344:J345"/>
    <mergeCell ref="A342:A343"/>
    <mergeCell ref="D342:D343"/>
    <mergeCell ref="G342:G343"/>
    <mergeCell ref="H342:H343"/>
    <mergeCell ref="I342:I343"/>
    <mergeCell ref="J342:J343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AW340:AZ341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A238:A239"/>
    <mergeCell ref="C238:C239"/>
    <mergeCell ref="D238:D239"/>
    <mergeCell ref="G238:G239"/>
    <mergeCell ref="H238:H239"/>
    <mergeCell ref="I238:I239"/>
    <mergeCell ref="G236:G237"/>
    <mergeCell ref="H236:H237"/>
    <mergeCell ref="I236:I237"/>
    <mergeCell ref="J236:J237"/>
    <mergeCell ref="K236:K237"/>
    <mergeCell ref="L236:L237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K234:K235"/>
    <mergeCell ref="L234:L235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J232:J233"/>
    <mergeCell ref="K232:K233"/>
    <mergeCell ref="J228:J229"/>
    <mergeCell ref="K228:K229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I226:I227"/>
    <mergeCell ref="J226:J227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6:A237"/>
    <mergeCell ref="C236:C237"/>
    <mergeCell ref="D236:D237"/>
    <mergeCell ref="F236:F237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55" priority="3" stopIfTrue="1" operator="lessThan">
      <formula>0</formula>
    </cfRule>
    <cfRule type="cellIs" dxfId="54" priority="4" stopIfTrue="1" operator="equal">
      <formula>0</formula>
    </cfRule>
  </conditionalFormatting>
  <conditionalFormatting sqref="K126:K131">
    <cfRule type="cellIs" dxfId="53" priority="5" stopIfTrue="1" operator="lessThan">
      <formula>0</formula>
    </cfRule>
    <cfRule type="cellIs" dxfId="52" priority="6" stopIfTrue="1" operator="equal">
      <formula>0</formula>
    </cfRule>
  </conditionalFormatting>
  <conditionalFormatting sqref="K134:K145 K360:K367">
    <cfRule type="cellIs" dxfId="51" priority="7" stopIfTrue="1" operator="lessThan">
      <formula>0</formula>
    </cfRule>
    <cfRule type="cellIs" dxfId="50" priority="8" stopIfTrue="1" operator="equal">
      <formula>0</formula>
    </cfRule>
  </conditionalFormatting>
  <conditionalFormatting sqref="K148:K358">
    <cfRule type="cellIs" dxfId="49" priority="1" stopIfTrue="1" operator="lessThan">
      <formula>0</formula>
    </cfRule>
    <cfRule type="cellIs" dxfId="48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  <pageSetUpPr fitToPage="1"/>
  </sheetPr>
  <dimension ref="A1:AZ456"/>
  <sheetViews>
    <sheetView showGridLines="0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1116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1117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77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>
        <v>300</v>
      </c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/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500</v>
      </c>
      <c r="AE14" s="44"/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>
        <v>85</v>
      </c>
      <c r="I24" s="1230">
        <f>AU24</f>
        <v>85</v>
      </c>
      <c r="J24" s="1232">
        <f>SUM(N25:AT25)</f>
        <v>0</v>
      </c>
      <c r="K24" s="1220">
        <f>H24-J24</f>
        <v>85</v>
      </c>
      <c r="L24" s="1209">
        <f>J24/H24</f>
        <v>0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>
        <v>85</v>
      </c>
      <c r="AB24" s="322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85</v>
      </c>
      <c r="AV24" s="35"/>
      <c r="AW24" s="912"/>
      <c r="AZ24" s="913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/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0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556</v>
      </c>
      <c r="K26" s="1220">
        <f>H26-J26</f>
        <v>0</v>
      </c>
      <c r="L26" s="1209">
        <f>J26/H26</f>
        <v>1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>
        <v>190</v>
      </c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556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>
        <f>320+100</f>
        <v>420</v>
      </c>
      <c r="I28" s="1230">
        <f>AU28</f>
        <v>420</v>
      </c>
      <c r="J28" s="1232">
        <f>SUM(N29:AT29)</f>
        <v>0</v>
      </c>
      <c r="K28" s="1220">
        <f>H28-J28</f>
        <v>420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>
        <v>100</v>
      </c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420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1876</v>
      </c>
      <c r="I34" s="1512">
        <f>SUM(I10:I33)</f>
        <v>1876</v>
      </c>
      <c r="J34" s="1526">
        <f>SUM(J10:J33)</f>
        <v>571</v>
      </c>
      <c r="K34" s="1512">
        <f>SUM(K10:K33)</f>
        <v>1305</v>
      </c>
      <c r="L34" s="1312">
        <f>J34/H34</f>
        <v>0.30437100213219614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300</v>
      </c>
      <c r="AA34" s="68">
        <f t="shared" si="1"/>
        <v>85</v>
      </c>
      <c r="AB34" s="68">
        <f t="shared" si="1"/>
        <v>0</v>
      </c>
      <c r="AC34" s="67">
        <f t="shared" si="1"/>
        <v>0</v>
      </c>
      <c r="AD34" s="68">
        <f t="shared" si="1"/>
        <v>500</v>
      </c>
      <c r="AE34" s="68">
        <f t="shared" si="1"/>
        <v>0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100</v>
      </c>
      <c r="AM34" s="68">
        <f t="shared" si="1"/>
        <v>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1876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190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0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571</v>
      </c>
      <c r="AV35" s="70"/>
      <c r="AW35" s="912"/>
      <c r="AZ35" s="913"/>
    </row>
    <row r="36" spans="1:52" s="13" customFormat="1" ht="13.2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>
        <v>200</v>
      </c>
      <c r="I36" s="1230">
        <f t="shared" ref="I36:I38" si="3">AU36</f>
        <v>200</v>
      </c>
      <c r="J36" s="1232">
        <f>SUM(N37:AT37)</f>
        <v>0</v>
      </c>
      <c r="K36" s="1220">
        <f>H36-J36</f>
        <v>200</v>
      </c>
      <c r="L36" s="1209">
        <f t="shared" ref="L36:L38" si="4">J36/H36</f>
        <v>0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>
        <v>200</v>
      </c>
      <c r="AA36" s="57"/>
      <c r="AB36" s="322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200</v>
      </c>
      <c r="AV36" s="35"/>
      <c r="AW36" s="1294"/>
      <c r="AX36" s="1295"/>
      <c r="AY36" s="1295"/>
      <c r="AZ36" s="1296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/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0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800</v>
      </c>
      <c r="K38" s="1220">
        <f>H38-J38</f>
        <v>0</v>
      </c>
      <c r="L38" s="1209">
        <f t="shared" si="4"/>
        <v>1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>
        <v>71</v>
      </c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800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440</v>
      </c>
      <c r="K44" s="1220">
        <f>H44-J44</f>
        <v>360</v>
      </c>
      <c r="L44" s="1209">
        <f t="shared" ref="L44" si="11">J44/H44</f>
        <v>0.55000000000000004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/>
      <c r="Y44" s="76"/>
      <c r="Z44" s="76">
        <v>360</v>
      </c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/>
      <c r="AA45" s="40"/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440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440</v>
      </c>
      <c r="K46" s="1220">
        <f>H46-J46</f>
        <v>360</v>
      </c>
      <c r="L46" s="1209">
        <f t="shared" ref="L46" si="13">J46/H46</f>
        <v>0.55000000000000004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/>
      <c r="Y46" s="76"/>
      <c r="Z46" s="76">
        <v>360</v>
      </c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/>
      <c r="Z47" s="40"/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440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3600</v>
      </c>
      <c r="I48" s="1230">
        <f t="shared" ref="I48" si="14">AU48</f>
        <v>3600</v>
      </c>
      <c r="J48" s="1232">
        <f>SUM(N49:AT49)</f>
        <v>1224</v>
      </c>
      <c r="K48" s="1220">
        <f>H48-J48</f>
        <v>2376</v>
      </c>
      <c r="L48" s="1209">
        <f t="shared" ref="L48" si="15">J48/H48</f>
        <v>0.34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>
        <v>240</v>
      </c>
      <c r="Y48" s="76">
        <v>240</v>
      </c>
      <c r="Z48" s="76"/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>
        <v>240</v>
      </c>
      <c r="AH48" s="76">
        <v>240</v>
      </c>
      <c r="AI48" s="79"/>
      <c r="AJ48" s="76">
        <v>120</v>
      </c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3600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>
        <v>181</v>
      </c>
      <c r="T49" s="40">
        <v>214</v>
      </c>
      <c r="U49" s="40">
        <v>229</v>
      </c>
      <c r="V49" s="40">
        <v>240</v>
      </c>
      <c r="W49" s="78"/>
      <c r="X49" s="40"/>
      <c r="Y49" s="40"/>
      <c r="Z49" s="40"/>
      <c r="AA49" s="40"/>
      <c r="AB49" s="40"/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1224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3600</v>
      </c>
      <c r="I50" s="1230">
        <f t="shared" ref="I50" si="16">AU50</f>
        <v>3600</v>
      </c>
      <c r="J50" s="1232">
        <f>SUM(N51:AT51)</f>
        <v>1300</v>
      </c>
      <c r="K50" s="1220">
        <f>H50-J50</f>
        <v>2300</v>
      </c>
      <c r="L50" s="1209">
        <f t="shared" ref="L50" si="17">J50/H50</f>
        <v>0.3611111111111111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>
        <v>240</v>
      </c>
      <c r="Y50" s="76">
        <v>240</v>
      </c>
      <c r="Z50" s="76"/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>
        <v>240</v>
      </c>
      <c r="AH50" s="76">
        <v>240</v>
      </c>
      <c r="AI50" s="79"/>
      <c r="AJ50" s="76">
        <v>120</v>
      </c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3600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>
        <v>200</v>
      </c>
      <c r="T51" s="40">
        <v>240</v>
      </c>
      <c r="U51" s="40">
        <v>244</v>
      </c>
      <c r="V51" s="40">
        <v>260</v>
      </c>
      <c r="W51" s="78"/>
      <c r="X51" s="40"/>
      <c r="Y51" s="40"/>
      <c r="Z51" s="40"/>
      <c r="AA51" s="40"/>
      <c r="AB51" s="40"/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1300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3600</v>
      </c>
      <c r="I52" s="1230">
        <f t="shared" ref="I52" si="18">AU52</f>
        <v>3600</v>
      </c>
      <c r="J52" s="1232">
        <f>SUM(N53:AT53)</f>
        <v>1306</v>
      </c>
      <c r="K52" s="1220">
        <f>H52-J52</f>
        <v>2294</v>
      </c>
      <c r="L52" s="1209">
        <f t="shared" ref="L52" si="19">J52/H52</f>
        <v>0.36277777777777775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>
        <v>300</v>
      </c>
      <c r="Y52" s="76">
        <v>300</v>
      </c>
      <c r="Z52" s="76"/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>
        <v>240</v>
      </c>
      <c r="AI52" s="79"/>
      <c r="AJ52" s="76">
        <v>240</v>
      </c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3600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>
        <v>307</v>
      </c>
      <c r="T53" s="40">
        <v>240</v>
      </c>
      <c r="U53" s="40">
        <v>190</v>
      </c>
      <c r="V53" s="40">
        <v>208</v>
      </c>
      <c r="W53" s="78"/>
      <c r="X53" s="40"/>
      <c r="Y53" s="40"/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1306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0</v>
      </c>
      <c r="K54" s="1517">
        <f>H54-J54</f>
        <v>6</v>
      </c>
      <c r="L54" s="1209">
        <f>J54/H54</f>
        <v>0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0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0</v>
      </c>
      <c r="K56" s="1517">
        <f>H56-J56</f>
        <v>6</v>
      </c>
      <c r="L56" s="1209">
        <f>J56/H56</f>
        <v>0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13412</v>
      </c>
      <c r="I58" s="1512">
        <f>SUM(I36:I57)</f>
        <v>13412</v>
      </c>
      <c r="J58" s="1514">
        <f>SUM(J36:J57)</f>
        <v>5510</v>
      </c>
      <c r="K58" s="1272">
        <f>H58-J58</f>
        <v>7902</v>
      </c>
      <c r="L58" s="1312">
        <f>J58/H58</f>
        <v>0.4108261258574411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792</v>
      </c>
      <c r="Y58" s="68">
        <f t="shared" si="20"/>
        <v>780</v>
      </c>
      <c r="Z58" s="68">
        <f t="shared" si="20"/>
        <v>920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780</v>
      </c>
      <c r="AH58" s="68">
        <f t="shared" si="20"/>
        <v>720</v>
      </c>
      <c r="AI58" s="67">
        <f t="shared" si="20"/>
        <v>0</v>
      </c>
      <c r="AJ58" s="68">
        <f t="shared" si="20"/>
        <v>480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13412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759</v>
      </c>
      <c r="T59" s="73">
        <f t="shared" si="22"/>
        <v>694</v>
      </c>
      <c r="U59" s="73">
        <f t="shared" si="22"/>
        <v>663</v>
      </c>
      <c r="V59" s="73">
        <f t="shared" si="22"/>
        <v>708</v>
      </c>
      <c r="W59" s="72">
        <f t="shared" si="22"/>
        <v>0</v>
      </c>
      <c r="X59" s="73">
        <f t="shared" si="22"/>
        <v>0</v>
      </c>
      <c r="Y59" s="73">
        <f t="shared" si="22"/>
        <v>0</v>
      </c>
      <c r="Z59" s="73">
        <f t="shared" si="22"/>
        <v>0</v>
      </c>
      <c r="AA59" s="73">
        <f t="shared" si="22"/>
        <v>0</v>
      </c>
      <c r="AB59" s="73">
        <f t="shared" si="22"/>
        <v>0</v>
      </c>
      <c r="AC59" s="72">
        <f t="shared" si="22"/>
        <v>0</v>
      </c>
      <c r="AD59" s="73">
        <f t="shared" si="22"/>
        <v>0</v>
      </c>
      <c r="AE59" s="73">
        <f t="shared" si="22"/>
        <v>0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5510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1296</v>
      </c>
      <c r="K64" s="1220">
        <f>H64-J64</f>
        <v>1104</v>
      </c>
      <c r="L64" s="1209">
        <f>J64/H64</f>
        <v>0.54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>
        <v>84</v>
      </c>
      <c r="T65" s="40">
        <v>348</v>
      </c>
      <c r="U65" s="40">
        <v>366</v>
      </c>
      <c r="V65" s="40"/>
      <c r="W65" s="78"/>
      <c r="X65" s="40"/>
      <c r="Y65" s="40"/>
      <c r="Z65" s="40"/>
      <c r="AA65" s="40"/>
      <c r="AB65" s="40"/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1296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0</v>
      </c>
      <c r="K76" s="1220">
        <f>H76-J76</f>
        <v>300</v>
      </c>
      <c r="L76" s="1209">
        <f>J76/H76</f>
        <v>0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/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550</v>
      </c>
      <c r="K78" s="1220">
        <f>H78-J78</f>
        <v>0</v>
      </c>
      <c r="L78" s="1209">
        <f>J78/H78</f>
        <v>1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>
        <v>496</v>
      </c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550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/>
      <c r="AE80" s="80"/>
      <c r="AF80" s="80"/>
      <c r="AG80" s="80"/>
      <c r="AH80" s="80"/>
      <c r="AI80" s="102"/>
      <c r="AJ80" s="80">
        <v>300</v>
      </c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80</v>
      </c>
      <c r="K86" s="1220">
        <f>H86-J86</f>
        <v>20</v>
      </c>
      <c r="L86" s="1209">
        <f>J86/H86</f>
        <v>0.8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>
        <v>20</v>
      </c>
      <c r="AF86" s="80"/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80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1115</v>
      </c>
      <c r="F104" s="1764"/>
      <c r="G104" s="1300" t="s">
        <v>758</v>
      </c>
      <c r="H104" s="1142">
        <v>300</v>
      </c>
      <c r="I104" s="1230">
        <f t="shared" si="24"/>
        <v>300</v>
      </c>
      <c r="J104" s="1232">
        <f>SUM(N105:AT105)</f>
        <v>0</v>
      </c>
      <c r="K104" s="1220">
        <f>H104-J104</f>
        <v>300</v>
      </c>
      <c r="L104" s="1209">
        <f>J104/H104</f>
        <v>0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>
        <v>300</v>
      </c>
      <c r="AN104" s="80"/>
      <c r="AO104" s="980"/>
      <c r="AP104" s="110"/>
      <c r="AQ104" s="100"/>
      <c r="AR104" s="100"/>
      <c r="AS104" s="100"/>
      <c r="AT104" s="100"/>
      <c r="AU104" s="103">
        <f t="shared" si="27"/>
        <v>300</v>
      </c>
      <c r="AW104" s="912"/>
      <c r="AZ104" s="913"/>
    </row>
    <row r="105" spans="1:52" s="13" customFormat="1" ht="13.2" customHeight="1" thickBot="1" x14ac:dyDescent="0.45">
      <c r="A105" s="1371"/>
      <c r="B105" s="1465"/>
      <c r="C105" s="1465"/>
      <c r="D105" s="1380"/>
      <c r="E105" s="104" t="s">
        <v>698</v>
      </c>
      <c r="F105" s="1765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1584</v>
      </c>
      <c r="K108" s="1220">
        <f>H108-J108</f>
        <v>3454</v>
      </c>
      <c r="L108" s="1209">
        <f>J108/H108</f>
        <v>0.31441048034934499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>
        <v>400</v>
      </c>
      <c r="AE108" s="80"/>
      <c r="AF108" s="76"/>
      <c r="AG108" s="76"/>
      <c r="AH108" s="80"/>
      <c r="AI108" s="102"/>
      <c r="AJ108" s="76"/>
      <c r="AK108" s="80">
        <v>800</v>
      </c>
      <c r="AL108" s="76">
        <v>800</v>
      </c>
      <c r="AM108" s="76">
        <v>500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>
        <v>18</v>
      </c>
      <c r="V109" s="40">
        <v>546</v>
      </c>
      <c r="W109" s="78"/>
      <c r="X109" s="40"/>
      <c r="Y109" s="40"/>
      <c r="Z109" s="40"/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1584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11456</v>
      </c>
      <c r="I124" s="1475">
        <f>SUM(I60:I123)</f>
        <v>11456</v>
      </c>
      <c r="J124" s="1485">
        <f>SUM(J62:J123)</f>
        <v>3778</v>
      </c>
      <c r="K124" s="1487">
        <f>SUM(K60:K123)</f>
        <v>7678</v>
      </c>
      <c r="L124" s="1422">
        <f>J124/H124</f>
        <v>0.32978351955307261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600</v>
      </c>
      <c r="AE124" s="756">
        <f t="shared" si="29"/>
        <v>620</v>
      </c>
      <c r="AF124" s="756">
        <f t="shared" si="29"/>
        <v>500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900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800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11456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580</v>
      </c>
      <c r="T125" s="759">
        <f t="shared" si="29"/>
        <v>348</v>
      </c>
      <c r="U125" s="759">
        <f t="shared" si="29"/>
        <v>384</v>
      </c>
      <c r="V125" s="759">
        <f t="shared" si="29"/>
        <v>546</v>
      </c>
      <c r="W125" s="78">
        <f t="shared" si="30"/>
        <v>0</v>
      </c>
      <c r="X125" s="759">
        <f t="shared" si="29"/>
        <v>0</v>
      </c>
      <c r="Y125" s="759">
        <f t="shared" si="29"/>
        <v>0</v>
      </c>
      <c r="Z125" s="759">
        <f t="shared" si="29"/>
        <v>0</v>
      </c>
      <c r="AA125" s="759">
        <f t="shared" si="29"/>
        <v>0</v>
      </c>
      <c r="AB125" s="759">
        <f t="shared" si="29"/>
        <v>0</v>
      </c>
      <c r="AC125" s="78">
        <f t="shared" si="29"/>
        <v>0</v>
      </c>
      <c r="AD125" s="759">
        <f t="shared" si="29"/>
        <v>0</v>
      </c>
      <c r="AE125" s="759">
        <f t="shared" si="29"/>
        <v>0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3778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>
        <v>300</v>
      </c>
      <c r="AC126" s="102"/>
      <c r="AD126" s="80"/>
      <c r="AE126" s="80"/>
      <c r="AF126" s="321"/>
      <c r="AG126" s="80"/>
      <c r="AH126" s="80"/>
      <c r="AI126" s="102"/>
      <c r="AJ126" s="80"/>
      <c r="AK126" s="80"/>
      <c r="AL126" s="80"/>
      <c r="AM126" s="80"/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>
        <v>201</v>
      </c>
      <c r="I128" s="1230">
        <f t="shared" ref="I128" si="36">AU128</f>
        <v>201</v>
      </c>
      <c r="J128" s="1232">
        <f>SUM(N129:AT129)</f>
        <v>0</v>
      </c>
      <c r="K128" s="1220">
        <f>H128-J128</f>
        <v>201</v>
      </c>
      <c r="L128" s="1209">
        <f>J128/H128</f>
        <v>0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>
        <v>201</v>
      </c>
      <c r="AI128" s="102"/>
      <c r="AJ128" s="80"/>
      <c r="AK128" s="321"/>
      <c r="AL128" s="80"/>
      <c r="AM128" s="80"/>
      <c r="AN128" s="80"/>
      <c r="AO128" s="974"/>
      <c r="AP128" s="80"/>
      <c r="AQ128" s="100"/>
      <c r="AR128" s="100"/>
      <c r="AS128" s="100"/>
      <c r="AT128" s="100"/>
      <c r="AU128" s="103">
        <f t="shared" si="35"/>
        <v>201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501</v>
      </c>
      <c r="I132" s="1475">
        <f>I126+I130+I128</f>
        <v>501</v>
      </c>
      <c r="J132" s="1477">
        <f>J126+J130+J128</f>
        <v>0</v>
      </c>
      <c r="K132" s="1475">
        <f>K126+K130+K128</f>
        <v>501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300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201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501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/>
      <c r="G136" s="1440" t="s">
        <v>759</v>
      </c>
      <c r="H136" s="1136">
        <v>300</v>
      </c>
      <c r="I136" s="1230">
        <f>AU136</f>
        <v>300</v>
      </c>
      <c r="J136" s="1463">
        <f>SUM(N137:AT137)</f>
        <v>0</v>
      </c>
      <c r="K136" s="1464">
        <f>H136-J136</f>
        <v>300</v>
      </c>
      <c r="L136" s="1446">
        <f>J136/H136</f>
        <v>0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/>
      <c r="Y137" s="40"/>
      <c r="Z137" s="40"/>
      <c r="AA137" s="40"/>
      <c r="AB137" s="40"/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0</v>
      </c>
      <c r="K144" s="1461">
        <f>SUM(K134:K143)</f>
        <v>900</v>
      </c>
      <c r="L144" s="1312">
        <f>J144/H144</f>
        <v>0</v>
      </c>
      <c r="M144" s="195" t="s">
        <v>30</v>
      </c>
      <c r="N144" s="760">
        <f t="shared" ref="N144:AM145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si="43"/>
        <v>0</v>
      </c>
      <c r="AA144" s="760">
        <f t="shared" si="43"/>
        <v>0</v>
      </c>
      <c r="AB144" s="760">
        <f t="shared" si="43"/>
        <v>0</v>
      </c>
      <c r="AC144" s="102">
        <f t="shared" si="43"/>
        <v>0</v>
      </c>
      <c r="AD144" s="760">
        <f t="shared" si="43"/>
        <v>0</v>
      </c>
      <c r="AE144" s="760">
        <f t="shared" si="43"/>
        <v>0</v>
      </c>
      <c r="AF144" s="760">
        <f t="shared" si="43"/>
        <v>0</v>
      </c>
      <c r="AG144" s="760">
        <f t="shared" si="43"/>
        <v>0</v>
      </c>
      <c r="AH144" s="760">
        <f t="shared" si="43"/>
        <v>600</v>
      </c>
      <c r="AI144" s="102">
        <f t="shared" si="43"/>
        <v>0</v>
      </c>
      <c r="AJ144" s="760">
        <f t="shared" si="43"/>
        <v>0</v>
      </c>
      <c r="AK144" s="760">
        <f t="shared" si="43"/>
        <v>0</v>
      </c>
      <c r="AL144" s="760">
        <f t="shared" si="43"/>
        <v>0</v>
      </c>
      <c r="AM144" s="760">
        <f t="shared" si="43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si="43"/>
        <v>0</v>
      </c>
      <c r="P145" s="759">
        <f t="shared" si="43"/>
        <v>0</v>
      </c>
      <c r="Q145" s="78">
        <f t="shared" si="43"/>
        <v>0</v>
      </c>
      <c r="R145" s="759">
        <f>R135+R141+R143+R139+R137</f>
        <v>0</v>
      </c>
      <c r="S145" s="759">
        <f>S135+S141+S143+S139+S137</f>
        <v>0</v>
      </c>
      <c r="T145" s="759">
        <f t="shared" si="43"/>
        <v>0</v>
      </c>
      <c r="U145" s="759">
        <f t="shared" si="43"/>
        <v>0</v>
      </c>
      <c r="V145" s="759">
        <f t="shared" si="43"/>
        <v>0</v>
      </c>
      <c r="W145" s="78">
        <f t="shared" si="43"/>
        <v>0</v>
      </c>
      <c r="X145" s="759">
        <f>X135+X141+X143+X139+X137</f>
        <v>0</v>
      </c>
      <c r="Y145" s="759">
        <f>Y135+Y141+Y143+Y139+Y137</f>
        <v>0</v>
      </c>
      <c r="Z145" s="759">
        <f t="shared" si="43"/>
        <v>0</v>
      </c>
      <c r="AA145" s="759">
        <f t="shared" si="43"/>
        <v>0</v>
      </c>
      <c r="AB145" s="759">
        <f t="shared" si="43"/>
        <v>0</v>
      </c>
      <c r="AC145" s="78">
        <f t="shared" si="43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3"/>
        <v>0</v>
      </c>
      <c r="AG145" s="759">
        <f t="shared" si="43"/>
        <v>0</v>
      </c>
      <c r="AH145" s="759">
        <f t="shared" si="43"/>
        <v>0</v>
      </c>
      <c r="AI145" s="78">
        <f t="shared" si="43"/>
        <v>0</v>
      </c>
      <c r="AJ145" s="759">
        <f>AJ135+AJ141+AJ143+AJ139+AJ137</f>
        <v>0</v>
      </c>
      <c r="AK145" s="759">
        <f>AK135+AK141+AK143+AK139+AK137</f>
        <v>0</v>
      </c>
      <c r="AL145" s="759">
        <f t="shared" si="43"/>
        <v>0</v>
      </c>
      <c r="AM145" s="759">
        <f t="shared" si="43"/>
        <v>0</v>
      </c>
      <c r="AN145" s="639">
        <f t="shared" ref="AN145" si="44">AN135+AN141+AN143+AN139+AN137</f>
        <v>0</v>
      </c>
      <c r="AO145" s="982"/>
      <c r="AP145" s="253"/>
      <c r="AQ145" s="253"/>
      <c r="AR145" s="253"/>
      <c r="AS145" s="253"/>
      <c r="AT145" s="253"/>
      <c r="AU145" s="985">
        <f>SUM(N145:AM145)</f>
        <v>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12857</v>
      </c>
      <c r="I146" s="1272">
        <f>I124+I132+I144</f>
        <v>12857</v>
      </c>
      <c r="J146" s="1444">
        <f>J124+J132+J144</f>
        <v>3778</v>
      </c>
      <c r="K146" s="1272">
        <f t="shared" ref="K146" si="45">K124+K132+K144</f>
        <v>9079</v>
      </c>
      <c r="L146" s="1422">
        <f>J146/H146</f>
        <v>0.29384770941899352</v>
      </c>
      <c r="M146" s="114" t="s">
        <v>39</v>
      </c>
      <c r="N146" s="550">
        <f t="shared" ref="N146:AN147" si="46">N124+N144+N132</f>
        <v>518</v>
      </c>
      <c r="O146" s="550">
        <f t="shared" si="46"/>
        <v>488</v>
      </c>
      <c r="P146" s="550">
        <f t="shared" si="46"/>
        <v>480</v>
      </c>
      <c r="Q146" s="514">
        <f t="shared" si="46"/>
        <v>0</v>
      </c>
      <c r="R146" s="550">
        <f t="shared" si="46"/>
        <v>400</v>
      </c>
      <c r="S146" s="550">
        <f t="shared" si="46"/>
        <v>550</v>
      </c>
      <c r="T146" s="550">
        <f t="shared" si="46"/>
        <v>400</v>
      </c>
      <c r="U146" s="550">
        <f t="shared" si="46"/>
        <v>400</v>
      </c>
      <c r="V146" s="550">
        <f t="shared" si="46"/>
        <v>500</v>
      </c>
      <c r="W146" s="514">
        <f t="shared" si="46"/>
        <v>0</v>
      </c>
      <c r="X146" s="550">
        <f t="shared" si="46"/>
        <v>300</v>
      </c>
      <c r="Y146" s="550">
        <f t="shared" si="46"/>
        <v>500</v>
      </c>
      <c r="Z146" s="550">
        <f t="shared" si="46"/>
        <v>700</v>
      </c>
      <c r="AA146" s="550">
        <f t="shared" si="46"/>
        <v>500</v>
      </c>
      <c r="AB146" s="550">
        <f t="shared" si="46"/>
        <v>700</v>
      </c>
      <c r="AC146" s="514">
        <f t="shared" si="46"/>
        <v>0</v>
      </c>
      <c r="AD146" s="550">
        <f t="shared" si="46"/>
        <v>600</v>
      </c>
      <c r="AE146" s="550">
        <f t="shared" si="46"/>
        <v>620</v>
      </c>
      <c r="AF146" s="550">
        <f t="shared" si="46"/>
        <v>500</v>
      </c>
      <c r="AG146" s="550">
        <f t="shared" si="46"/>
        <v>600</v>
      </c>
      <c r="AH146" s="550">
        <f t="shared" si="46"/>
        <v>801</v>
      </c>
      <c r="AI146" s="514">
        <f t="shared" si="46"/>
        <v>0</v>
      </c>
      <c r="AJ146" s="550">
        <f t="shared" si="46"/>
        <v>900</v>
      </c>
      <c r="AK146" s="550">
        <f t="shared" si="46"/>
        <v>800</v>
      </c>
      <c r="AL146" s="550">
        <f t="shared" si="46"/>
        <v>800</v>
      </c>
      <c r="AM146" s="550">
        <f t="shared" si="46"/>
        <v>800</v>
      </c>
      <c r="AN146" s="703">
        <f t="shared" si="46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12857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6"/>
        <v>364</v>
      </c>
      <c r="O147" s="551">
        <f t="shared" si="46"/>
        <v>594</v>
      </c>
      <c r="P147" s="551">
        <f t="shared" si="46"/>
        <v>644</v>
      </c>
      <c r="Q147" s="629">
        <f t="shared" si="46"/>
        <v>0</v>
      </c>
      <c r="R147" s="551">
        <f t="shared" si="46"/>
        <v>318</v>
      </c>
      <c r="S147" s="551">
        <f t="shared" si="46"/>
        <v>580</v>
      </c>
      <c r="T147" s="551">
        <f t="shared" si="46"/>
        <v>348</v>
      </c>
      <c r="U147" s="551">
        <f t="shared" si="46"/>
        <v>384</v>
      </c>
      <c r="V147" s="551">
        <f t="shared" si="46"/>
        <v>546</v>
      </c>
      <c r="W147" s="629">
        <f t="shared" si="46"/>
        <v>0</v>
      </c>
      <c r="X147" s="551">
        <f t="shared" si="46"/>
        <v>0</v>
      </c>
      <c r="Y147" s="551">
        <f t="shared" si="46"/>
        <v>0</v>
      </c>
      <c r="Z147" s="551">
        <f t="shared" si="46"/>
        <v>0</v>
      </c>
      <c r="AA147" s="551">
        <f t="shared" si="46"/>
        <v>0</v>
      </c>
      <c r="AB147" s="551">
        <f t="shared" si="46"/>
        <v>0</v>
      </c>
      <c r="AC147" s="629">
        <f t="shared" si="46"/>
        <v>0</v>
      </c>
      <c r="AD147" s="551">
        <f t="shared" si="46"/>
        <v>0</v>
      </c>
      <c r="AE147" s="551">
        <f t="shared" si="46"/>
        <v>0</v>
      </c>
      <c r="AF147" s="551">
        <f t="shared" si="46"/>
        <v>0</v>
      </c>
      <c r="AG147" s="551">
        <f t="shared" si="46"/>
        <v>0</v>
      </c>
      <c r="AH147" s="551">
        <f t="shared" si="46"/>
        <v>0</v>
      </c>
      <c r="AI147" s="629">
        <f t="shared" si="46"/>
        <v>0</v>
      </c>
      <c r="AJ147" s="551">
        <f t="shared" si="46"/>
        <v>0</v>
      </c>
      <c r="AK147" s="551">
        <f t="shared" si="46"/>
        <v>0</v>
      </c>
      <c r="AL147" s="551">
        <f t="shared" si="46"/>
        <v>0</v>
      </c>
      <c r="AM147" s="551">
        <f t="shared" si="46"/>
        <v>0</v>
      </c>
      <c r="AN147" s="704">
        <f t="shared" si="46"/>
        <v>0</v>
      </c>
      <c r="AO147" s="900"/>
      <c r="AP147" s="692"/>
      <c r="AQ147" s="692"/>
      <c r="AR147" s="692"/>
      <c r="AS147" s="692"/>
      <c r="AT147" s="692"/>
      <c r="AU147" s="692">
        <f>AU125+AU145</f>
        <v>3778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47">AU151</f>
        <v>0</v>
      </c>
      <c r="J151" s="1232">
        <f>SUM(N152:AT152)</f>
        <v>0</v>
      </c>
      <c r="K151" s="1220">
        <f t="shared" ref="K151:K165" si="48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49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49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47"/>
        <v>0</v>
      </c>
      <c r="J153" s="1232">
        <f>SUM(N154:AT154)</f>
        <v>0</v>
      </c>
      <c r="K153" s="1220">
        <f t="shared" si="48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49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49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47"/>
        <v>320</v>
      </c>
      <c r="J155" s="1232">
        <f>SUM(N156:AT156)</f>
        <v>0</v>
      </c>
      <c r="K155" s="1220">
        <f t="shared" si="48"/>
        <v>320</v>
      </c>
      <c r="L155" s="1209">
        <f>J155/H155</f>
        <v>0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49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/>
      <c r="AB156" s="91"/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49"/>
        <v>0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47"/>
        <v>101</v>
      </c>
      <c r="J157" s="1232">
        <f>SUM(N158:AT158)</f>
        <v>0</v>
      </c>
      <c r="K157" s="1220">
        <f t="shared" si="48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49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49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47"/>
        <v>96</v>
      </c>
      <c r="J159" s="1232">
        <f>SUM(N160:AT160)</f>
        <v>96</v>
      </c>
      <c r="K159" s="1220">
        <f t="shared" si="48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49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49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47"/>
        <v>0</v>
      </c>
      <c r="J161" s="1232">
        <f>SUM(N162:AT162)</f>
        <v>0</v>
      </c>
      <c r="K161" s="1220">
        <f t="shared" si="48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49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49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47"/>
        <v>0</v>
      </c>
      <c r="J163" s="1232">
        <f>SUM(N164:AT164)</f>
        <v>0</v>
      </c>
      <c r="K163" s="1220">
        <f t="shared" si="48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49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49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47"/>
        <v>0</v>
      </c>
      <c r="J165" s="1232">
        <f>SUM(N166:AT166)</f>
        <v>0</v>
      </c>
      <c r="K165" s="1220">
        <f t="shared" si="48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49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49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>
        <v>240</v>
      </c>
      <c r="I167" s="1230">
        <f t="shared" ref="I167:I185" si="50">AU167</f>
        <v>240</v>
      </c>
      <c r="J167" s="1232">
        <f>SUM(N168:AT168)</f>
        <v>0</v>
      </c>
      <c r="K167" s="1220">
        <f t="shared" ref="K167:K185" si="51">H167-J167</f>
        <v>240</v>
      </c>
      <c r="L167" s="1209">
        <f t="shared" ref="L167:L185" si="52">J167/H167</f>
        <v>0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>
        <v>80</v>
      </c>
      <c r="AL167" s="356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49"/>
        <v>240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49"/>
        <v>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>
        <v>240</v>
      </c>
      <c r="I169" s="1230">
        <f t="shared" si="50"/>
        <v>240</v>
      </c>
      <c r="J169" s="1232">
        <f>SUM(N170:AT170)</f>
        <v>0</v>
      </c>
      <c r="K169" s="1220">
        <f t="shared" si="51"/>
        <v>240</v>
      </c>
      <c r="L169" s="1209">
        <f t="shared" si="52"/>
        <v>0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>
        <v>80</v>
      </c>
      <c r="AL169" s="356"/>
      <c r="AM169" s="90"/>
      <c r="AN169" s="131"/>
      <c r="AO169" s="925"/>
      <c r="AP169" s="137"/>
      <c r="AQ169" s="90"/>
      <c r="AR169" s="90"/>
      <c r="AS169" s="90"/>
      <c r="AT169" s="90"/>
      <c r="AU169" s="103">
        <f t="shared" si="49"/>
        <v>240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49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0"/>
        <v>0</v>
      </c>
      <c r="J171" s="1232">
        <f t="shared" ref="J171" si="53">SUM(N172:AT172)</f>
        <v>0</v>
      </c>
      <c r="K171" s="1220">
        <f t="shared" si="51"/>
        <v>0</v>
      </c>
      <c r="L171" s="1209" t="e">
        <f t="shared" si="52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49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49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0"/>
        <v>0</v>
      </c>
      <c r="J173" s="1232">
        <f t="shared" ref="J173" si="54">SUM(N174:AT174)</f>
        <v>0</v>
      </c>
      <c r="K173" s="1220">
        <f t="shared" si="51"/>
        <v>0</v>
      </c>
      <c r="L173" s="1209" t="e">
        <f t="shared" si="52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49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49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0"/>
        <v>100</v>
      </c>
      <c r="J175" s="1232">
        <f t="shared" ref="J175" si="55">SUM(N176:AT176)</f>
        <v>0</v>
      </c>
      <c r="K175" s="1220">
        <f t="shared" si="51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>
        <v>100</v>
      </c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49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49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0"/>
        <v>100</v>
      </c>
      <c r="J177" s="1232">
        <f t="shared" ref="J177" si="56">SUM(N178:AT178)</f>
        <v>0</v>
      </c>
      <c r="K177" s="1220">
        <f t="shared" si="51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>
        <v>100</v>
      </c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49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49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0"/>
        <v>50</v>
      </c>
      <c r="J179" s="1232">
        <f>SUM(N180:AT180)</f>
        <v>0</v>
      </c>
      <c r="K179" s="1220">
        <f t="shared" si="51"/>
        <v>50</v>
      </c>
      <c r="L179" s="1209">
        <f t="shared" si="52"/>
        <v>0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49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/>
      <c r="AA180" s="91"/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49"/>
        <v>0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0"/>
        <v>0</v>
      </c>
      <c r="J181" s="1232">
        <f>SUM(N182:AT182)</f>
        <v>0</v>
      </c>
      <c r="K181" s="1220">
        <f t="shared" si="51"/>
        <v>0</v>
      </c>
      <c r="L181" s="1209" t="e">
        <f t="shared" si="52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49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49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50"/>
        <v>500</v>
      </c>
      <c r="J183" s="1232">
        <f>SUM(N184:AT184)</f>
        <v>290</v>
      </c>
      <c r="K183" s="1220">
        <f t="shared" si="51"/>
        <v>210</v>
      </c>
      <c r="L183" s="1209">
        <f t="shared" si="52"/>
        <v>0.57999999999999996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49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/>
      <c r="T184" s="91">
        <v>30</v>
      </c>
      <c r="U184" s="91">
        <v>19</v>
      </c>
      <c r="V184" s="91">
        <v>89</v>
      </c>
      <c r="W184" s="134"/>
      <c r="X184" s="91"/>
      <c r="Y184" s="91"/>
      <c r="Z184" s="91"/>
      <c r="AA184" s="91"/>
      <c r="AB184" s="91"/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49"/>
        <v>290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0"/>
        <v>578</v>
      </c>
      <c r="J185" s="1232">
        <f>SUM(N186:AT186)</f>
        <v>192</v>
      </c>
      <c r="K185" s="1220">
        <f t="shared" si="51"/>
        <v>386</v>
      </c>
      <c r="L185" s="1209">
        <f t="shared" si="52"/>
        <v>0.33217993079584773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/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>
        <v>20</v>
      </c>
      <c r="T186" s="91"/>
      <c r="U186" s="91">
        <v>45</v>
      </c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192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47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49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49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47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49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49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49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49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49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49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49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49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49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49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2325</v>
      </c>
      <c r="I199" s="1272">
        <f>SUM(I151:I198)</f>
        <v>2325</v>
      </c>
      <c r="J199" s="1326">
        <f>SUM(J151:J198)</f>
        <v>578</v>
      </c>
      <c r="K199" s="1272">
        <f>SUM(K151:K198)</f>
        <v>1747</v>
      </c>
      <c r="L199" s="1422">
        <f>J199/H199</f>
        <v>0.2486021505376344</v>
      </c>
      <c r="M199" s="114" t="s">
        <v>39</v>
      </c>
      <c r="N199" s="166">
        <f t="shared" ref="N199:AN200" si="57">N151+N153+N155+N157+N159+N161+N163+N165+N167+N169+N171+N173+N175+N177+N179+N181+N183+N185+N187+N189+N191+N193+N195+N197</f>
        <v>156</v>
      </c>
      <c r="O199" s="166">
        <f t="shared" si="57"/>
        <v>60</v>
      </c>
      <c r="P199" s="166">
        <f t="shared" si="57"/>
        <v>75</v>
      </c>
      <c r="Q199" s="167">
        <f t="shared" si="57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58">S151+S153+S155+S157+S159+S161+S163+S165+S167+S169+S171+S173+S175+S177+S179+S181+S183+S185+S187+S189+S191+S193+S195+S197</f>
        <v>58</v>
      </c>
      <c r="T199" s="166">
        <f t="shared" si="57"/>
        <v>75</v>
      </c>
      <c r="U199" s="166">
        <f>U151+U153+U155+U157+U159+U161+U163+U165+U167+U169+U171+U173+U175+U177+U179+U181+U183+U185+U187+U189+U191+U193+U195+U197</f>
        <v>75</v>
      </c>
      <c r="V199" s="166">
        <f t="shared" si="57"/>
        <v>75</v>
      </c>
      <c r="W199" s="167">
        <f t="shared" si="57"/>
        <v>0</v>
      </c>
      <c r="X199" s="166">
        <f t="shared" si="57"/>
        <v>75</v>
      </c>
      <c r="Y199" s="166">
        <f t="shared" si="57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57"/>
        <v>200</v>
      </c>
      <c r="AC199" s="167">
        <f t="shared" si="57"/>
        <v>0</v>
      </c>
      <c r="AD199" s="166">
        <f t="shared" si="57"/>
        <v>101</v>
      </c>
      <c r="AE199" s="166">
        <f t="shared" si="57"/>
        <v>70</v>
      </c>
      <c r="AF199" s="166">
        <f t="shared" si="57"/>
        <v>70</v>
      </c>
      <c r="AG199" s="166">
        <f t="shared" si="57"/>
        <v>50</v>
      </c>
      <c r="AH199" s="166">
        <f t="shared" si="57"/>
        <v>160</v>
      </c>
      <c r="AI199" s="167">
        <f t="shared" si="57"/>
        <v>0</v>
      </c>
      <c r="AJ199" s="166">
        <f t="shared" si="57"/>
        <v>160</v>
      </c>
      <c r="AK199" s="166">
        <f t="shared" si="57"/>
        <v>160</v>
      </c>
      <c r="AL199" s="166">
        <f t="shared" si="57"/>
        <v>100</v>
      </c>
      <c r="AM199" s="166">
        <f t="shared" si="57"/>
        <v>100</v>
      </c>
      <c r="AN199" s="705">
        <f t="shared" si="57"/>
        <v>0</v>
      </c>
      <c r="AO199" s="988"/>
      <c r="AP199" s="693"/>
      <c r="AQ199" s="693"/>
      <c r="AR199" s="693"/>
      <c r="AS199" s="694"/>
      <c r="AT199" s="365"/>
      <c r="AU199" s="695">
        <f t="shared" si="49"/>
        <v>2125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57"/>
        <v>96</v>
      </c>
      <c r="O200" s="168">
        <f t="shared" si="57"/>
        <v>109</v>
      </c>
      <c r="P200" s="168">
        <f t="shared" si="57"/>
        <v>43</v>
      </c>
      <c r="Q200" s="169">
        <f t="shared" si="57"/>
        <v>0</v>
      </c>
      <c r="R200" s="168">
        <f t="shared" si="57"/>
        <v>127</v>
      </c>
      <c r="S200" s="168">
        <f t="shared" si="58"/>
        <v>20</v>
      </c>
      <c r="T200" s="168">
        <f t="shared" si="57"/>
        <v>30</v>
      </c>
      <c r="U200" s="168">
        <f t="shared" si="57"/>
        <v>64</v>
      </c>
      <c r="V200" s="168">
        <f t="shared" si="57"/>
        <v>89</v>
      </c>
      <c r="W200" s="169">
        <f t="shared" si="57"/>
        <v>0</v>
      </c>
      <c r="X200" s="168">
        <f t="shared" si="57"/>
        <v>0</v>
      </c>
      <c r="Y200" s="168">
        <f t="shared" si="57"/>
        <v>0</v>
      </c>
      <c r="Z200" s="168">
        <f t="shared" si="57"/>
        <v>0</v>
      </c>
      <c r="AA200" s="168">
        <f t="shared" si="57"/>
        <v>0</v>
      </c>
      <c r="AB200" s="168">
        <f t="shared" si="57"/>
        <v>0</v>
      </c>
      <c r="AC200" s="169">
        <f t="shared" si="57"/>
        <v>0</v>
      </c>
      <c r="AD200" s="168">
        <f t="shared" si="57"/>
        <v>0</v>
      </c>
      <c r="AE200" s="168">
        <f t="shared" si="57"/>
        <v>0</v>
      </c>
      <c r="AF200" s="168">
        <f t="shared" si="57"/>
        <v>0</v>
      </c>
      <c r="AG200" s="168">
        <f t="shared" si="57"/>
        <v>0</v>
      </c>
      <c r="AH200" s="168">
        <f t="shared" si="57"/>
        <v>0</v>
      </c>
      <c r="AI200" s="169">
        <f t="shared" si="57"/>
        <v>0</v>
      </c>
      <c r="AJ200" s="168">
        <f t="shared" si="57"/>
        <v>0</v>
      </c>
      <c r="AK200" s="168">
        <f t="shared" si="57"/>
        <v>0</v>
      </c>
      <c r="AL200" s="168">
        <f t="shared" si="57"/>
        <v>0</v>
      </c>
      <c r="AM200" s="168">
        <f t="shared" si="57"/>
        <v>0</v>
      </c>
      <c r="AN200" s="706">
        <f t="shared" si="57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578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1081" t="s">
        <v>1118</v>
      </c>
      <c r="G204" s="1362" t="s">
        <v>763</v>
      </c>
      <c r="H204" s="1142">
        <f>11300-1500-1000-1000</f>
        <v>7800</v>
      </c>
      <c r="I204" s="1230">
        <f t="shared" ref="I204" si="59">AU204</f>
        <v>7800</v>
      </c>
      <c r="J204" s="1232">
        <f>SUM(N205:AT205)</f>
        <v>2566</v>
      </c>
      <c r="K204" s="1220">
        <f t="shared" ref="K204:K206" si="60">H204-J204</f>
        <v>5234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600</v>
      </c>
      <c r="Y204" s="131">
        <v>600</v>
      </c>
      <c r="Z204" s="131">
        <v>600</v>
      </c>
      <c r="AA204" s="131">
        <v>600</v>
      </c>
      <c r="AB204" s="131"/>
      <c r="AC204" s="140"/>
      <c r="AD204" s="131">
        <v>200</v>
      </c>
      <c r="AE204" s="131">
        <v>600</v>
      </c>
      <c r="AF204" s="131">
        <v>600</v>
      </c>
      <c r="AG204" s="131">
        <v>600</v>
      </c>
      <c r="AH204" s="131">
        <v>600</v>
      </c>
      <c r="AI204" s="140"/>
      <c r="AJ204" s="131"/>
      <c r="AK204" s="131"/>
      <c r="AL204" s="131"/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1">SUM(N204:AT204)</f>
        <v>7800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1087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>
        <v>674</v>
      </c>
      <c r="T205" s="91">
        <v>217</v>
      </c>
      <c r="U205" s="91"/>
      <c r="V205" s="91">
        <v>287</v>
      </c>
      <c r="W205" s="134"/>
      <c r="X205" s="91"/>
      <c r="Y205" s="91"/>
      <c r="Z205" s="91"/>
      <c r="AA205" s="91"/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1"/>
        <v>2566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0"/>
        <v>0</v>
      </c>
      <c r="L206" s="1209" t="e">
        <f t="shared" ref="L206" si="6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2000</v>
      </c>
      <c r="K208" s="1220">
        <f t="shared" ref="K208" si="63">H208-J208</f>
        <v>2500</v>
      </c>
      <c r="L208" s="1209">
        <f t="shared" ref="L208" si="64">J208/H208</f>
        <v>0.44444444444444442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600</v>
      </c>
      <c r="AC208" s="140"/>
      <c r="AD208" s="320">
        <v>400</v>
      </c>
      <c r="AE208" s="131"/>
      <c r="AF208" s="131"/>
      <c r="AG208" s="320"/>
      <c r="AH208" s="131"/>
      <c r="AI208" s="140"/>
      <c r="AJ208" s="131">
        <v>600</v>
      </c>
      <c r="AK208" s="131">
        <v>600</v>
      </c>
      <c r="AL208" s="131">
        <v>300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1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91"/>
      <c r="S209" s="91"/>
      <c r="T209" s="91"/>
      <c r="U209" s="91">
        <v>654</v>
      </c>
      <c r="V209" s="91">
        <v>346</v>
      </c>
      <c r="W209" s="134"/>
      <c r="X209" s="91"/>
      <c r="Y209" s="91"/>
      <c r="Z209" s="91"/>
      <c r="AA209" s="91"/>
      <c r="AB209" s="91"/>
      <c r="AC209" s="134"/>
      <c r="AD209" s="91"/>
      <c r="AE209" s="91"/>
      <c r="AF209" s="91"/>
      <c r="AG209" s="91"/>
      <c r="AH209" s="91"/>
      <c r="AI209" s="134"/>
      <c r="AJ209" s="91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1"/>
        <v>2000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12300</v>
      </c>
      <c r="I210" s="1272">
        <f>SUM(I204:I209)</f>
        <v>12300</v>
      </c>
      <c r="J210" s="1326">
        <f>SUM(J204:J209)</f>
        <v>4566</v>
      </c>
      <c r="K210" s="1272">
        <f>SUM(K204:K209)</f>
        <v>7734</v>
      </c>
      <c r="L210" s="1312">
        <f>J210/H210</f>
        <v>0.37121951219512195</v>
      </c>
      <c r="M210" s="114" t="s">
        <v>39</v>
      </c>
      <c r="N210" s="763">
        <f>N204+N206+N208</f>
        <v>600</v>
      </c>
      <c r="O210" s="763">
        <f t="shared" ref="O210:AN211" si="65">O204+O206+O208</f>
        <v>600</v>
      </c>
      <c r="P210" s="763">
        <f t="shared" si="65"/>
        <v>600</v>
      </c>
      <c r="Q210" s="523">
        <f t="shared" si="65"/>
        <v>0</v>
      </c>
      <c r="R210" s="763">
        <f t="shared" si="65"/>
        <v>600</v>
      </c>
      <c r="S210" s="763">
        <f>S204+S206+S208</f>
        <v>600</v>
      </c>
      <c r="T210" s="763">
        <f t="shared" si="65"/>
        <v>600</v>
      </c>
      <c r="U210" s="763">
        <f t="shared" si="65"/>
        <v>600</v>
      </c>
      <c r="V210" s="763">
        <f t="shared" si="65"/>
        <v>600</v>
      </c>
      <c r="W210" s="523">
        <f t="shared" si="65"/>
        <v>0</v>
      </c>
      <c r="X210" s="763">
        <f t="shared" si="65"/>
        <v>600</v>
      </c>
      <c r="Y210" s="763">
        <f>Y204+Y206+Y208</f>
        <v>600</v>
      </c>
      <c r="Z210" s="763">
        <f t="shared" ref="Z210:AC211" si="66">Z204+Z206+Z208</f>
        <v>600</v>
      </c>
      <c r="AA210" s="763">
        <f t="shared" si="66"/>
        <v>600</v>
      </c>
      <c r="AB210" s="763">
        <f t="shared" si="66"/>
        <v>600</v>
      </c>
      <c r="AC210" s="523">
        <f t="shared" si="66"/>
        <v>0</v>
      </c>
      <c r="AD210" s="763">
        <f t="shared" si="65"/>
        <v>600</v>
      </c>
      <c r="AE210" s="763">
        <f>AE204+AE206+AE208</f>
        <v>600</v>
      </c>
      <c r="AF210" s="763">
        <f t="shared" si="65"/>
        <v>600</v>
      </c>
      <c r="AG210" s="763">
        <f t="shared" si="65"/>
        <v>600</v>
      </c>
      <c r="AH210" s="763">
        <f t="shared" si="65"/>
        <v>600</v>
      </c>
      <c r="AI210" s="523">
        <f t="shared" si="65"/>
        <v>0</v>
      </c>
      <c r="AJ210" s="763">
        <f t="shared" si="65"/>
        <v>600</v>
      </c>
      <c r="AK210" s="763">
        <f>AK204+AK206+AK208</f>
        <v>600</v>
      </c>
      <c r="AL210" s="763">
        <f t="shared" si="65"/>
        <v>300</v>
      </c>
      <c r="AM210" s="763">
        <f t="shared" si="65"/>
        <v>0</v>
      </c>
      <c r="AN210" s="683">
        <f t="shared" si="65"/>
        <v>0</v>
      </c>
      <c r="AO210" s="991"/>
      <c r="AP210" s="683"/>
      <c r="AQ210" s="683"/>
      <c r="AR210" s="683"/>
      <c r="AS210" s="683"/>
      <c r="AT210" s="683"/>
      <c r="AU210" s="695">
        <f t="shared" si="61"/>
        <v>12300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5"/>
        <v>552</v>
      </c>
      <c r="P211" s="318">
        <f t="shared" si="65"/>
        <v>724</v>
      </c>
      <c r="Q211" s="515">
        <f t="shared" si="65"/>
        <v>0</v>
      </c>
      <c r="R211" s="318">
        <f t="shared" si="65"/>
        <v>744</v>
      </c>
      <c r="S211" s="318">
        <f>S205+S207+S209</f>
        <v>674</v>
      </c>
      <c r="T211" s="318">
        <f t="shared" si="65"/>
        <v>217</v>
      </c>
      <c r="U211" s="318">
        <f t="shared" si="65"/>
        <v>654</v>
      </c>
      <c r="V211" s="318">
        <f t="shared" si="65"/>
        <v>633</v>
      </c>
      <c r="W211" s="515">
        <f t="shared" si="65"/>
        <v>0</v>
      </c>
      <c r="X211" s="318">
        <f t="shared" si="65"/>
        <v>0</v>
      </c>
      <c r="Y211" s="318">
        <f>Y205+Y207+Y209</f>
        <v>0</v>
      </c>
      <c r="Z211" s="318">
        <f t="shared" si="66"/>
        <v>0</v>
      </c>
      <c r="AA211" s="318">
        <f t="shared" si="66"/>
        <v>0</v>
      </c>
      <c r="AB211" s="318">
        <f t="shared" si="66"/>
        <v>0</v>
      </c>
      <c r="AC211" s="515">
        <f t="shared" si="66"/>
        <v>0</v>
      </c>
      <c r="AD211" s="318">
        <f t="shared" si="65"/>
        <v>0</v>
      </c>
      <c r="AE211" s="318">
        <f>AE205+AE207+AE209</f>
        <v>0</v>
      </c>
      <c r="AF211" s="318">
        <f t="shared" si="65"/>
        <v>0</v>
      </c>
      <c r="AG211" s="318">
        <f t="shared" si="65"/>
        <v>0</v>
      </c>
      <c r="AH211" s="318">
        <f t="shared" si="65"/>
        <v>0</v>
      </c>
      <c r="AI211" s="515">
        <f t="shared" si="65"/>
        <v>0</v>
      </c>
      <c r="AJ211" s="318">
        <f t="shared" si="65"/>
        <v>0</v>
      </c>
      <c r="AK211" s="318">
        <f>AK205+AK207+AK209</f>
        <v>0</v>
      </c>
      <c r="AL211" s="318">
        <f t="shared" si="65"/>
        <v>0</v>
      </c>
      <c r="AM211" s="318">
        <f t="shared" si="65"/>
        <v>0</v>
      </c>
      <c r="AN211" s="684">
        <f t="shared" si="65"/>
        <v>0</v>
      </c>
      <c r="AO211" s="992"/>
      <c r="AP211" s="684"/>
      <c r="AQ211" s="684"/>
      <c r="AR211" s="684"/>
      <c r="AS211" s="684"/>
      <c r="AT211" s="684"/>
      <c r="AU211" s="94">
        <f t="shared" si="61"/>
        <v>4566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67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67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67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67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68">H220-J220</f>
        <v>0</v>
      </c>
      <c r="L220" s="1209" t="e">
        <f t="shared" si="67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68"/>
        <v>0</v>
      </c>
      <c r="L222" s="1209" t="e">
        <f t="shared" si="67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663</v>
      </c>
      <c r="E224" s="56" t="s">
        <v>1019</v>
      </c>
      <c r="F224" s="1083" t="s">
        <v>1074</v>
      </c>
      <c r="G224" s="1391" t="s">
        <v>762</v>
      </c>
      <c r="H224" s="1142">
        <v>100</v>
      </c>
      <c r="I224" s="1230">
        <f>AU224</f>
        <v>100</v>
      </c>
      <c r="J224" s="1232">
        <f>SUM(N225:AT225)</f>
        <v>0</v>
      </c>
      <c r="K224" s="1220">
        <f t="shared" si="68"/>
        <v>100</v>
      </c>
      <c r="L224" s="1209">
        <f t="shared" si="67"/>
        <v>0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/>
      <c r="W224" s="140"/>
      <c r="X224" s="131"/>
      <c r="Y224" s="131"/>
      <c r="Z224" s="131"/>
      <c r="AA224" s="131">
        <v>100</v>
      </c>
      <c r="AB224" s="131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811</v>
      </c>
      <c r="F225" s="1111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/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1"/>
        <v>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327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0</v>
      </c>
      <c r="K226" s="1220">
        <f t="shared" si="68"/>
        <v>200</v>
      </c>
      <c r="L226" s="1209">
        <f t="shared" si="67"/>
        <v>0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328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/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1"/>
        <v>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68"/>
        <v>0</v>
      </c>
      <c r="L228" s="1209" t="e">
        <f t="shared" si="67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69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68"/>
        <v>1000</v>
      </c>
      <c r="L230" s="1209">
        <f t="shared" si="67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>
        <v>300</v>
      </c>
      <c r="AF230" s="131">
        <v>300</v>
      </c>
      <c r="AG230" s="131">
        <v>400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69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69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68"/>
        <v>0</v>
      </c>
      <c r="L232" s="1209" t="e">
        <f t="shared" si="67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69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69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68"/>
        <v>0</v>
      </c>
      <c r="L234" s="1209" t="e">
        <f t="shared" si="67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69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69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68"/>
        <v>0</v>
      </c>
      <c r="L236" s="1209" t="e">
        <f t="shared" si="67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69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69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68"/>
        <v>0</v>
      </c>
      <c r="L238" s="1209" t="e">
        <f t="shared" si="67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69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69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68"/>
        <v>0</v>
      </c>
      <c r="L240" s="1209" t="e">
        <f t="shared" si="67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69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69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68"/>
        <v>0</v>
      </c>
      <c r="L242" s="1209" t="e">
        <f t="shared" si="67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69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69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68"/>
        <v>0</v>
      </c>
      <c r="L244" s="1209" t="e">
        <f t="shared" si="67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69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69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68"/>
        <v>0</v>
      </c>
      <c r="L246" s="1209" t="e">
        <f t="shared" si="67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69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69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68"/>
        <v>0</v>
      </c>
      <c r="L248" s="1209" t="e">
        <f t="shared" si="67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69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69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68"/>
        <v>0</v>
      </c>
      <c r="L250" s="1209" t="e">
        <f t="shared" si="67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69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69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68"/>
        <v>0</v>
      </c>
      <c r="L252" s="1209" t="e">
        <f t="shared" si="67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69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69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113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0</v>
      </c>
      <c r="K254" s="1220">
        <f t="shared" si="68"/>
        <v>150</v>
      </c>
      <c r="L254" s="1209">
        <f t="shared" si="67"/>
        <v>0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60</v>
      </c>
      <c r="AB254" s="320">
        <v>90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69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1087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/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69"/>
        <v>0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1107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0</v>
      </c>
      <c r="K256" s="1220">
        <f t="shared" si="68"/>
        <v>90</v>
      </c>
      <c r="L256" s="1209">
        <f t="shared" si="67"/>
        <v>0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60</v>
      </c>
      <c r="AB256" s="320">
        <v>30</v>
      </c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69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1108"/>
      <c r="G257" s="1363"/>
      <c r="H257" s="1137"/>
      <c r="I257" s="1235"/>
      <c r="J257" s="1236"/>
      <c r="K257" s="1221"/>
      <c r="L257" s="1222"/>
      <c r="M257" s="37" t="s">
        <v>31</v>
      </c>
      <c r="N257" s="240"/>
      <c r="O257" s="240"/>
      <c r="P257" s="240"/>
      <c r="Q257" s="174"/>
      <c r="R257" s="240"/>
      <c r="S257" s="240"/>
      <c r="T257" s="91"/>
      <c r="U257" s="240"/>
      <c r="V257" s="240"/>
      <c r="W257" s="174"/>
      <c r="X257" s="240"/>
      <c r="Y257" s="240"/>
      <c r="Z257" s="240"/>
      <c r="AA257" s="240"/>
      <c r="AB257" s="240"/>
      <c r="AC257" s="174"/>
      <c r="AD257" s="240"/>
      <c r="AE257" s="240"/>
      <c r="AF257" s="91"/>
      <c r="AG257" s="240"/>
      <c r="AH257" s="240"/>
      <c r="AI257" s="174"/>
      <c r="AJ257" s="240"/>
      <c r="AK257" s="240"/>
      <c r="AL257" s="240"/>
      <c r="AM257" s="240"/>
      <c r="AN257" s="240"/>
      <c r="AO257" s="990"/>
      <c r="AP257" s="91"/>
      <c r="AQ257" s="92"/>
      <c r="AR257" s="92"/>
      <c r="AS257" s="92"/>
      <c r="AT257" s="175"/>
      <c r="AU257" s="94">
        <f t="shared" si="69"/>
        <v>0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67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0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68"/>
        <v>0</v>
      </c>
      <c r="L260" s="1209" t="e">
        <f t="shared" si="67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0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0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68"/>
        <v>0</v>
      </c>
      <c r="L262" s="1209" t="e">
        <f t="shared" si="67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0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0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68"/>
        <v>0</v>
      </c>
      <c r="L264" s="1209" t="e">
        <f t="shared" si="67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0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0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68"/>
        <v>0</v>
      </c>
      <c r="L266" s="1209" t="e">
        <f t="shared" si="67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0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0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68"/>
        <v>0</v>
      </c>
      <c r="L268" s="1209" t="e">
        <f t="shared" si="67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0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0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68"/>
        <v>0</v>
      </c>
      <c r="L270" s="1209" t="e">
        <f t="shared" si="67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0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0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68"/>
        <v>0</v>
      </c>
      <c r="L272" s="1209" t="e">
        <f t="shared" si="67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0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0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68"/>
        <v>0</v>
      </c>
      <c r="L274" s="1209" t="e">
        <f t="shared" si="67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0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0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68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0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0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68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0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0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0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0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0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0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0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0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0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0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0</v>
      </c>
      <c r="K288" s="1272">
        <f>SUM(K212:K287)</f>
        <v>1720</v>
      </c>
      <c r="L288" s="1312">
        <f>J288/H288</f>
        <v>0</v>
      </c>
      <c r="M288" s="114" t="s">
        <v>39</v>
      </c>
      <c r="N288" s="763">
        <f t="shared" ref="N288:AN289" si="71">N256+N258+N260+N262+N264+N266+N268+N270+N272+N274+N276+N278+N280+N282+N284+N286+N212+N214+N216+N218+N220+N222+N224+N226+N228+N230+N232+N234+N236+N238+N240+N242+N244+N246+N248+N250+N252+N254</f>
        <v>0</v>
      </c>
      <c r="O288" s="763">
        <f t="shared" si="71"/>
        <v>0</v>
      </c>
      <c r="P288" s="763">
        <f t="shared" si="71"/>
        <v>0</v>
      </c>
      <c r="Q288" s="523">
        <f t="shared" si="71"/>
        <v>0</v>
      </c>
      <c r="R288" s="763">
        <f t="shared" si="71"/>
        <v>0</v>
      </c>
      <c r="S288" s="763">
        <f t="shared" si="71"/>
        <v>0</v>
      </c>
      <c r="T288" s="763">
        <f t="shared" si="71"/>
        <v>0</v>
      </c>
      <c r="U288" s="763">
        <f t="shared" si="71"/>
        <v>0</v>
      </c>
      <c r="V288" s="763">
        <f t="shared" si="71"/>
        <v>0</v>
      </c>
      <c r="W288" s="523">
        <f t="shared" si="71"/>
        <v>0</v>
      </c>
      <c r="X288" s="763">
        <f t="shared" si="71"/>
        <v>90</v>
      </c>
      <c r="Y288" s="763">
        <f t="shared" si="71"/>
        <v>200</v>
      </c>
      <c r="Z288" s="763">
        <f t="shared" si="71"/>
        <v>0</v>
      </c>
      <c r="AA288" s="763">
        <f t="shared" si="71"/>
        <v>220</v>
      </c>
      <c r="AB288" s="763">
        <f t="shared" si="71"/>
        <v>120</v>
      </c>
      <c r="AC288" s="523">
        <f t="shared" si="71"/>
        <v>0</v>
      </c>
      <c r="AD288" s="763">
        <f t="shared" si="71"/>
        <v>0</v>
      </c>
      <c r="AE288" s="763">
        <f t="shared" si="71"/>
        <v>300</v>
      </c>
      <c r="AF288" s="763">
        <f t="shared" si="71"/>
        <v>300</v>
      </c>
      <c r="AG288" s="763">
        <f t="shared" si="71"/>
        <v>400</v>
      </c>
      <c r="AH288" s="763">
        <f t="shared" si="71"/>
        <v>0</v>
      </c>
      <c r="AI288" s="523">
        <f t="shared" si="71"/>
        <v>0</v>
      </c>
      <c r="AJ288" s="763">
        <f t="shared" si="71"/>
        <v>0</v>
      </c>
      <c r="AK288" s="763">
        <f t="shared" si="71"/>
        <v>0</v>
      </c>
      <c r="AL288" s="763">
        <f t="shared" si="71"/>
        <v>90</v>
      </c>
      <c r="AM288" s="763">
        <f t="shared" si="71"/>
        <v>0</v>
      </c>
      <c r="AN288" s="683">
        <f t="shared" si="71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1"/>
        <v>0</v>
      </c>
      <c r="O289" s="318">
        <f t="shared" si="71"/>
        <v>0</v>
      </c>
      <c r="P289" s="318">
        <f t="shared" si="71"/>
        <v>0</v>
      </c>
      <c r="Q289" s="515">
        <f t="shared" si="71"/>
        <v>0</v>
      </c>
      <c r="R289" s="318">
        <f t="shared" si="71"/>
        <v>0</v>
      </c>
      <c r="S289" s="318">
        <f t="shared" si="71"/>
        <v>0</v>
      </c>
      <c r="T289" s="318">
        <f t="shared" si="71"/>
        <v>0</v>
      </c>
      <c r="U289" s="318">
        <f t="shared" si="71"/>
        <v>0</v>
      </c>
      <c r="V289" s="318">
        <f t="shared" si="71"/>
        <v>0</v>
      </c>
      <c r="W289" s="515">
        <f t="shared" si="71"/>
        <v>0</v>
      </c>
      <c r="X289" s="318">
        <f t="shared" si="71"/>
        <v>0</v>
      </c>
      <c r="Y289" s="318">
        <f t="shared" si="71"/>
        <v>0</v>
      </c>
      <c r="Z289" s="318">
        <f t="shared" si="71"/>
        <v>0</v>
      </c>
      <c r="AA289" s="318">
        <f t="shared" si="71"/>
        <v>0</v>
      </c>
      <c r="AB289" s="318">
        <f t="shared" si="71"/>
        <v>0</v>
      </c>
      <c r="AC289" s="515">
        <f t="shared" si="71"/>
        <v>0</v>
      </c>
      <c r="AD289" s="318">
        <f t="shared" si="71"/>
        <v>0</v>
      </c>
      <c r="AE289" s="318">
        <f t="shared" si="71"/>
        <v>0</v>
      </c>
      <c r="AF289" s="318">
        <f t="shared" si="71"/>
        <v>0</v>
      </c>
      <c r="AG289" s="318">
        <f t="shared" si="71"/>
        <v>0</v>
      </c>
      <c r="AH289" s="318">
        <f t="shared" si="71"/>
        <v>0</v>
      </c>
      <c r="AI289" s="515">
        <f t="shared" si="71"/>
        <v>0</v>
      </c>
      <c r="AJ289" s="318">
        <f t="shared" si="71"/>
        <v>0</v>
      </c>
      <c r="AK289" s="318">
        <f t="shared" si="71"/>
        <v>0</v>
      </c>
      <c r="AL289" s="318">
        <f t="shared" si="71"/>
        <v>0</v>
      </c>
      <c r="AM289" s="318">
        <f t="shared" si="71"/>
        <v>0</v>
      </c>
      <c r="AN289" s="684">
        <f t="shared" si="71"/>
        <v>0</v>
      </c>
      <c r="AO289" s="992"/>
      <c r="AP289" s="684"/>
      <c r="AQ289" s="684"/>
      <c r="AR289" s="684"/>
      <c r="AS289" s="684"/>
      <c r="AT289" s="684"/>
      <c r="AU289" s="94">
        <f t="shared" ref="AU289:AU352" si="72">SUM(N289:AT289)</f>
        <v>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196</v>
      </c>
      <c r="K292" s="1220">
        <f>H292-J292</f>
        <v>174</v>
      </c>
      <c r="L292" s="1209">
        <f>J292/H292</f>
        <v>0.52972972972972976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100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>
        <v>70</v>
      </c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2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>
        <v>156</v>
      </c>
      <c r="V293" s="40">
        <v>40</v>
      </c>
      <c r="W293" s="78"/>
      <c r="X293" s="40"/>
      <c r="Y293" s="40"/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2"/>
        <v>196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2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196</v>
      </c>
      <c r="K324" s="1272">
        <f>SUM(K290:K323)</f>
        <v>290</v>
      </c>
      <c r="L324" s="1312">
        <f>J324/H324</f>
        <v>0.40329218106995884</v>
      </c>
      <c r="M324" s="195" t="s">
        <v>30</v>
      </c>
      <c r="N324" s="197">
        <f t="shared" ref="N324:AN325" si="73">N290+N292+N294+N296+N298+N300+N302+N304+N306+N308+N310+N312+N314+N316+N318+N320+N322</f>
        <v>0</v>
      </c>
      <c r="O324" s="197">
        <f t="shared" si="73"/>
        <v>0</v>
      </c>
      <c r="P324" s="197">
        <f t="shared" si="73"/>
        <v>0</v>
      </c>
      <c r="Q324" s="196">
        <f t="shared" si="73"/>
        <v>0</v>
      </c>
      <c r="R324" s="197">
        <f t="shared" si="73"/>
        <v>0</v>
      </c>
      <c r="S324" s="197">
        <f t="shared" si="73"/>
        <v>0</v>
      </c>
      <c r="T324" s="197">
        <f t="shared" si="73"/>
        <v>0</v>
      </c>
      <c r="U324" s="197">
        <f t="shared" si="73"/>
        <v>200</v>
      </c>
      <c r="V324" s="197">
        <f t="shared" si="73"/>
        <v>100</v>
      </c>
      <c r="W324" s="196">
        <f t="shared" si="73"/>
        <v>0</v>
      </c>
      <c r="X324" s="197">
        <f t="shared" si="73"/>
        <v>0</v>
      </c>
      <c r="Y324" s="197">
        <f t="shared" si="73"/>
        <v>0</v>
      </c>
      <c r="Z324" s="197">
        <f t="shared" si="73"/>
        <v>0</v>
      </c>
      <c r="AA324" s="197">
        <f t="shared" si="73"/>
        <v>0</v>
      </c>
      <c r="AB324" s="197">
        <f t="shared" si="73"/>
        <v>0</v>
      </c>
      <c r="AC324" s="196">
        <f t="shared" si="73"/>
        <v>0</v>
      </c>
      <c r="AD324" s="197">
        <f t="shared" si="73"/>
        <v>0</v>
      </c>
      <c r="AE324" s="197">
        <f t="shared" si="73"/>
        <v>0</v>
      </c>
      <c r="AF324" s="197">
        <f t="shared" si="73"/>
        <v>0</v>
      </c>
      <c r="AG324" s="197">
        <f t="shared" si="73"/>
        <v>0</v>
      </c>
      <c r="AH324" s="197">
        <f t="shared" si="73"/>
        <v>186</v>
      </c>
      <c r="AI324" s="196">
        <f t="shared" si="73"/>
        <v>0</v>
      </c>
      <c r="AJ324" s="197">
        <f t="shared" si="73"/>
        <v>0</v>
      </c>
      <c r="AK324" s="197">
        <f t="shared" si="73"/>
        <v>0</v>
      </c>
      <c r="AL324" s="197">
        <f t="shared" si="73"/>
        <v>0</v>
      </c>
      <c r="AM324" s="197">
        <f t="shared" si="73"/>
        <v>0</v>
      </c>
      <c r="AN324" s="707">
        <f t="shared" si="73"/>
        <v>0</v>
      </c>
      <c r="AO324" s="996"/>
      <c r="AP324" s="685"/>
      <c r="AQ324" s="369"/>
      <c r="AR324" s="369"/>
      <c r="AS324" s="369"/>
      <c r="AT324" s="369"/>
      <c r="AU324" s="699">
        <f t="shared" si="72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3"/>
        <v>0</v>
      </c>
      <c r="O325" s="202">
        <f t="shared" si="73"/>
        <v>0</v>
      </c>
      <c r="P325" s="202">
        <f t="shared" si="73"/>
        <v>0</v>
      </c>
      <c r="Q325" s="201">
        <f t="shared" si="73"/>
        <v>0</v>
      </c>
      <c r="R325" s="202">
        <f t="shared" si="73"/>
        <v>0</v>
      </c>
      <c r="S325" s="202">
        <f t="shared" si="73"/>
        <v>0</v>
      </c>
      <c r="T325" s="202">
        <f t="shared" si="73"/>
        <v>0</v>
      </c>
      <c r="U325" s="202">
        <f t="shared" si="73"/>
        <v>156</v>
      </c>
      <c r="V325" s="202">
        <f t="shared" si="73"/>
        <v>40</v>
      </c>
      <c r="W325" s="201">
        <f t="shared" si="73"/>
        <v>0</v>
      </c>
      <c r="X325" s="202">
        <f t="shared" si="73"/>
        <v>0</v>
      </c>
      <c r="Y325" s="202">
        <f t="shared" si="73"/>
        <v>0</v>
      </c>
      <c r="Z325" s="202">
        <f t="shared" si="73"/>
        <v>0</v>
      </c>
      <c r="AA325" s="202">
        <f t="shared" si="73"/>
        <v>0</v>
      </c>
      <c r="AB325" s="202">
        <f t="shared" si="73"/>
        <v>0</v>
      </c>
      <c r="AC325" s="201">
        <f t="shared" si="73"/>
        <v>0</v>
      </c>
      <c r="AD325" s="202">
        <f t="shared" si="73"/>
        <v>0</v>
      </c>
      <c r="AE325" s="202">
        <f t="shared" si="73"/>
        <v>0</v>
      </c>
      <c r="AF325" s="202">
        <f t="shared" si="73"/>
        <v>0</v>
      </c>
      <c r="AG325" s="202">
        <f t="shared" si="73"/>
        <v>0</v>
      </c>
      <c r="AH325" s="202">
        <f t="shared" si="73"/>
        <v>0</v>
      </c>
      <c r="AI325" s="201">
        <f t="shared" si="73"/>
        <v>0</v>
      </c>
      <c r="AJ325" s="202">
        <f t="shared" si="73"/>
        <v>0</v>
      </c>
      <c r="AK325" s="202">
        <f t="shared" si="73"/>
        <v>0</v>
      </c>
      <c r="AL325" s="202">
        <f t="shared" si="73"/>
        <v>0</v>
      </c>
      <c r="AM325" s="202">
        <f t="shared" si="73"/>
        <v>0</v>
      </c>
      <c r="AN325" s="708">
        <f t="shared" si="73"/>
        <v>0</v>
      </c>
      <c r="AO325" s="931"/>
      <c r="AP325" s="370"/>
      <c r="AQ325" s="370"/>
      <c r="AR325" s="370"/>
      <c r="AS325" s="370"/>
      <c r="AT325" s="370"/>
      <c r="AU325" s="94">
        <f t="shared" si="72"/>
        <v>196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2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70</v>
      </c>
      <c r="K328" s="1220">
        <f t="shared" ref="K328" si="74">H328-J328</f>
        <v>0</v>
      </c>
      <c r="L328" s="1209">
        <f t="shared" ref="L328" si="75">J328/H328</f>
        <v>1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2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>
        <v>70</v>
      </c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2"/>
        <v>70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110</v>
      </c>
      <c r="K330" s="1220">
        <f t="shared" ref="K330:K344" si="76">H330-J330</f>
        <v>0</v>
      </c>
      <c r="L330" s="1209">
        <f t="shared" ref="L330:L352" si="77">J330/H330</f>
        <v>1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>
        <v>110</v>
      </c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2"/>
        <v>110</v>
      </c>
      <c r="AW331" s="918"/>
      <c r="AZ331" s="919"/>
    </row>
    <row r="332" spans="1:52" s="184" customFormat="1" ht="13.2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112"/>
      <c r="G332" s="1300" t="s">
        <v>762</v>
      </c>
      <c r="H332" s="1304">
        <v>100</v>
      </c>
      <c r="I332" s="1241">
        <f>AU332</f>
        <v>100</v>
      </c>
      <c r="J332" s="1232">
        <f>SUM(N333:AT333)</f>
        <v>0</v>
      </c>
      <c r="K332" s="1220">
        <f t="shared" si="76"/>
        <v>100</v>
      </c>
      <c r="L332" s="1209">
        <f t="shared" si="77"/>
        <v>0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>
        <v>100</v>
      </c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2"/>
        <v>100</v>
      </c>
      <c r="AW332" s="918"/>
      <c r="AZ332" s="919"/>
    </row>
    <row r="333" spans="1:52" s="184" customFormat="1" ht="13.2" customHeight="1" thickBot="1" x14ac:dyDescent="0.45">
      <c r="A333" s="1281"/>
      <c r="B333" s="1315"/>
      <c r="C333" s="107"/>
      <c r="D333" s="1303"/>
      <c r="E333" s="104" t="s">
        <v>503</v>
      </c>
      <c r="F333" s="1087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6"/>
        <v>0</v>
      </c>
      <c r="L334" s="1209" t="e">
        <f t="shared" si="77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78">H336-J336</f>
        <v>300</v>
      </c>
      <c r="L336" s="1209">
        <f t="shared" ref="L336" si="79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>
        <v>300</v>
      </c>
      <c r="AB336" s="90"/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2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6"/>
        <v>0</v>
      </c>
      <c r="L338" s="1209" t="e">
        <f t="shared" si="77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55</v>
      </c>
      <c r="K340" s="1220">
        <f t="shared" si="76"/>
        <v>135</v>
      </c>
      <c r="L340" s="1209">
        <f t="shared" si="77"/>
        <v>0.28947368421052633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2"/>
        <v>190</v>
      </c>
      <c r="AW340" s="1289" t="s">
        <v>1114</v>
      </c>
      <c r="AX340" s="1290"/>
      <c r="AY340" s="1290"/>
      <c r="AZ340" s="1291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>
        <v>55</v>
      </c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2"/>
        <v>55</v>
      </c>
      <c r="AW341" s="1289"/>
      <c r="AX341" s="1290"/>
      <c r="AY341" s="1290"/>
      <c r="AZ341" s="1291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2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6"/>
        <v>0</v>
      </c>
      <c r="L344" s="1209" t="e">
        <f t="shared" si="77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0">H346-J346</f>
        <v>500</v>
      </c>
      <c r="L346" s="1209">
        <f t="shared" ref="L346" si="81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77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/>
      <c r="I350" s="1230">
        <f>AU350</f>
        <v>0</v>
      </c>
      <c r="J350" s="1232">
        <f>SUM(N351:AT351)</f>
        <v>0</v>
      </c>
      <c r="K350" s="1220">
        <f>H350-J350</f>
        <v>0</v>
      </c>
      <c r="L350" s="1209" t="e">
        <f t="shared" si="77"/>
        <v>#DIV/0!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/>
      <c r="AG350" s="46"/>
      <c r="AH350" s="46"/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2"/>
        <v>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77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46"/>
      <c r="AB352" s="44">
        <v>500</v>
      </c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2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2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7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2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2080</v>
      </c>
      <c r="I356" s="1272">
        <f>SUM(I326:I355)</f>
        <v>2080</v>
      </c>
      <c r="J356" s="1274">
        <f>SUM(J326:J355)</f>
        <v>235</v>
      </c>
      <c r="K356" s="1272">
        <f>SUM(K326:K355)</f>
        <v>1845</v>
      </c>
      <c r="L356" s="1275">
        <f>J356/H356</f>
        <v>0.11298076923076923</v>
      </c>
      <c r="M356" s="211" t="s">
        <v>30</v>
      </c>
      <c r="N356" s="313">
        <f t="shared" ref="N356:AN357" si="83">N326+N330+N332+N334+N336+N338+N340+N342+N344+N346+N348+N350+N352+N354+N328</f>
        <v>0</v>
      </c>
      <c r="O356" s="313">
        <f t="shared" si="83"/>
        <v>0</v>
      </c>
      <c r="P356" s="313">
        <f t="shared" si="83"/>
        <v>0</v>
      </c>
      <c r="Q356" s="774">
        <f t="shared" si="83"/>
        <v>0</v>
      </c>
      <c r="R356" s="313">
        <f t="shared" si="83"/>
        <v>0</v>
      </c>
      <c r="S356" s="313">
        <f t="shared" si="83"/>
        <v>0</v>
      </c>
      <c r="T356" s="313">
        <f t="shared" si="83"/>
        <v>110</v>
      </c>
      <c r="U356" s="313">
        <f t="shared" si="83"/>
        <v>70</v>
      </c>
      <c r="V356" s="313">
        <f t="shared" si="83"/>
        <v>160</v>
      </c>
      <c r="W356" s="774">
        <f t="shared" si="83"/>
        <v>0</v>
      </c>
      <c r="X356" s="313">
        <f t="shared" si="83"/>
        <v>190</v>
      </c>
      <c r="Y356" s="313">
        <f t="shared" si="83"/>
        <v>0</v>
      </c>
      <c r="Z356" s="313">
        <f t="shared" si="83"/>
        <v>0</v>
      </c>
      <c r="AA356" s="313">
        <f t="shared" si="83"/>
        <v>300</v>
      </c>
      <c r="AB356" s="313">
        <f t="shared" si="83"/>
        <v>500</v>
      </c>
      <c r="AC356" s="774">
        <f t="shared" si="83"/>
        <v>0</v>
      </c>
      <c r="AD356" s="313">
        <f t="shared" si="83"/>
        <v>0</v>
      </c>
      <c r="AE356" s="313">
        <f t="shared" si="83"/>
        <v>0</v>
      </c>
      <c r="AF356" s="313">
        <f t="shared" si="83"/>
        <v>0</v>
      </c>
      <c r="AG356" s="313">
        <f t="shared" si="83"/>
        <v>0</v>
      </c>
      <c r="AH356" s="313">
        <f t="shared" si="83"/>
        <v>0</v>
      </c>
      <c r="AI356" s="774">
        <f t="shared" si="83"/>
        <v>0</v>
      </c>
      <c r="AJ356" s="313">
        <f t="shared" si="83"/>
        <v>0</v>
      </c>
      <c r="AK356" s="313">
        <f t="shared" si="83"/>
        <v>0</v>
      </c>
      <c r="AL356" s="313">
        <f t="shared" si="83"/>
        <v>100</v>
      </c>
      <c r="AM356" s="313">
        <f t="shared" si="83"/>
        <v>650</v>
      </c>
      <c r="AN356" s="369">
        <f t="shared" si="83"/>
        <v>0</v>
      </c>
      <c r="AO356" s="998"/>
      <c r="AP356" s="369"/>
      <c r="AQ356" s="369"/>
      <c r="AR356" s="369"/>
      <c r="AS356" s="369"/>
      <c r="AT356" s="369"/>
      <c r="AU356" s="999">
        <f t="shared" si="82"/>
        <v>2080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3"/>
        <v>0</v>
      </c>
      <c r="O357" s="874">
        <f t="shared" si="83"/>
        <v>0</v>
      </c>
      <c r="P357" s="874">
        <f t="shared" si="83"/>
        <v>0</v>
      </c>
      <c r="Q357" s="873">
        <f t="shared" si="83"/>
        <v>0</v>
      </c>
      <c r="R357" s="874">
        <f t="shared" si="83"/>
        <v>0</v>
      </c>
      <c r="S357" s="874">
        <f t="shared" si="83"/>
        <v>55</v>
      </c>
      <c r="T357" s="874">
        <f t="shared" si="83"/>
        <v>110</v>
      </c>
      <c r="U357" s="874">
        <f t="shared" si="83"/>
        <v>70</v>
      </c>
      <c r="V357" s="874">
        <f t="shared" si="83"/>
        <v>0</v>
      </c>
      <c r="W357" s="873">
        <f t="shared" si="83"/>
        <v>0</v>
      </c>
      <c r="X357" s="874">
        <f t="shared" si="83"/>
        <v>0</v>
      </c>
      <c r="Y357" s="874">
        <f t="shared" si="83"/>
        <v>0</v>
      </c>
      <c r="Z357" s="874">
        <f t="shared" si="83"/>
        <v>0</v>
      </c>
      <c r="AA357" s="874">
        <f t="shared" si="83"/>
        <v>0</v>
      </c>
      <c r="AB357" s="874">
        <f t="shared" si="83"/>
        <v>0</v>
      </c>
      <c r="AC357" s="873">
        <f t="shared" si="83"/>
        <v>0</v>
      </c>
      <c r="AD357" s="874">
        <f t="shared" si="83"/>
        <v>0</v>
      </c>
      <c r="AE357" s="874">
        <f t="shared" si="83"/>
        <v>0</v>
      </c>
      <c r="AF357" s="874">
        <f t="shared" si="83"/>
        <v>0</v>
      </c>
      <c r="AG357" s="874">
        <f t="shared" si="83"/>
        <v>0</v>
      </c>
      <c r="AH357" s="874">
        <f t="shared" si="83"/>
        <v>0</v>
      </c>
      <c r="AI357" s="873">
        <f t="shared" si="83"/>
        <v>0</v>
      </c>
      <c r="AJ357" s="874">
        <f t="shared" si="83"/>
        <v>0</v>
      </c>
      <c r="AK357" s="874">
        <f t="shared" si="83"/>
        <v>0</v>
      </c>
      <c r="AL357" s="874">
        <f t="shared" si="83"/>
        <v>0</v>
      </c>
      <c r="AM357" s="874">
        <f t="shared" si="83"/>
        <v>0</v>
      </c>
      <c r="AN357" s="1000">
        <f t="shared" si="83"/>
        <v>0</v>
      </c>
      <c r="AO357" s="1001"/>
      <c r="AP357" s="1000"/>
      <c r="AQ357" s="1000"/>
      <c r="AR357" s="1000"/>
      <c r="AS357" s="1000"/>
      <c r="AT357" s="1000"/>
      <c r="AU357" s="1002">
        <f t="shared" si="82"/>
        <v>235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210</v>
      </c>
      <c r="K360" s="1220">
        <f>H360-J360</f>
        <v>290</v>
      </c>
      <c r="L360" s="1209">
        <f>J360/H360</f>
        <v>0.42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>
        <v>210</v>
      </c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210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210</v>
      </c>
      <c r="K362" s="1220">
        <f>H362-J362</f>
        <v>1720</v>
      </c>
      <c r="L362" s="1209">
        <f>J362/H362</f>
        <v>0.10880829015544041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>
        <v>210</v>
      </c>
      <c r="T363" s="50"/>
      <c r="U363" s="87"/>
      <c r="V363" s="87"/>
      <c r="W363" s="217"/>
      <c r="X363" s="87"/>
      <c r="Y363" s="87"/>
      <c r="Z363" s="87"/>
      <c r="AA363" s="87"/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4">SUM(N363:AT363)</f>
        <v>210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4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4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4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4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420</v>
      </c>
      <c r="K368" s="1214">
        <f>K360+K362+K364+K366</f>
        <v>2010</v>
      </c>
      <c r="L368" s="1218">
        <f>J368/H368</f>
        <v>0.1728395061728395</v>
      </c>
      <c r="M368" s="875" t="s">
        <v>30</v>
      </c>
      <c r="N368" s="213">
        <f>N360+N362+N364+N366</f>
        <v>0</v>
      </c>
      <c r="O368" s="213">
        <f t="shared" ref="O368:T369" si="85">O360+O362+O364+O366</f>
        <v>260</v>
      </c>
      <c r="P368" s="213">
        <f t="shared" si="85"/>
        <v>0</v>
      </c>
      <c r="Q368" s="212">
        <f t="shared" si="85"/>
        <v>0</v>
      </c>
      <c r="R368" s="213">
        <f t="shared" si="85"/>
        <v>200</v>
      </c>
      <c r="S368" s="213">
        <f>S360+S362+S364+S366</f>
        <v>250</v>
      </c>
      <c r="T368" s="213">
        <f t="shared" si="85"/>
        <v>0</v>
      </c>
      <c r="U368" s="213">
        <f>U360+U362+U364+U366</f>
        <v>250</v>
      </c>
      <c r="V368" s="213">
        <f t="shared" ref="V368:X369" si="86">V360+V362+V364+V366</f>
        <v>0</v>
      </c>
      <c r="W368" s="212">
        <f t="shared" si="86"/>
        <v>0</v>
      </c>
      <c r="X368" s="213">
        <f t="shared" si="86"/>
        <v>0</v>
      </c>
      <c r="Y368" s="213">
        <f>Y360+Y362+Y364+Y366</f>
        <v>0</v>
      </c>
      <c r="Z368" s="213">
        <f t="shared" ref="Z368:AS369" si="87">Z360+Z362+Z364+Z366</f>
        <v>400</v>
      </c>
      <c r="AA368" s="213">
        <f t="shared" si="87"/>
        <v>0</v>
      </c>
      <c r="AB368" s="213">
        <f t="shared" si="87"/>
        <v>0</v>
      </c>
      <c r="AC368" s="212">
        <f t="shared" si="87"/>
        <v>0</v>
      </c>
      <c r="AD368" s="213">
        <f t="shared" si="87"/>
        <v>0</v>
      </c>
      <c r="AE368" s="213">
        <f>AE360+AE362+AE364+AE366</f>
        <v>0</v>
      </c>
      <c r="AF368" s="213">
        <f t="shared" si="87"/>
        <v>400</v>
      </c>
      <c r="AG368" s="213">
        <f t="shared" si="87"/>
        <v>0</v>
      </c>
      <c r="AH368" s="213">
        <f t="shared" si="87"/>
        <v>0</v>
      </c>
      <c r="AI368" s="212">
        <f t="shared" si="87"/>
        <v>0</v>
      </c>
      <c r="AJ368" s="213">
        <f t="shared" si="87"/>
        <v>0</v>
      </c>
      <c r="AK368" s="213">
        <f>AK360+AK362+AK364+AK366</f>
        <v>400</v>
      </c>
      <c r="AL368" s="213">
        <f t="shared" si="87"/>
        <v>0</v>
      </c>
      <c r="AM368" s="213">
        <f t="shared" si="87"/>
        <v>0</v>
      </c>
      <c r="AN368" s="640">
        <f t="shared" si="87"/>
        <v>0</v>
      </c>
      <c r="AO368" s="640">
        <f t="shared" si="87"/>
        <v>0</v>
      </c>
      <c r="AP368" s="640">
        <f t="shared" si="87"/>
        <v>0</v>
      </c>
      <c r="AQ368" s="640">
        <f t="shared" si="87"/>
        <v>0</v>
      </c>
      <c r="AR368" s="640">
        <f t="shared" si="87"/>
        <v>0</v>
      </c>
      <c r="AS368" s="640">
        <f t="shared" si="87"/>
        <v>0</v>
      </c>
      <c r="AT368" s="640"/>
      <c r="AU368" s="999">
        <f t="shared" si="84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5"/>
        <v>0</v>
      </c>
      <c r="P369" s="218">
        <f t="shared" si="85"/>
        <v>0</v>
      </c>
      <c r="Q369" s="217">
        <f t="shared" si="85"/>
        <v>0</v>
      </c>
      <c r="R369" s="218">
        <f t="shared" si="85"/>
        <v>0</v>
      </c>
      <c r="S369" s="218">
        <f>S361+S363+S365+S367</f>
        <v>210</v>
      </c>
      <c r="T369" s="218">
        <f t="shared" si="85"/>
        <v>0</v>
      </c>
      <c r="U369" s="218">
        <f>U361+U363+U365+U367</f>
        <v>210</v>
      </c>
      <c r="V369" s="218">
        <f t="shared" si="86"/>
        <v>0</v>
      </c>
      <c r="W369" s="217">
        <f t="shared" si="86"/>
        <v>0</v>
      </c>
      <c r="X369" s="218">
        <f t="shared" si="86"/>
        <v>0</v>
      </c>
      <c r="Y369" s="218">
        <f>Y361+Y363+Y365+Y367</f>
        <v>0</v>
      </c>
      <c r="Z369" s="218">
        <f t="shared" si="87"/>
        <v>0</v>
      </c>
      <c r="AA369" s="218">
        <f t="shared" si="87"/>
        <v>0</v>
      </c>
      <c r="AB369" s="218">
        <f t="shared" si="87"/>
        <v>0</v>
      </c>
      <c r="AC369" s="217">
        <f t="shared" si="87"/>
        <v>0</v>
      </c>
      <c r="AD369" s="218">
        <f t="shared" si="87"/>
        <v>0</v>
      </c>
      <c r="AE369" s="218">
        <f>AE361+AE363+AE365+AE367</f>
        <v>0</v>
      </c>
      <c r="AF369" s="218">
        <f t="shared" si="87"/>
        <v>0</v>
      </c>
      <c r="AG369" s="218">
        <f t="shared" si="87"/>
        <v>0</v>
      </c>
      <c r="AH369" s="218">
        <f t="shared" si="87"/>
        <v>0</v>
      </c>
      <c r="AI369" s="217">
        <f t="shared" si="87"/>
        <v>0</v>
      </c>
      <c r="AJ369" s="218">
        <f t="shared" si="87"/>
        <v>0</v>
      </c>
      <c r="AK369" s="218">
        <f>AK361+AK363+AK365+AK367</f>
        <v>0</v>
      </c>
      <c r="AL369" s="218">
        <f t="shared" si="87"/>
        <v>0</v>
      </c>
      <c r="AM369" s="218">
        <f t="shared" si="87"/>
        <v>0</v>
      </c>
      <c r="AN369" s="87">
        <f t="shared" si="87"/>
        <v>0</v>
      </c>
      <c r="AO369" s="87">
        <f t="shared" si="87"/>
        <v>0</v>
      </c>
      <c r="AP369" s="87">
        <f t="shared" si="87"/>
        <v>0</v>
      </c>
      <c r="AQ369" s="87">
        <f t="shared" si="87"/>
        <v>0</v>
      </c>
      <c r="AR369" s="87">
        <f t="shared" si="87"/>
        <v>0</v>
      </c>
      <c r="AS369" s="87">
        <f t="shared" si="87"/>
        <v>0</v>
      </c>
      <c r="AT369" s="87"/>
      <c r="AU369" s="42">
        <f t="shared" si="84"/>
        <v>420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47056</v>
      </c>
      <c r="I370" s="1203">
        <f>I34+I58+I146+I199+I288+I324+I356+I210</f>
        <v>47056</v>
      </c>
      <c r="J370" s="1205">
        <f>J34+J58+J146+J199+J288+J324+J356+J210</f>
        <v>15434</v>
      </c>
      <c r="K370" s="1203">
        <f>K34+K58+K146+K199+K288+K324+K356+K210</f>
        <v>31622</v>
      </c>
      <c r="L370" s="1207">
        <f>J370/H370</f>
        <v>0.32799217953077187</v>
      </c>
      <c r="M370" s="764" t="s">
        <v>39</v>
      </c>
      <c r="N370" s="765">
        <f t="shared" ref="N370:AS370" si="88">N324+N288+N199+N146+N58+N34+N356+N210</f>
        <v>2074</v>
      </c>
      <c r="O370" s="765">
        <f t="shared" si="88"/>
        <v>1883</v>
      </c>
      <c r="P370" s="765">
        <f t="shared" si="88"/>
        <v>1755</v>
      </c>
      <c r="Q370" s="190">
        <f t="shared" si="88"/>
        <v>0</v>
      </c>
      <c r="R370" s="765">
        <f t="shared" si="88"/>
        <v>2065</v>
      </c>
      <c r="S370" s="765">
        <f t="shared" si="88"/>
        <v>2134</v>
      </c>
      <c r="T370" s="765">
        <f t="shared" si="88"/>
        <v>1905</v>
      </c>
      <c r="U370" s="765">
        <f t="shared" si="88"/>
        <v>2065</v>
      </c>
      <c r="V370" s="765">
        <f t="shared" si="88"/>
        <v>2155</v>
      </c>
      <c r="W370" s="190">
        <f t="shared" si="88"/>
        <v>0</v>
      </c>
      <c r="X370" s="765">
        <f t="shared" si="88"/>
        <v>2047</v>
      </c>
      <c r="Y370" s="765">
        <f t="shared" si="88"/>
        <v>2180</v>
      </c>
      <c r="Z370" s="765">
        <f t="shared" si="88"/>
        <v>2580</v>
      </c>
      <c r="AA370" s="765">
        <f t="shared" si="88"/>
        <v>2255</v>
      </c>
      <c r="AB370" s="765">
        <f t="shared" si="88"/>
        <v>2600</v>
      </c>
      <c r="AC370" s="190">
        <f t="shared" si="88"/>
        <v>0</v>
      </c>
      <c r="AD370" s="765">
        <f t="shared" si="88"/>
        <v>2581</v>
      </c>
      <c r="AE370" s="765">
        <f t="shared" si="88"/>
        <v>2370</v>
      </c>
      <c r="AF370" s="765">
        <f t="shared" si="88"/>
        <v>2250</v>
      </c>
      <c r="AG370" s="765">
        <f t="shared" si="88"/>
        <v>2430</v>
      </c>
      <c r="AH370" s="765">
        <f t="shared" si="88"/>
        <v>2467</v>
      </c>
      <c r="AI370" s="190">
        <f t="shared" si="88"/>
        <v>0</v>
      </c>
      <c r="AJ370" s="765">
        <f t="shared" si="88"/>
        <v>2140</v>
      </c>
      <c r="AK370" s="765">
        <f t="shared" si="88"/>
        <v>1880</v>
      </c>
      <c r="AL370" s="765">
        <f t="shared" si="88"/>
        <v>1490</v>
      </c>
      <c r="AM370" s="765">
        <f t="shared" si="88"/>
        <v>1550</v>
      </c>
      <c r="AN370" s="136">
        <f t="shared" si="88"/>
        <v>0</v>
      </c>
      <c r="AO370" s="136">
        <f t="shared" si="88"/>
        <v>0</v>
      </c>
      <c r="AP370" s="136">
        <f t="shared" si="88"/>
        <v>0</v>
      </c>
      <c r="AQ370" s="136">
        <f t="shared" si="88"/>
        <v>0</v>
      </c>
      <c r="AR370" s="136">
        <f t="shared" si="88"/>
        <v>0</v>
      </c>
      <c r="AS370" s="136">
        <f t="shared" si="88"/>
        <v>0</v>
      </c>
      <c r="AT370" s="136"/>
      <c r="AU370" s="1018">
        <f>SUM(N370:AN370)</f>
        <v>46856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89">N35+N59+N200+N289+N325+N357+N147+N211</f>
        <v>1498</v>
      </c>
      <c r="O371" s="767">
        <f t="shared" si="89"/>
        <v>1958</v>
      </c>
      <c r="P371" s="767">
        <f t="shared" si="89"/>
        <v>2123</v>
      </c>
      <c r="Q371" s="515">
        <f t="shared" si="89"/>
        <v>0</v>
      </c>
      <c r="R371" s="767">
        <f t="shared" si="89"/>
        <v>2171</v>
      </c>
      <c r="S371" s="767">
        <f t="shared" si="89"/>
        <v>2278</v>
      </c>
      <c r="T371" s="767">
        <f t="shared" si="89"/>
        <v>1399</v>
      </c>
      <c r="U371" s="767">
        <f t="shared" si="89"/>
        <v>1991</v>
      </c>
      <c r="V371" s="767">
        <f t="shared" si="89"/>
        <v>2016</v>
      </c>
      <c r="W371" s="515">
        <f t="shared" si="89"/>
        <v>0</v>
      </c>
      <c r="X371" s="767">
        <f t="shared" si="89"/>
        <v>0</v>
      </c>
      <c r="Y371" s="767">
        <f t="shared" si="89"/>
        <v>0</v>
      </c>
      <c r="Z371" s="767">
        <f t="shared" si="89"/>
        <v>0</v>
      </c>
      <c r="AA371" s="767">
        <f t="shared" si="89"/>
        <v>0</v>
      </c>
      <c r="AB371" s="767">
        <f t="shared" si="89"/>
        <v>0</v>
      </c>
      <c r="AC371" s="515">
        <f t="shared" si="89"/>
        <v>0</v>
      </c>
      <c r="AD371" s="767">
        <f t="shared" si="89"/>
        <v>0</v>
      </c>
      <c r="AE371" s="767">
        <f t="shared" si="89"/>
        <v>0</v>
      </c>
      <c r="AF371" s="767">
        <f t="shared" si="89"/>
        <v>0</v>
      </c>
      <c r="AG371" s="767">
        <f t="shared" si="89"/>
        <v>0</v>
      </c>
      <c r="AH371" s="767">
        <f t="shared" si="89"/>
        <v>0</v>
      </c>
      <c r="AI371" s="515">
        <f t="shared" si="89"/>
        <v>0</v>
      </c>
      <c r="AJ371" s="767">
        <f t="shared" si="89"/>
        <v>0</v>
      </c>
      <c r="AK371" s="767">
        <f t="shared" si="89"/>
        <v>0</v>
      </c>
      <c r="AL371" s="767">
        <f t="shared" si="89"/>
        <v>0</v>
      </c>
      <c r="AM371" s="767">
        <f t="shared" si="89"/>
        <v>0</v>
      </c>
      <c r="AN371" s="684">
        <f t="shared" si="89"/>
        <v>0</v>
      </c>
      <c r="AO371" s="684">
        <f t="shared" si="89"/>
        <v>0</v>
      </c>
      <c r="AP371" s="684">
        <f t="shared" si="89"/>
        <v>0</v>
      </c>
      <c r="AQ371" s="684">
        <f t="shared" si="89"/>
        <v>0</v>
      </c>
      <c r="AR371" s="684">
        <f t="shared" si="89"/>
        <v>0</v>
      </c>
      <c r="AS371" s="684">
        <f t="shared" si="89"/>
        <v>0</v>
      </c>
      <c r="AT371" s="684"/>
      <c r="AU371" s="1019">
        <f>SUM(N371:AT371)</f>
        <v>15434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0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0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>
        <v>45</v>
      </c>
      <c r="T377" s="938">
        <v>42</v>
      </c>
      <c r="U377" s="938">
        <f>53+7</f>
        <v>60</v>
      </c>
      <c r="V377" s="938">
        <v>7</v>
      </c>
      <c r="W377" s="890"/>
      <c r="X377" s="938"/>
      <c r="Y377" s="940"/>
      <c r="Z377" s="938"/>
      <c r="AA377" s="938"/>
      <c r="AB377" s="938"/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0"/>
        <v>381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0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>
        <v>88</v>
      </c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0"/>
        <v>88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0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>
        <v>61</v>
      </c>
      <c r="U381" s="940">
        <v>97</v>
      </c>
      <c r="V381" s="940">
        <v>20</v>
      </c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0"/>
        <v>178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0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>
        <v>53</v>
      </c>
      <c r="W383" s="892"/>
      <c r="X383" s="940"/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0"/>
        <v>53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0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/>
      <c r="Y385" s="944"/>
      <c r="Z385" s="943"/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0"/>
        <v>0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0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0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1">O374+O376+O378+O380+O382+O384+O386</f>
        <v>80</v>
      </c>
      <c r="P388" s="1042">
        <f t="shared" si="91"/>
        <v>160</v>
      </c>
      <c r="Q388" s="895">
        <f t="shared" si="91"/>
        <v>0</v>
      </c>
      <c r="R388" s="1042">
        <f t="shared" si="91"/>
        <v>180</v>
      </c>
      <c r="S388" s="1042">
        <f t="shared" si="91"/>
        <v>260</v>
      </c>
      <c r="T388" s="1042">
        <f t="shared" si="91"/>
        <v>220</v>
      </c>
      <c r="U388" s="1042">
        <f t="shared" si="91"/>
        <v>70</v>
      </c>
      <c r="V388" s="1042">
        <f t="shared" si="91"/>
        <v>160</v>
      </c>
      <c r="W388" s="895">
        <f t="shared" si="91"/>
        <v>0</v>
      </c>
      <c r="X388" s="1042">
        <f t="shared" si="91"/>
        <v>160</v>
      </c>
      <c r="Y388" s="1042">
        <f t="shared" si="91"/>
        <v>160</v>
      </c>
      <c r="Z388" s="1042">
        <f t="shared" si="91"/>
        <v>160</v>
      </c>
      <c r="AA388" s="1042">
        <f t="shared" si="91"/>
        <v>160</v>
      </c>
      <c r="AB388" s="1042">
        <f t="shared" si="91"/>
        <v>160</v>
      </c>
      <c r="AC388" s="895">
        <f t="shared" si="91"/>
        <v>0</v>
      </c>
      <c r="AD388" s="1042">
        <f t="shared" si="91"/>
        <v>182</v>
      </c>
      <c r="AE388" s="1042">
        <f t="shared" si="91"/>
        <v>0</v>
      </c>
      <c r="AF388" s="1042">
        <f t="shared" si="91"/>
        <v>0</v>
      </c>
      <c r="AG388" s="1042">
        <f t="shared" si="91"/>
        <v>0</v>
      </c>
      <c r="AH388" s="1042">
        <f t="shared" si="91"/>
        <v>0</v>
      </c>
      <c r="AI388" s="895">
        <f t="shared" si="91"/>
        <v>0</v>
      </c>
      <c r="AJ388" s="1042">
        <f t="shared" si="91"/>
        <v>90</v>
      </c>
      <c r="AK388" s="1042">
        <f t="shared" si="91"/>
        <v>90</v>
      </c>
      <c r="AL388" s="1042">
        <f t="shared" si="91"/>
        <v>90</v>
      </c>
      <c r="AM388" s="1042">
        <f t="shared" si="91"/>
        <v>0</v>
      </c>
      <c r="AN388" s="1042">
        <f t="shared" si="91"/>
        <v>0</v>
      </c>
      <c r="AO388" s="1042">
        <f t="shared" si="91"/>
        <v>0</v>
      </c>
      <c r="AP388" s="1042">
        <f t="shared" si="91"/>
        <v>0</v>
      </c>
      <c r="AQ388" s="1042">
        <f t="shared" si="91"/>
        <v>0</v>
      </c>
      <c r="AR388" s="1042">
        <f t="shared" si="91"/>
        <v>0</v>
      </c>
      <c r="AS388" s="1042">
        <f t="shared" si="91"/>
        <v>0</v>
      </c>
      <c r="AT388" s="1042">
        <f t="shared" si="91"/>
        <v>0</v>
      </c>
      <c r="AU388" s="1043">
        <f t="shared" si="90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2">O375+O377+O379+O381+O385+O387+O383</f>
        <v>227</v>
      </c>
      <c r="P389" s="1044">
        <f t="shared" si="92"/>
        <v>220</v>
      </c>
      <c r="Q389" s="896">
        <f t="shared" si="92"/>
        <v>0</v>
      </c>
      <c r="R389" s="1044">
        <f t="shared" si="92"/>
        <v>97</v>
      </c>
      <c r="S389" s="1044">
        <f t="shared" si="92"/>
        <v>133</v>
      </c>
      <c r="T389" s="1044">
        <f t="shared" si="92"/>
        <v>103</v>
      </c>
      <c r="U389" s="1044">
        <f t="shared" si="92"/>
        <v>157</v>
      </c>
      <c r="V389" s="1044">
        <f t="shared" si="92"/>
        <v>80</v>
      </c>
      <c r="W389" s="896">
        <f t="shared" si="92"/>
        <v>0</v>
      </c>
      <c r="X389" s="1044">
        <f t="shared" si="92"/>
        <v>0</v>
      </c>
      <c r="Y389" s="1044">
        <f t="shared" si="92"/>
        <v>0</v>
      </c>
      <c r="Z389" s="1044">
        <f t="shared" si="92"/>
        <v>0</v>
      </c>
      <c r="AA389" s="1044">
        <f t="shared" si="92"/>
        <v>0</v>
      </c>
      <c r="AB389" s="1044">
        <f t="shared" si="92"/>
        <v>0</v>
      </c>
      <c r="AC389" s="896">
        <f t="shared" si="92"/>
        <v>0</v>
      </c>
      <c r="AD389" s="1044">
        <f t="shared" si="92"/>
        <v>0</v>
      </c>
      <c r="AE389" s="1044">
        <f t="shared" si="92"/>
        <v>0</v>
      </c>
      <c r="AF389" s="1044">
        <f t="shared" si="92"/>
        <v>0</v>
      </c>
      <c r="AG389" s="1044">
        <f t="shared" si="92"/>
        <v>0</v>
      </c>
      <c r="AH389" s="1044">
        <f t="shared" si="92"/>
        <v>0</v>
      </c>
      <c r="AI389" s="896">
        <f t="shared" si="92"/>
        <v>0</v>
      </c>
      <c r="AJ389" s="1044">
        <f t="shared" si="92"/>
        <v>0</v>
      </c>
      <c r="AK389" s="1044">
        <f t="shared" si="92"/>
        <v>0</v>
      </c>
      <c r="AL389" s="1044">
        <f t="shared" si="92"/>
        <v>0</v>
      </c>
      <c r="AM389" s="1044">
        <f t="shared" si="92"/>
        <v>0</v>
      </c>
      <c r="AN389" s="1044">
        <f t="shared" si="92"/>
        <v>0</v>
      </c>
      <c r="AO389" s="1044">
        <f t="shared" si="92"/>
        <v>0</v>
      </c>
      <c r="AP389" s="1044">
        <f t="shared" si="92"/>
        <v>0</v>
      </c>
      <c r="AQ389" s="1044">
        <f t="shared" si="92"/>
        <v>0</v>
      </c>
      <c r="AR389" s="1044">
        <f t="shared" si="92"/>
        <v>0</v>
      </c>
      <c r="AS389" s="1044">
        <f t="shared" si="92"/>
        <v>0</v>
      </c>
      <c r="AT389" s="1044">
        <f t="shared" si="92"/>
        <v>0</v>
      </c>
      <c r="AU389" s="1045">
        <f t="shared" si="90"/>
        <v>1138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113827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1"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K354:K355"/>
    <mergeCell ref="L354:L355"/>
    <mergeCell ref="A356:E357"/>
    <mergeCell ref="H356:H357"/>
    <mergeCell ref="I356:I357"/>
    <mergeCell ref="J356:J357"/>
    <mergeCell ref="K356:K357"/>
    <mergeCell ref="L356:L357"/>
    <mergeCell ref="J352:J353"/>
    <mergeCell ref="K352:K353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J350:J351"/>
    <mergeCell ref="K350:K351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48:J349"/>
    <mergeCell ref="K348:K349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46:J347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I344:I345"/>
    <mergeCell ref="J344:J345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A344:A345"/>
    <mergeCell ref="C344:C345"/>
    <mergeCell ref="D344:D345"/>
    <mergeCell ref="F344:F345"/>
    <mergeCell ref="G344:G345"/>
    <mergeCell ref="H344:H345"/>
    <mergeCell ref="AW340:AZ341"/>
    <mergeCell ref="A342:A343"/>
    <mergeCell ref="D342:D343"/>
    <mergeCell ref="G342:G343"/>
    <mergeCell ref="H342:H343"/>
    <mergeCell ref="I342:I343"/>
    <mergeCell ref="J342:J343"/>
    <mergeCell ref="K342:K343"/>
    <mergeCell ref="L342:L343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A238:A239"/>
    <mergeCell ref="C238:C239"/>
    <mergeCell ref="D238:D239"/>
    <mergeCell ref="G238:G239"/>
    <mergeCell ref="H238:H239"/>
    <mergeCell ref="I238:I239"/>
    <mergeCell ref="G236:G237"/>
    <mergeCell ref="H236:H237"/>
    <mergeCell ref="I236:I237"/>
    <mergeCell ref="J236:J237"/>
    <mergeCell ref="K236:K237"/>
    <mergeCell ref="L236:L237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K234:K235"/>
    <mergeCell ref="L234:L235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J232:J233"/>
    <mergeCell ref="K232:K233"/>
    <mergeCell ref="J228:J229"/>
    <mergeCell ref="K228:K229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I226:I227"/>
    <mergeCell ref="J226:J227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I224:I225"/>
    <mergeCell ref="J224:J225"/>
    <mergeCell ref="K224:K225"/>
    <mergeCell ref="L224:L225"/>
    <mergeCell ref="A226:A227"/>
    <mergeCell ref="C226:C227"/>
    <mergeCell ref="D226:D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G224:G225"/>
    <mergeCell ref="H224:H22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6:A237"/>
    <mergeCell ref="C236:C237"/>
    <mergeCell ref="D236:D237"/>
    <mergeCell ref="F236:F237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47" priority="3" stopIfTrue="1" operator="lessThan">
      <formula>0</formula>
    </cfRule>
    <cfRule type="cellIs" dxfId="46" priority="4" stopIfTrue="1" operator="equal">
      <formula>0</formula>
    </cfRule>
  </conditionalFormatting>
  <conditionalFormatting sqref="K126:K131">
    <cfRule type="cellIs" dxfId="45" priority="5" stopIfTrue="1" operator="lessThan">
      <formula>0</formula>
    </cfRule>
    <cfRule type="cellIs" dxfId="44" priority="6" stopIfTrue="1" operator="equal">
      <formula>0</formula>
    </cfRule>
  </conditionalFormatting>
  <conditionalFormatting sqref="K134:K145 K360:K367">
    <cfRule type="cellIs" dxfId="43" priority="7" stopIfTrue="1" operator="lessThan">
      <formula>0</formula>
    </cfRule>
    <cfRule type="cellIs" dxfId="42" priority="8" stopIfTrue="1" operator="equal">
      <formula>0</formula>
    </cfRule>
  </conditionalFormatting>
  <conditionalFormatting sqref="K148:K358">
    <cfRule type="cellIs" dxfId="41" priority="1" stopIfTrue="1" operator="lessThan">
      <formula>0</formula>
    </cfRule>
    <cfRule type="cellIs" dxfId="40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  <pageSetUpPr fitToPage="1"/>
  </sheetPr>
  <dimension ref="A1:AZ456"/>
  <sheetViews>
    <sheetView showGridLines="0" zoomScale="85" zoomScaleNormal="85" zoomScaleSheetLayoutView="40" workbookViewId="0">
      <pane xSplit="13" ySplit="9" topLeftCell="N124" activePane="bottomRight" state="frozen"/>
      <selection pane="topRight" activeCell="N1" sqref="N1"/>
      <selection pane="bottomLeft" activeCell="A10" sqref="A10"/>
      <selection pane="bottomRight" activeCell="Q88" sqref="Q88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1121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1122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77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>
        <v>300</v>
      </c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/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11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108</v>
      </c>
      <c r="AE14" s="44">
        <v>392</v>
      </c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1103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>
        <v>85</v>
      </c>
      <c r="I24" s="1230">
        <f>AU24</f>
        <v>85</v>
      </c>
      <c r="J24" s="1232">
        <f>SUM(N25:AT25)</f>
        <v>88</v>
      </c>
      <c r="K24" s="1220">
        <f>H24-J24</f>
        <v>-3</v>
      </c>
      <c r="L24" s="1209">
        <f>J24/H24</f>
        <v>1.0352941176470589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>
        <v>85</v>
      </c>
      <c r="AB24" s="322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85</v>
      </c>
      <c r="AV24" s="35"/>
      <c r="AW24" s="912"/>
      <c r="AZ24" s="913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>
        <v>88</v>
      </c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88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556</v>
      </c>
      <c r="K26" s="1220">
        <f>H26-J26</f>
        <v>0</v>
      </c>
      <c r="L26" s="1209">
        <f>J26/H26</f>
        <v>1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>
        <v>190</v>
      </c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556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>
        <f>320+100</f>
        <v>420</v>
      </c>
      <c r="I28" s="1230">
        <f>AU28</f>
        <v>420</v>
      </c>
      <c r="J28" s="1232">
        <f>SUM(N29:AT29)</f>
        <v>0</v>
      </c>
      <c r="K28" s="1220">
        <f>H28-J28</f>
        <v>420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>
        <v>100</v>
      </c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420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1876</v>
      </c>
      <c r="I34" s="1512">
        <f>SUM(I10:I33)</f>
        <v>1876</v>
      </c>
      <c r="J34" s="1526">
        <f>SUM(J10:J33)</f>
        <v>659</v>
      </c>
      <c r="K34" s="1512">
        <f>SUM(K10:K33)</f>
        <v>1217</v>
      </c>
      <c r="L34" s="1312">
        <f>J34/H34</f>
        <v>0.35127931769722814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300</v>
      </c>
      <c r="AA34" s="68">
        <f t="shared" si="1"/>
        <v>85</v>
      </c>
      <c r="AB34" s="68">
        <f t="shared" si="1"/>
        <v>0</v>
      </c>
      <c r="AC34" s="67">
        <f t="shared" si="1"/>
        <v>0</v>
      </c>
      <c r="AD34" s="68">
        <f t="shared" si="1"/>
        <v>108</v>
      </c>
      <c r="AE34" s="68">
        <f t="shared" si="1"/>
        <v>392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100</v>
      </c>
      <c r="AM34" s="68">
        <f t="shared" si="1"/>
        <v>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1876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190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88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659</v>
      </c>
      <c r="AV35" s="70"/>
      <c r="AW35" s="912"/>
      <c r="AZ35" s="913"/>
    </row>
    <row r="36" spans="1:52" s="13" customFormat="1" ht="13.2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>
        <v>200</v>
      </c>
      <c r="I36" s="1230">
        <f t="shared" ref="I36:I38" si="3">AU36</f>
        <v>200</v>
      </c>
      <c r="J36" s="1232">
        <f>SUM(N37:AT37)</f>
        <v>204</v>
      </c>
      <c r="K36" s="1220">
        <f>H36-J36</f>
        <v>-4</v>
      </c>
      <c r="L36" s="1209">
        <f t="shared" ref="L36:L38" si="4">J36/H36</f>
        <v>1.02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>
        <v>200</v>
      </c>
      <c r="AA36" s="57"/>
      <c r="AB36" s="322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200</v>
      </c>
      <c r="AV36" s="35"/>
      <c r="AW36" s="1294"/>
      <c r="AX36" s="1295"/>
      <c r="AY36" s="1295"/>
      <c r="AZ36" s="1296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>
        <v>204</v>
      </c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204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800</v>
      </c>
      <c r="K38" s="1220">
        <f>H38-J38</f>
        <v>0</v>
      </c>
      <c r="L38" s="1209">
        <f t="shared" si="4"/>
        <v>1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>
        <v>71</v>
      </c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800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754</v>
      </c>
      <c r="K44" s="1220">
        <f>H44-J44</f>
        <v>46</v>
      </c>
      <c r="L44" s="1209">
        <f t="shared" ref="L44" si="11">J44/H44</f>
        <v>0.9425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/>
      <c r="Y44" s="76"/>
      <c r="Z44" s="76">
        <v>360</v>
      </c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>
        <f>131+183</f>
        <v>314</v>
      </c>
      <c r="AA45" s="40"/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754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800</v>
      </c>
      <c r="K46" s="1220">
        <f>H46-J46</f>
        <v>0</v>
      </c>
      <c r="L46" s="1209">
        <f t="shared" ref="L46" si="13">J46/H46</f>
        <v>1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/>
      <c r="Y46" s="76"/>
      <c r="Z46" s="76">
        <v>360</v>
      </c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>
        <v>60</v>
      </c>
      <c r="Z47" s="40">
        <v>300</v>
      </c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800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3600</v>
      </c>
      <c r="I48" s="1230">
        <f t="shared" ref="I48" si="14">AU48</f>
        <v>3600</v>
      </c>
      <c r="J48" s="1232">
        <f>SUM(N49:AT49)</f>
        <v>1733</v>
      </c>
      <c r="K48" s="1220">
        <f>H48-J48</f>
        <v>1867</v>
      </c>
      <c r="L48" s="1209">
        <f t="shared" ref="L48" si="15">J48/H48</f>
        <v>0.48138888888888887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>
        <v>240</v>
      </c>
      <c r="Y48" s="76">
        <v>240</v>
      </c>
      <c r="Z48" s="76"/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>
        <v>240</v>
      </c>
      <c r="AH48" s="76">
        <v>240</v>
      </c>
      <c r="AI48" s="79"/>
      <c r="AJ48" s="76">
        <v>120</v>
      </c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3600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>
        <v>181</v>
      </c>
      <c r="T49" s="40">
        <v>214</v>
      </c>
      <c r="U49" s="40">
        <v>229</v>
      </c>
      <c r="V49" s="40">
        <v>240</v>
      </c>
      <c r="W49" s="78"/>
      <c r="X49" s="40">
        <v>336</v>
      </c>
      <c r="Y49" s="40">
        <v>123</v>
      </c>
      <c r="Z49" s="40">
        <v>50</v>
      </c>
      <c r="AA49" s="40"/>
      <c r="AB49" s="40"/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1733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3600</v>
      </c>
      <c r="I50" s="1230">
        <f t="shared" ref="I50" si="16">AU50</f>
        <v>3600</v>
      </c>
      <c r="J50" s="1232">
        <f>SUM(N51:AT51)</f>
        <v>1755</v>
      </c>
      <c r="K50" s="1220">
        <f>H50-J50</f>
        <v>1845</v>
      </c>
      <c r="L50" s="1209">
        <f t="shared" ref="L50" si="17">J50/H50</f>
        <v>0.48749999999999999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>
        <v>240</v>
      </c>
      <c r="Y50" s="76">
        <v>240</v>
      </c>
      <c r="Z50" s="76"/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>
        <v>240</v>
      </c>
      <c r="AH50" s="76">
        <v>240</v>
      </c>
      <c r="AI50" s="79"/>
      <c r="AJ50" s="76">
        <v>120</v>
      </c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3600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>
        <v>200</v>
      </c>
      <c r="T51" s="40">
        <v>240</v>
      </c>
      <c r="U51" s="40">
        <v>244</v>
      </c>
      <c r="V51" s="40">
        <v>260</v>
      </c>
      <c r="W51" s="78"/>
      <c r="X51" s="40">
        <v>145</v>
      </c>
      <c r="Y51" s="40">
        <v>310</v>
      </c>
      <c r="Z51" s="40"/>
      <c r="AA51" s="40"/>
      <c r="AB51" s="40"/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1755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3600</v>
      </c>
      <c r="I52" s="1230">
        <f t="shared" ref="I52" si="18">AU52</f>
        <v>3600</v>
      </c>
      <c r="J52" s="1232">
        <f>SUM(N53:AT53)</f>
        <v>1714</v>
      </c>
      <c r="K52" s="1220">
        <f>H52-J52</f>
        <v>1886</v>
      </c>
      <c r="L52" s="1209">
        <f t="shared" ref="L52" si="19">J52/H52</f>
        <v>0.4761111111111111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>
        <v>300</v>
      </c>
      <c r="Y52" s="76">
        <v>300</v>
      </c>
      <c r="Z52" s="76"/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>
        <v>240</v>
      </c>
      <c r="AI52" s="79"/>
      <c r="AJ52" s="76">
        <v>240</v>
      </c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3600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>
        <v>307</v>
      </c>
      <c r="T53" s="40">
        <v>240</v>
      </c>
      <c r="U53" s="40">
        <v>190</v>
      </c>
      <c r="V53" s="40">
        <v>208</v>
      </c>
      <c r="W53" s="78"/>
      <c r="X53" s="40">
        <v>257</v>
      </c>
      <c r="Y53" s="40">
        <v>151</v>
      </c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1714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0</v>
      </c>
      <c r="K54" s="1517">
        <f>H54-J54</f>
        <v>6</v>
      </c>
      <c r="L54" s="1209">
        <f>J54/H54</f>
        <v>0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0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0</v>
      </c>
      <c r="K56" s="1517">
        <f>H56-J56</f>
        <v>6</v>
      </c>
      <c r="L56" s="1209">
        <f>J56/H56</f>
        <v>0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13412</v>
      </c>
      <c r="I58" s="1512">
        <f>SUM(I36:I57)</f>
        <v>13412</v>
      </c>
      <c r="J58" s="1514">
        <f>SUM(J36:J57)</f>
        <v>7760</v>
      </c>
      <c r="K58" s="1272">
        <f>H58-J58</f>
        <v>5652</v>
      </c>
      <c r="L58" s="1312">
        <f>J58/H58</f>
        <v>0.57858634059051595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792</v>
      </c>
      <c r="Y58" s="68">
        <f t="shared" si="20"/>
        <v>780</v>
      </c>
      <c r="Z58" s="68">
        <f t="shared" si="20"/>
        <v>920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780</v>
      </c>
      <c r="AH58" s="68">
        <f t="shared" si="20"/>
        <v>720</v>
      </c>
      <c r="AI58" s="67">
        <f t="shared" si="20"/>
        <v>0</v>
      </c>
      <c r="AJ58" s="68">
        <f t="shared" si="20"/>
        <v>480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13412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759</v>
      </c>
      <c r="T59" s="73">
        <f t="shared" si="22"/>
        <v>694</v>
      </c>
      <c r="U59" s="73">
        <f t="shared" si="22"/>
        <v>663</v>
      </c>
      <c r="V59" s="73">
        <f t="shared" si="22"/>
        <v>708</v>
      </c>
      <c r="W59" s="72">
        <f t="shared" si="22"/>
        <v>0</v>
      </c>
      <c r="X59" s="73">
        <f t="shared" si="22"/>
        <v>738</v>
      </c>
      <c r="Y59" s="73">
        <f t="shared" si="22"/>
        <v>644</v>
      </c>
      <c r="Z59" s="73">
        <f t="shared" si="22"/>
        <v>868</v>
      </c>
      <c r="AA59" s="73">
        <f t="shared" si="22"/>
        <v>0</v>
      </c>
      <c r="AB59" s="73">
        <f t="shared" si="22"/>
        <v>0</v>
      </c>
      <c r="AC59" s="72">
        <f t="shared" si="22"/>
        <v>0</v>
      </c>
      <c r="AD59" s="73">
        <f t="shared" si="22"/>
        <v>0</v>
      </c>
      <c r="AE59" s="73">
        <f t="shared" si="22"/>
        <v>0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7760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1500</v>
      </c>
      <c r="K64" s="1220">
        <f>H64-J64</f>
        <v>900</v>
      </c>
      <c r="L64" s="1209">
        <f>J64/H64</f>
        <v>0.625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>
        <v>84</v>
      </c>
      <c r="T65" s="40">
        <v>348</v>
      </c>
      <c r="U65" s="40">
        <v>366</v>
      </c>
      <c r="V65" s="40"/>
      <c r="W65" s="78"/>
      <c r="X65" s="40"/>
      <c r="Y65" s="40"/>
      <c r="Z65" s="40">
        <v>204</v>
      </c>
      <c r="AA65" s="40"/>
      <c r="AB65" s="40"/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1500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0</v>
      </c>
      <c r="K76" s="1220">
        <f>H76-J76</f>
        <v>300</v>
      </c>
      <c r="L76" s="1209">
        <f>J76/H76</f>
        <v>0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/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550</v>
      </c>
      <c r="K78" s="1220">
        <f>H78-J78</f>
        <v>0</v>
      </c>
      <c r="L78" s="1209">
        <f>J78/H78</f>
        <v>1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>
        <v>496</v>
      </c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550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/>
      <c r="AE80" s="80"/>
      <c r="AF80" s="80"/>
      <c r="AG80" s="80"/>
      <c r="AH80" s="80"/>
      <c r="AI80" s="102"/>
      <c r="AJ80" s="80">
        <v>300</v>
      </c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80</v>
      </c>
      <c r="K86" s="1220">
        <f>H86-J86</f>
        <v>20</v>
      </c>
      <c r="L86" s="1209">
        <f>J86/H86</f>
        <v>0.8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>
        <v>20</v>
      </c>
      <c r="AF86" s="80"/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80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1115</v>
      </c>
      <c r="F104" s="1500"/>
      <c r="G104" s="1300" t="s">
        <v>758</v>
      </c>
      <c r="H104" s="1142">
        <v>300</v>
      </c>
      <c r="I104" s="1230">
        <f t="shared" si="24"/>
        <v>300</v>
      </c>
      <c r="J104" s="1232">
        <f>SUM(N105:AT105)</f>
        <v>0</v>
      </c>
      <c r="K104" s="1220">
        <f>H104-J104</f>
        <v>300</v>
      </c>
      <c r="L104" s="1209">
        <f>J104/H104</f>
        <v>0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>
        <v>300</v>
      </c>
      <c r="AN104" s="80"/>
      <c r="AO104" s="980"/>
      <c r="AP104" s="110"/>
      <c r="AQ104" s="100"/>
      <c r="AR104" s="100"/>
      <c r="AS104" s="100"/>
      <c r="AT104" s="100"/>
      <c r="AU104" s="103">
        <f t="shared" si="27"/>
        <v>300</v>
      </c>
      <c r="AW104" s="912"/>
      <c r="AZ104" s="913"/>
    </row>
    <row r="105" spans="1:52" s="13" customFormat="1" ht="13.2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2514</v>
      </c>
      <c r="K108" s="1220">
        <f>H108-J108</f>
        <v>2524</v>
      </c>
      <c r="L108" s="1209">
        <f>J108/H108</f>
        <v>0.49900754267566494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>
        <v>400</v>
      </c>
      <c r="AE108" s="80"/>
      <c r="AF108" s="76"/>
      <c r="AG108" s="76"/>
      <c r="AH108" s="80"/>
      <c r="AI108" s="102"/>
      <c r="AJ108" s="76"/>
      <c r="AK108" s="80">
        <v>800</v>
      </c>
      <c r="AL108" s="76">
        <v>800</v>
      </c>
      <c r="AM108" s="76">
        <v>500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>
        <v>18</v>
      </c>
      <c r="V109" s="40">
        <v>546</v>
      </c>
      <c r="W109" s="78"/>
      <c r="X109" s="40">
        <v>300</v>
      </c>
      <c r="Y109" s="40">
        <v>390</v>
      </c>
      <c r="Z109" s="40">
        <v>240</v>
      </c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2514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11456</v>
      </c>
      <c r="I124" s="1475">
        <f>SUM(I60:I123)</f>
        <v>11456</v>
      </c>
      <c r="J124" s="1485">
        <f>SUM(J62:J123)</f>
        <v>4912</v>
      </c>
      <c r="K124" s="1487">
        <f>SUM(K60:K123)</f>
        <v>6544</v>
      </c>
      <c r="L124" s="1422">
        <f>J124/H124</f>
        <v>0.42877094972067037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600</v>
      </c>
      <c r="AE124" s="756">
        <f t="shared" si="29"/>
        <v>620</v>
      </c>
      <c r="AF124" s="756">
        <f t="shared" si="29"/>
        <v>500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900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800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11456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580</v>
      </c>
      <c r="T125" s="759">
        <f t="shared" si="29"/>
        <v>348</v>
      </c>
      <c r="U125" s="759">
        <f t="shared" si="29"/>
        <v>384</v>
      </c>
      <c r="V125" s="759">
        <f t="shared" si="29"/>
        <v>546</v>
      </c>
      <c r="W125" s="78">
        <f t="shared" si="30"/>
        <v>0</v>
      </c>
      <c r="X125" s="759">
        <f t="shared" si="29"/>
        <v>300</v>
      </c>
      <c r="Y125" s="759">
        <f t="shared" si="29"/>
        <v>390</v>
      </c>
      <c r="Z125" s="759">
        <f t="shared" si="29"/>
        <v>444</v>
      </c>
      <c r="AA125" s="759">
        <f t="shared" si="29"/>
        <v>0</v>
      </c>
      <c r="AB125" s="759">
        <f t="shared" si="29"/>
        <v>0</v>
      </c>
      <c r="AC125" s="78">
        <f t="shared" si="29"/>
        <v>0</v>
      </c>
      <c r="AD125" s="759">
        <f t="shared" si="29"/>
        <v>0</v>
      </c>
      <c r="AE125" s="759">
        <f t="shared" si="29"/>
        <v>0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4912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1083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/>
      <c r="AC126" s="102"/>
      <c r="AD126" s="80"/>
      <c r="AE126" s="80"/>
      <c r="AF126" s="80"/>
      <c r="AG126" s="80"/>
      <c r="AH126" s="80"/>
      <c r="AI126" s="102"/>
      <c r="AJ126" s="80"/>
      <c r="AK126" s="80"/>
      <c r="AL126" s="80"/>
      <c r="AM126" s="80">
        <v>300</v>
      </c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115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>
        <v>201</v>
      </c>
      <c r="I128" s="1230">
        <f t="shared" ref="I128" si="36">AU128</f>
        <v>201</v>
      </c>
      <c r="J128" s="1232">
        <f>SUM(N129:AT129)</f>
        <v>0</v>
      </c>
      <c r="K128" s="1220">
        <f>H128-J128</f>
        <v>201</v>
      </c>
      <c r="L128" s="1209">
        <f>J128/H128</f>
        <v>0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>
        <v>201</v>
      </c>
      <c r="AI128" s="102"/>
      <c r="AJ128" s="80"/>
      <c r="AK128" s="321"/>
      <c r="AL128" s="80"/>
      <c r="AM128" s="80"/>
      <c r="AN128" s="80"/>
      <c r="AO128" s="974"/>
      <c r="AP128" s="80"/>
      <c r="AQ128" s="100"/>
      <c r="AR128" s="100"/>
      <c r="AS128" s="100"/>
      <c r="AT128" s="100"/>
      <c r="AU128" s="103">
        <f t="shared" si="35"/>
        <v>201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501</v>
      </c>
      <c r="I132" s="1475">
        <f>I126+I130+I128</f>
        <v>501</v>
      </c>
      <c r="J132" s="1477">
        <f>J126+J130+J128</f>
        <v>0</v>
      </c>
      <c r="K132" s="1475">
        <f>K126+K130+K128</f>
        <v>501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201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300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501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/>
      <c r="G136" s="1440" t="s">
        <v>759</v>
      </c>
      <c r="H136" s="1136">
        <v>300</v>
      </c>
      <c r="I136" s="1230">
        <f>AU136</f>
        <v>300</v>
      </c>
      <c r="J136" s="1463">
        <f>SUM(N137:AT137)</f>
        <v>299</v>
      </c>
      <c r="K136" s="1464">
        <f>H136-J136</f>
        <v>1</v>
      </c>
      <c r="L136" s="1446">
        <f>J136/H136</f>
        <v>0.9966666666666667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>
        <v>180</v>
      </c>
      <c r="Y137" s="40">
        <v>119</v>
      </c>
      <c r="Z137" s="40"/>
      <c r="AA137" s="40"/>
      <c r="AB137" s="40"/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299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299</v>
      </c>
      <c r="K144" s="1461">
        <f>SUM(K134:K143)</f>
        <v>601</v>
      </c>
      <c r="L144" s="1312">
        <f>J144/H144</f>
        <v>0.3322222222222222</v>
      </c>
      <c r="M144" s="195" t="s">
        <v>30</v>
      </c>
      <c r="N144" s="760">
        <f t="shared" ref="N144:AM145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si="43"/>
        <v>0</v>
      </c>
      <c r="AA144" s="760">
        <f t="shared" si="43"/>
        <v>0</v>
      </c>
      <c r="AB144" s="760">
        <f t="shared" si="43"/>
        <v>0</v>
      </c>
      <c r="AC144" s="102">
        <f t="shared" si="43"/>
        <v>0</v>
      </c>
      <c r="AD144" s="760">
        <f t="shared" si="43"/>
        <v>0</v>
      </c>
      <c r="AE144" s="760">
        <f t="shared" si="43"/>
        <v>0</v>
      </c>
      <c r="AF144" s="760">
        <f t="shared" si="43"/>
        <v>0</v>
      </c>
      <c r="AG144" s="760">
        <f t="shared" si="43"/>
        <v>0</v>
      </c>
      <c r="AH144" s="760">
        <f t="shared" si="43"/>
        <v>600</v>
      </c>
      <c r="AI144" s="102">
        <f t="shared" si="43"/>
        <v>0</v>
      </c>
      <c r="AJ144" s="760">
        <f t="shared" si="43"/>
        <v>0</v>
      </c>
      <c r="AK144" s="760">
        <f t="shared" si="43"/>
        <v>0</v>
      </c>
      <c r="AL144" s="760">
        <f t="shared" si="43"/>
        <v>0</v>
      </c>
      <c r="AM144" s="760">
        <f t="shared" si="43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si="43"/>
        <v>0</v>
      </c>
      <c r="P145" s="759">
        <f t="shared" si="43"/>
        <v>0</v>
      </c>
      <c r="Q145" s="78">
        <f t="shared" si="43"/>
        <v>0</v>
      </c>
      <c r="R145" s="759">
        <f>R135+R141+R143+R139+R137</f>
        <v>0</v>
      </c>
      <c r="S145" s="759">
        <f>S135+S141+S143+S139+S137</f>
        <v>0</v>
      </c>
      <c r="T145" s="759">
        <f t="shared" si="43"/>
        <v>0</v>
      </c>
      <c r="U145" s="759">
        <f t="shared" si="43"/>
        <v>0</v>
      </c>
      <c r="V145" s="759">
        <f t="shared" si="43"/>
        <v>0</v>
      </c>
      <c r="W145" s="78">
        <f t="shared" si="43"/>
        <v>0</v>
      </c>
      <c r="X145" s="759">
        <f>X135+X141+X143+X139+X137</f>
        <v>180</v>
      </c>
      <c r="Y145" s="759">
        <f>Y135+Y141+Y143+Y139+Y137</f>
        <v>119</v>
      </c>
      <c r="Z145" s="759">
        <f t="shared" si="43"/>
        <v>0</v>
      </c>
      <c r="AA145" s="759">
        <f t="shared" si="43"/>
        <v>0</v>
      </c>
      <c r="AB145" s="759">
        <f t="shared" si="43"/>
        <v>0</v>
      </c>
      <c r="AC145" s="78">
        <f t="shared" si="43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3"/>
        <v>0</v>
      </c>
      <c r="AG145" s="759">
        <f t="shared" si="43"/>
        <v>0</v>
      </c>
      <c r="AH145" s="759">
        <f t="shared" si="43"/>
        <v>0</v>
      </c>
      <c r="AI145" s="78">
        <f t="shared" si="43"/>
        <v>0</v>
      </c>
      <c r="AJ145" s="759">
        <f>AJ135+AJ141+AJ143+AJ139+AJ137</f>
        <v>0</v>
      </c>
      <c r="AK145" s="759">
        <f>AK135+AK141+AK143+AK139+AK137</f>
        <v>0</v>
      </c>
      <c r="AL145" s="759">
        <f t="shared" si="43"/>
        <v>0</v>
      </c>
      <c r="AM145" s="759">
        <f t="shared" si="43"/>
        <v>0</v>
      </c>
      <c r="AN145" s="639">
        <f t="shared" ref="AN145" si="44">AN135+AN141+AN143+AN139+AN137</f>
        <v>0</v>
      </c>
      <c r="AO145" s="982"/>
      <c r="AP145" s="253"/>
      <c r="AQ145" s="253"/>
      <c r="AR145" s="253"/>
      <c r="AS145" s="253"/>
      <c r="AT145" s="253"/>
      <c r="AU145" s="985">
        <f>SUM(N145:AM145)</f>
        <v>299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12857</v>
      </c>
      <c r="I146" s="1272">
        <f>I124+I132+I144</f>
        <v>12857</v>
      </c>
      <c r="J146" s="1444">
        <f>J124+J132+J144</f>
        <v>5211</v>
      </c>
      <c r="K146" s="1272">
        <f t="shared" ref="K146" si="45">K124+K132+K144</f>
        <v>7646</v>
      </c>
      <c r="L146" s="1422">
        <f>J146/H146</f>
        <v>0.40530450338337093</v>
      </c>
      <c r="M146" s="114" t="s">
        <v>39</v>
      </c>
      <c r="N146" s="550">
        <f t="shared" ref="N146:AN147" si="46">N124+N144+N132</f>
        <v>518</v>
      </c>
      <c r="O146" s="550">
        <f t="shared" si="46"/>
        <v>488</v>
      </c>
      <c r="P146" s="550">
        <f t="shared" si="46"/>
        <v>480</v>
      </c>
      <c r="Q146" s="514">
        <f t="shared" si="46"/>
        <v>0</v>
      </c>
      <c r="R146" s="550">
        <f t="shared" si="46"/>
        <v>400</v>
      </c>
      <c r="S146" s="550">
        <f t="shared" si="46"/>
        <v>550</v>
      </c>
      <c r="T146" s="550">
        <f t="shared" si="46"/>
        <v>400</v>
      </c>
      <c r="U146" s="550">
        <f t="shared" si="46"/>
        <v>400</v>
      </c>
      <c r="V146" s="550">
        <f t="shared" si="46"/>
        <v>500</v>
      </c>
      <c r="W146" s="514">
        <f t="shared" si="46"/>
        <v>0</v>
      </c>
      <c r="X146" s="550">
        <f t="shared" si="46"/>
        <v>300</v>
      </c>
      <c r="Y146" s="550">
        <f t="shared" si="46"/>
        <v>500</v>
      </c>
      <c r="Z146" s="550">
        <f t="shared" si="46"/>
        <v>700</v>
      </c>
      <c r="AA146" s="550">
        <f t="shared" si="46"/>
        <v>500</v>
      </c>
      <c r="AB146" s="550">
        <f t="shared" si="46"/>
        <v>400</v>
      </c>
      <c r="AC146" s="514">
        <f t="shared" si="46"/>
        <v>0</v>
      </c>
      <c r="AD146" s="550">
        <f t="shared" si="46"/>
        <v>600</v>
      </c>
      <c r="AE146" s="550">
        <f t="shared" si="46"/>
        <v>620</v>
      </c>
      <c r="AF146" s="550">
        <f t="shared" si="46"/>
        <v>500</v>
      </c>
      <c r="AG146" s="550">
        <f t="shared" si="46"/>
        <v>600</v>
      </c>
      <c r="AH146" s="550">
        <f t="shared" si="46"/>
        <v>801</v>
      </c>
      <c r="AI146" s="514">
        <f t="shared" si="46"/>
        <v>0</v>
      </c>
      <c r="AJ146" s="550">
        <f t="shared" si="46"/>
        <v>900</v>
      </c>
      <c r="AK146" s="550">
        <f t="shared" si="46"/>
        <v>800</v>
      </c>
      <c r="AL146" s="550">
        <f t="shared" si="46"/>
        <v>800</v>
      </c>
      <c r="AM146" s="550">
        <f t="shared" si="46"/>
        <v>1100</v>
      </c>
      <c r="AN146" s="703">
        <f t="shared" si="46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12857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6"/>
        <v>364</v>
      </c>
      <c r="O147" s="551">
        <f t="shared" si="46"/>
        <v>594</v>
      </c>
      <c r="P147" s="551">
        <f t="shared" si="46"/>
        <v>644</v>
      </c>
      <c r="Q147" s="629">
        <f t="shared" si="46"/>
        <v>0</v>
      </c>
      <c r="R147" s="551">
        <f t="shared" si="46"/>
        <v>318</v>
      </c>
      <c r="S147" s="551">
        <f t="shared" si="46"/>
        <v>580</v>
      </c>
      <c r="T147" s="551">
        <f t="shared" si="46"/>
        <v>348</v>
      </c>
      <c r="U147" s="551">
        <f t="shared" si="46"/>
        <v>384</v>
      </c>
      <c r="V147" s="551">
        <f t="shared" si="46"/>
        <v>546</v>
      </c>
      <c r="W147" s="629">
        <f t="shared" si="46"/>
        <v>0</v>
      </c>
      <c r="X147" s="551">
        <f t="shared" si="46"/>
        <v>480</v>
      </c>
      <c r="Y147" s="551">
        <f t="shared" si="46"/>
        <v>509</v>
      </c>
      <c r="Z147" s="551">
        <f t="shared" si="46"/>
        <v>444</v>
      </c>
      <c r="AA147" s="551">
        <f t="shared" si="46"/>
        <v>0</v>
      </c>
      <c r="AB147" s="551">
        <f t="shared" si="46"/>
        <v>0</v>
      </c>
      <c r="AC147" s="629">
        <f t="shared" si="46"/>
        <v>0</v>
      </c>
      <c r="AD147" s="551">
        <f t="shared" si="46"/>
        <v>0</v>
      </c>
      <c r="AE147" s="551">
        <f t="shared" si="46"/>
        <v>0</v>
      </c>
      <c r="AF147" s="551">
        <f t="shared" si="46"/>
        <v>0</v>
      </c>
      <c r="AG147" s="551">
        <f t="shared" si="46"/>
        <v>0</v>
      </c>
      <c r="AH147" s="551">
        <f t="shared" si="46"/>
        <v>0</v>
      </c>
      <c r="AI147" s="629">
        <f t="shared" si="46"/>
        <v>0</v>
      </c>
      <c r="AJ147" s="551">
        <f t="shared" si="46"/>
        <v>0</v>
      </c>
      <c r="AK147" s="551">
        <f t="shared" si="46"/>
        <v>0</v>
      </c>
      <c r="AL147" s="551">
        <f t="shared" si="46"/>
        <v>0</v>
      </c>
      <c r="AM147" s="551">
        <f t="shared" si="46"/>
        <v>0</v>
      </c>
      <c r="AN147" s="704">
        <f t="shared" si="46"/>
        <v>0</v>
      </c>
      <c r="AO147" s="900"/>
      <c r="AP147" s="692"/>
      <c r="AQ147" s="692"/>
      <c r="AR147" s="692"/>
      <c r="AS147" s="692"/>
      <c r="AT147" s="692"/>
      <c r="AU147" s="692">
        <f>AU125+AU145</f>
        <v>5211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47">AU151</f>
        <v>0</v>
      </c>
      <c r="J151" s="1232">
        <f>SUM(N152:AT152)</f>
        <v>0</v>
      </c>
      <c r="K151" s="1220">
        <f t="shared" ref="K151:K165" si="48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49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49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47"/>
        <v>0</v>
      </c>
      <c r="J153" s="1232">
        <f>SUM(N154:AT154)</f>
        <v>0</v>
      </c>
      <c r="K153" s="1220">
        <f t="shared" si="48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49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49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47"/>
        <v>320</v>
      </c>
      <c r="J155" s="1232">
        <f>SUM(N156:AT156)</f>
        <v>0</v>
      </c>
      <c r="K155" s="1220">
        <f t="shared" si="48"/>
        <v>320</v>
      </c>
      <c r="L155" s="1209">
        <f>J155/H155</f>
        <v>0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49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/>
      <c r="AB156" s="91"/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49"/>
        <v>0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47"/>
        <v>101</v>
      </c>
      <c r="J157" s="1232">
        <f>SUM(N158:AT158)</f>
        <v>0</v>
      </c>
      <c r="K157" s="1220">
        <f t="shared" si="48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49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49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47"/>
        <v>96</v>
      </c>
      <c r="J159" s="1232">
        <f>SUM(N160:AT160)</f>
        <v>96</v>
      </c>
      <c r="K159" s="1220">
        <f t="shared" si="48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49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49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47"/>
        <v>0</v>
      </c>
      <c r="J161" s="1232">
        <f>SUM(N162:AT162)</f>
        <v>0</v>
      </c>
      <c r="K161" s="1220">
        <f t="shared" si="48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49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49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47"/>
        <v>0</v>
      </c>
      <c r="J163" s="1232">
        <f>SUM(N164:AT164)</f>
        <v>0</v>
      </c>
      <c r="K163" s="1220">
        <f t="shared" si="48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49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49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47"/>
        <v>0</v>
      </c>
      <c r="J165" s="1232">
        <f>SUM(N166:AT166)</f>
        <v>0</v>
      </c>
      <c r="K165" s="1220">
        <f t="shared" si="48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49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49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>
        <v>240</v>
      </c>
      <c r="I167" s="1230">
        <f t="shared" ref="I167:I185" si="50">AU167</f>
        <v>240</v>
      </c>
      <c r="J167" s="1232">
        <f>SUM(N168:AT168)</f>
        <v>0</v>
      </c>
      <c r="K167" s="1220">
        <f t="shared" ref="K167:K185" si="51">H167-J167</f>
        <v>240</v>
      </c>
      <c r="L167" s="1209">
        <f t="shared" ref="L167:L185" si="52">J167/H167</f>
        <v>0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>
        <v>80</v>
      </c>
      <c r="AL167" s="356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49"/>
        <v>240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49"/>
        <v>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>
        <v>240</v>
      </c>
      <c r="I169" s="1230">
        <f t="shared" si="50"/>
        <v>240</v>
      </c>
      <c r="J169" s="1232">
        <f>SUM(N170:AT170)</f>
        <v>0</v>
      </c>
      <c r="K169" s="1220">
        <f t="shared" si="51"/>
        <v>240</v>
      </c>
      <c r="L169" s="1209">
        <f t="shared" si="52"/>
        <v>0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>
        <v>80</v>
      </c>
      <c r="AL169" s="356"/>
      <c r="AM169" s="90"/>
      <c r="AN169" s="131"/>
      <c r="AO169" s="925"/>
      <c r="AP169" s="137"/>
      <c r="AQ169" s="90"/>
      <c r="AR169" s="90"/>
      <c r="AS169" s="90"/>
      <c r="AT169" s="90"/>
      <c r="AU169" s="103">
        <f t="shared" si="49"/>
        <v>240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49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0"/>
        <v>0</v>
      </c>
      <c r="J171" s="1232">
        <f t="shared" ref="J171" si="53">SUM(N172:AT172)</f>
        <v>0</v>
      </c>
      <c r="K171" s="1220">
        <f t="shared" si="51"/>
        <v>0</v>
      </c>
      <c r="L171" s="1209" t="e">
        <f t="shared" si="52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49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49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0"/>
        <v>0</v>
      </c>
      <c r="J173" s="1232">
        <f t="shared" ref="J173" si="54">SUM(N174:AT174)</f>
        <v>0</v>
      </c>
      <c r="K173" s="1220">
        <f t="shared" si="51"/>
        <v>0</v>
      </c>
      <c r="L173" s="1209" t="e">
        <f t="shared" si="52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49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49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0"/>
        <v>100</v>
      </c>
      <c r="J175" s="1232">
        <f t="shared" ref="J175" si="55">SUM(N176:AT176)</f>
        <v>0</v>
      </c>
      <c r="K175" s="1220">
        <f t="shared" si="51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>
        <v>100</v>
      </c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49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49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0"/>
        <v>100</v>
      </c>
      <c r="J177" s="1232">
        <f t="shared" ref="J177" si="56">SUM(N178:AT178)</f>
        <v>0</v>
      </c>
      <c r="K177" s="1220">
        <f t="shared" si="51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>
        <v>100</v>
      </c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49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49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0"/>
        <v>50</v>
      </c>
      <c r="J179" s="1232">
        <f>SUM(N180:AT180)</f>
        <v>36</v>
      </c>
      <c r="K179" s="1220">
        <f t="shared" si="51"/>
        <v>14</v>
      </c>
      <c r="L179" s="1209">
        <f t="shared" si="52"/>
        <v>0.72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49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>
        <v>36</v>
      </c>
      <c r="AA180" s="91"/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49"/>
        <v>36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0"/>
        <v>0</v>
      </c>
      <c r="J181" s="1232">
        <f>SUM(N182:AT182)</f>
        <v>0</v>
      </c>
      <c r="K181" s="1220">
        <f t="shared" si="51"/>
        <v>0</v>
      </c>
      <c r="L181" s="1209" t="e">
        <f t="shared" si="52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49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49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50"/>
        <v>500</v>
      </c>
      <c r="J183" s="1232">
        <f>SUM(N184:AT184)</f>
        <v>436</v>
      </c>
      <c r="K183" s="1220">
        <f t="shared" si="51"/>
        <v>64</v>
      </c>
      <c r="L183" s="1209">
        <f t="shared" si="52"/>
        <v>0.872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49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/>
      <c r="T184" s="91">
        <v>30</v>
      </c>
      <c r="U184" s="91">
        <v>19</v>
      </c>
      <c r="V184" s="91">
        <v>89</v>
      </c>
      <c r="W184" s="134"/>
      <c r="X184" s="91">
        <v>42</v>
      </c>
      <c r="Y184" s="91">
        <f>42+19+10+13+2</f>
        <v>86</v>
      </c>
      <c r="Z184" s="91">
        <v>18</v>
      </c>
      <c r="AA184" s="91"/>
      <c r="AB184" s="91"/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49"/>
        <v>436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0"/>
        <v>578</v>
      </c>
      <c r="J185" s="1232">
        <f>SUM(N186:AT186)</f>
        <v>192</v>
      </c>
      <c r="K185" s="1220">
        <f t="shared" si="51"/>
        <v>386</v>
      </c>
      <c r="L185" s="1209">
        <f t="shared" si="52"/>
        <v>0.33217993079584773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/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>
        <v>20</v>
      </c>
      <c r="T186" s="91"/>
      <c r="U186" s="91">
        <v>45</v>
      </c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192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47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49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49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47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49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49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49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49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49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49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49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49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49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49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2325</v>
      </c>
      <c r="I199" s="1272">
        <f>SUM(I151:I198)</f>
        <v>2325</v>
      </c>
      <c r="J199" s="1326">
        <f>SUM(J151:J198)</f>
        <v>760</v>
      </c>
      <c r="K199" s="1272">
        <f>SUM(K151:K198)</f>
        <v>1565</v>
      </c>
      <c r="L199" s="1422">
        <f>J199/H199</f>
        <v>0.32688172043010755</v>
      </c>
      <c r="M199" s="114" t="s">
        <v>39</v>
      </c>
      <c r="N199" s="166">
        <f t="shared" ref="N199:AN200" si="57">N151+N153+N155+N157+N159+N161+N163+N165+N167+N169+N171+N173+N175+N177+N179+N181+N183+N185+N187+N189+N191+N193+N195+N197</f>
        <v>156</v>
      </c>
      <c r="O199" s="166">
        <f t="shared" si="57"/>
        <v>60</v>
      </c>
      <c r="P199" s="166">
        <f t="shared" si="57"/>
        <v>75</v>
      </c>
      <c r="Q199" s="167">
        <f t="shared" si="57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58">S151+S153+S155+S157+S159+S161+S163+S165+S167+S169+S171+S173+S175+S177+S179+S181+S183+S185+S187+S189+S191+S193+S195+S197</f>
        <v>58</v>
      </c>
      <c r="T199" s="166">
        <f t="shared" si="57"/>
        <v>75</v>
      </c>
      <c r="U199" s="166">
        <f>U151+U153+U155+U157+U159+U161+U163+U165+U167+U169+U171+U173+U175+U177+U179+U181+U183+U185+U187+U189+U191+U193+U195+U197</f>
        <v>75</v>
      </c>
      <c r="V199" s="166">
        <f t="shared" si="57"/>
        <v>75</v>
      </c>
      <c r="W199" s="167">
        <f t="shared" si="57"/>
        <v>0</v>
      </c>
      <c r="X199" s="166">
        <f t="shared" si="57"/>
        <v>75</v>
      </c>
      <c r="Y199" s="166">
        <f t="shared" si="57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57"/>
        <v>200</v>
      </c>
      <c r="AC199" s="167">
        <f t="shared" si="57"/>
        <v>0</v>
      </c>
      <c r="AD199" s="166">
        <f t="shared" si="57"/>
        <v>101</v>
      </c>
      <c r="AE199" s="166">
        <f t="shared" si="57"/>
        <v>70</v>
      </c>
      <c r="AF199" s="166">
        <f t="shared" si="57"/>
        <v>70</v>
      </c>
      <c r="AG199" s="166">
        <f t="shared" si="57"/>
        <v>50</v>
      </c>
      <c r="AH199" s="166">
        <f t="shared" si="57"/>
        <v>160</v>
      </c>
      <c r="AI199" s="167">
        <f t="shared" si="57"/>
        <v>0</v>
      </c>
      <c r="AJ199" s="166">
        <f t="shared" si="57"/>
        <v>160</v>
      </c>
      <c r="AK199" s="166">
        <f t="shared" si="57"/>
        <v>160</v>
      </c>
      <c r="AL199" s="166">
        <f t="shared" si="57"/>
        <v>100</v>
      </c>
      <c r="AM199" s="166">
        <f t="shared" si="57"/>
        <v>100</v>
      </c>
      <c r="AN199" s="705">
        <f t="shared" si="57"/>
        <v>0</v>
      </c>
      <c r="AO199" s="988"/>
      <c r="AP199" s="693"/>
      <c r="AQ199" s="693"/>
      <c r="AR199" s="693"/>
      <c r="AS199" s="694"/>
      <c r="AT199" s="365"/>
      <c r="AU199" s="695">
        <f t="shared" si="49"/>
        <v>2125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57"/>
        <v>96</v>
      </c>
      <c r="O200" s="168">
        <f t="shared" si="57"/>
        <v>109</v>
      </c>
      <c r="P200" s="168">
        <f t="shared" si="57"/>
        <v>43</v>
      </c>
      <c r="Q200" s="169">
        <f t="shared" si="57"/>
        <v>0</v>
      </c>
      <c r="R200" s="168">
        <f t="shared" si="57"/>
        <v>127</v>
      </c>
      <c r="S200" s="168">
        <f t="shared" si="58"/>
        <v>20</v>
      </c>
      <c r="T200" s="168">
        <f t="shared" si="57"/>
        <v>30</v>
      </c>
      <c r="U200" s="168">
        <f t="shared" si="57"/>
        <v>64</v>
      </c>
      <c r="V200" s="168">
        <f t="shared" si="57"/>
        <v>89</v>
      </c>
      <c r="W200" s="169">
        <f t="shared" si="57"/>
        <v>0</v>
      </c>
      <c r="X200" s="168">
        <f t="shared" si="57"/>
        <v>42</v>
      </c>
      <c r="Y200" s="168">
        <f t="shared" si="57"/>
        <v>86</v>
      </c>
      <c r="Z200" s="168">
        <f t="shared" si="57"/>
        <v>54</v>
      </c>
      <c r="AA200" s="168">
        <f t="shared" si="57"/>
        <v>0</v>
      </c>
      <c r="AB200" s="168">
        <f t="shared" si="57"/>
        <v>0</v>
      </c>
      <c r="AC200" s="169">
        <f t="shared" si="57"/>
        <v>0</v>
      </c>
      <c r="AD200" s="168">
        <f t="shared" si="57"/>
        <v>0</v>
      </c>
      <c r="AE200" s="168">
        <f t="shared" si="57"/>
        <v>0</v>
      </c>
      <c r="AF200" s="168">
        <f t="shared" si="57"/>
        <v>0</v>
      </c>
      <c r="AG200" s="168">
        <f t="shared" si="57"/>
        <v>0</v>
      </c>
      <c r="AH200" s="168">
        <f t="shared" si="57"/>
        <v>0</v>
      </c>
      <c r="AI200" s="169">
        <f t="shared" si="57"/>
        <v>0</v>
      </c>
      <c r="AJ200" s="168">
        <f t="shared" si="57"/>
        <v>0</v>
      </c>
      <c r="AK200" s="168">
        <f t="shared" si="57"/>
        <v>0</v>
      </c>
      <c r="AL200" s="168">
        <f t="shared" si="57"/>
        <v>0</v>
      </c>
      <c r="AM200" s="168">
        <f t="shared" si="57"/>
        <v>0</v>
      </c>
      <c r="AN200" s="706">
        <f t="shared" si="57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760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1081" t="s">
        <v>1120</v>
      </c>
      <c r="G204" s="1362" t="s">
        <v>763</v>
      </c>
      <c r="H204" s="1142">
        <f>11300-1500-1000-1000-1200</f>
        <v>6600</v>
      </c>
      <c r="I204" s="1230">
        <f t="shared" ref="I204" si="59">AU204</f>
        <v>6600</v>
      </c>
      <c r="J204" s="1232">
        <f>SUM(N205:AT205)</f>
        <v>4162</v>
      </c>
      <c r="K204" s="1220">
        <f t="shared" ref="K204:K206" si="60">H204-J204</f>
        <v>2438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500</v>
      </c>
      <c r="Y204" s="131">
        <v>500</v>
      </c>
      <c r="Z204" s="131">
        <v>500</v>
      </c>
      <c r="AA204" s="131">
        <v>500</v>
      </c>
      <c r="AB204" s="131"/>
      <c r="AC204" s="140"/>
      <c r="AD204" s="131"/>
      <c r="AE204" s="131">
        <v>500</v>
      </c>
      <c r="AF204" s="131">
        <v>500</v>
      </c>
      <c r="AG204" s="131">
        <v>500</v>
      </c>
      <c r="AH204" s="131">
        <v>300</v>
      </c>
      <c r="AI204" s="140"/>
      <c r="AJ204" s="131"/>
      <c r="AK204" s="131"/>
      <c r="AL204" s="131"/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1">SUM(N204:AT204)</f>
        <v>6600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1087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>
        <v>674</v>
      </c>
      <c r="T205" s="91">
        <v>217</v>
      </c>
      <c r="U205" s="91"/>
      <c r="V205" s="91">
        <v>287</v>
      </c>
      <c r="W205" s="134"/>
      <c r="X205" s="91">
        <v>574</v>
      </c>
      <c r="Y205" s="91">
        <v>686</v>
      </c>
      <c r="Z205" s="91">
        <v>336</v>
      </c>
      <c r="AA205" s="91"/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1"/>
        <v>4162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0"/>
        <v>0</v>
      </c>
      <c r="L206" s="1209" t="e">
        <f t="shared" ref="L206" si="6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2000</v>
      </c>
      <c r="K208" s="1220">
        <f t="shared" ref="K208" si="63">H208-J208</f>
        <v>2500</v>
      </c>
      <c r="L208" s="1209">
        <f t="shared" ref="L208" si="64">J208/H208</f>
        <v>0.44444444444444442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500</v>
      </c>
      <c r="AC208" s="140"/>
      <c r="AD208" s="320">
        <v>500</v>
      </c>
      <c r="AE208" s="131"/>
      <c r="AF208" s="131"/>
      <c r="AG208" s="320"/>
      <c r="AH208" s="131">
        <v>200</v>
      </c>
      <c r="AI208" s="140"/>
      <c r="AJ208" s="131">
        <v>500</v>
      </c>
      <c r="AK208" s="131">
        <v>500</v>
      </c>
      <c r="AL208" s="131">
        <v>300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1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91"/>
      <c r="S209" s="91"/>
      <c r="T209" s="91"/>
      <c r="U209" s="91">
        <v>654</v>
      </c>
      <c r="V209" s="91">
        <v>346</v>
      </c>
      <c r="W209" s="134"/>
      <c r="X209" s="91"/>
      <c r="Y209" s="91"/>
      <c r="Z209" s="91"/>
      <c r="AA209" s="91"/>
      <c r="AB209" s="91"/>
      <c r="AC209" s="134"/>
      <c r="AD209" s="91"/>
      <c r="AE209" s="91"/>
      <c r="AF209" s="91"/>
      <c r="AG209" s="91"/>
      <c r="AH209" s="91"/>
      <c r="AI209" s="134"/>
      <c r="AJ209" s="91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1"/>
        <v>2000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11100</v>
      </c>
      <c r="I210" s="1272">
        <f>SUM(I204:I209)</f>
        <v>11100</v>
      </c>
      <c r="J210" s="1326">
        <f>SUM(J204:J209)</f>
        <v>6162</v>
      </c>
      <c r="K210" s="1272">
        <f>SUM(K204:K209)</f>
        <v>4938</v>
      </c>
      <c r="L210" s="1312">
        <f>J210/H210</f>
        <v>0.55513513513513513</v>
      </c>
      <c r="M210" s="114" t="s">
        <v>39</v>
      </c>
      <c r="N210" s="763">
        <f>N204+N206+N208</f>
        <v>600</v>
      </c>
      <c r="O210" s="763">
        <f t="shared" ref="O210:AN211" si="65">O204+O206+O208</f>
        <v>600</v>
      </c>
      <c r="P210" s="763">
        <f t="shared" si="65"/>
        <v>600</v>
      </c>
      <c r="Q210" s="523">
        <f t="shared" si="65"/>
        <v>0</v>
      </c>
      <c r="R210" s="763">
        <f t="shared" si="65"/>
        <v>600</v>
      </c>
      <c r="S210" s="763">
        <f>S204+S206+S208</f>
        <v>600</v>
      </c>
      <c r="T210" s="763">
        <f t="shared" si="65"/>
        <v>600</v>
      </c>
      <c r="U210" s="763">
        <f t="shared" si="65"/>
        <v>600</v>
      </c>
      <c r="V210" s="763">
        <f t="shared" si="65"/>
        <v>600</v>
      </c>
      <c r="W210" s="523">
        <f t="shared" si="65"/>
        <v>0</v>
      </c>
      <c r="X210" s="763">
        <f t="shared" si="65"/>
        <v>500</v>
      </c>
      <c r="Y210" s="763">
        <f>Y204+Y206+Y208</f>
        <v>500</v>
      </c>
      <c r="Z210" s="763">
        <f t="shared" ref="Z210:AC211" si="66">Z204+Z206+Z208</f>
        <v>500</v>
      </c>
      <c r="AA210" s="763">
        <f t="shared" si="66"/>
        <v>500</v>
      </c>
      <c r="AB210" s="763">
        <f t="shared" si="66"/>
        <v>500</v>
      </c>
      <c r="AC210" s="523">
        <f t="shared" si="66"/>
        <v>0</v>
      </c>
      <c r="AD210" s="763">
        <f t="shared" si="65"/>
        <v>500</v>
      </c>
      <c r="AE210" s="763">
        <f>AE204+AE206+AE208</f>
        <v>500</v>
      </c>
      <c r="AF210" s="763">
        <f t="shared" si="65"/>
        <v>500</v>
      </c>
      <c r="AG210" s="763">
        <f t="shared" si="65"/>
        <v>500</v>
      </c>
      <c r="AH210" s="763">
        <f t="shared" si="65"/>
        <v>500</v>
      </c>
      <c r="AI210" s="523">
        <f t="shared" si="65"/>
        <v>0</v>
      </c>
      <c r="AJ210" s="763">
        <f t="shared" si="65"/>
        <v>500</v>
      </c>
      <c r="AK210" s="763">
        <f>AK204+AK206+AK208</f>
        <v>500</v>
      </c>
      <c r="AL210" s="763">
        <f t="shared" si="65"/>
        <v>300</v>
      </c>
      <c r="AM210" s="763">
        <f t="shared" si="65"/>
        <v>0</v>
      </c>
      <c r="AN210" s="683">
        <f t="shared" si="65"/>
        <v>0</v>
      </c>
      <c r="AO210" s="991"/>
      <c r="AP210" s="683"/>
      <c r="AQ210" s="683"/>
      <c r="AR210" s="683"/>
      <c r="AS210" s="683"/>
      <c r="AT210" s="683"/>
      <c r="AU210" s="695">
        <f t="shared" si="61"/>
        <v>11100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5"/>
        <v>552</v>
      </c>
      <c r="P211" s="318">
        <f t="shared" si="65"/>
        <v>724</v>
      </c>
      <c r="Q211" s="515">
        <f t="shared" si="65"/>
        <v>0</v>
      </c>
      <c r="R211" s="318">
        <f t="shared" si="65"/>
        <v>744</v>
      </c>
      <c r="S211" s="318">
        <f>S205+S207+S209</f>
        <v>674</v>
      </c>
      <c r="T211" s="318">
        <f t="shared" si="65"/>
        <v>217</v>
      </c>
      <c r="U211" s="318">
        <f t="shared" si="65"/>
        <v>654</v>
      </c>
      <c r="V211" s="318">
        <f t="shared" si="65"/>
        <v>633</v>
      </c>
      <c r="W211" s="515">
        <f t="shared" si="65"/>
        <v>0</v>
      </c>
      <c r="X211" s="318">
        <f t="shared" si="65"/>
        <v>574</v>
      </c>
      <c r="Y211" s="318">
        <f>Y205+Y207+Y209</f>
        <v>686</v>
      </c>
      <c r="Z211" s="318">
        <f t="shared" si="66"/>
        <v>336</v>
      </c>
      <c r="AA211" s="318">
        <f t="shared" si="66"/>
        <v>0</v>
      </c>
      <c r="AB211" s="318">
        <f t="shared" si="66"/>
        <v>0</v>
      </c>
      <c r="AC211" s="515">
        <f t="shared" si="66"/>
        <v>0</v>
      </c>
      <c r="AD211" s="318">
        <f t="shared" si="65"/>
        <v>0</v>
      </c>
      <c r="AE211" s="318">
        <f>AE205+AE207+AE209</f>
        <v>0</v>
      </c>
      <c r="AF211" s="318">
        <f t="shared" si="65"/>
        <v>0</v>
      </c>
      <c r="AG211" s="318">
        <f t="shared" si="65"/>
        <v>0</v>
      </c>
      <c r="AH211" s="318">
        <f t="shared" si="65"/>
        <v>0</v>
      </c>
      <c r="AI211" s="515">
        <f t="shared" si="65"/>
        <v>0</v>
      </c>
      <c r="AJ211" s="318">
        <f t="shared" si="65"/>
        <v>0</v>
      </c>
      <c r="AK211" s="318">
        <f>AK205+AK207+AK209</f>
        <v>0</v>
      </c>
      <c r="AL211" s="318">
        <f t="shared" si="65"/>
        <v>0</v>
      </c>
      <c r="AM211" s="318">
        <f t="shared" si="65"/>
        <v>0</v>
      </c>
      <c r="AN211" s="684">
        <f t="shared" si="65"/>
        <v>0</v>
      </c>
      <c r="AO211" s="992"/>
      <c r="AP211" s="684"/>
      <c r="AQ211" s="684"/>
      <c r="AR211" s="684"/>
      <c r="AS211" s="684"/>
      <c r="AT211" s="684"/>
      <c r="AU211" s="94">
        <f t="shared" si="61"/>
        <v>6162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67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67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67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67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68">H220-J220</f>
        <v>0</v>
      </c>
      <c r="L220" s="1209" t="e">
        <f t="shared" si="67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68"/>
        <v>0</v>
      </c>
      <c r="L222" s="1209" t="e">
        <f t="shared" si="67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1124</v>
      </c>
      <c r="E224" s="56" t="s">
        <v>1019</v>
      </c>
      <c r="F224" s="949" t="s">
        <v>1074</v>
      </c>
      <c r="G224" s="1391" t="s">
        <v>762</v>
      </c>
      <c r="H224" s="1142">
        <v>100</v>
      </c>
      <c r="I224" s="1230">
        <f>AU224</f>
        <v>100</v>
      </c>
      <c r="J224" s="1232">
        <f>SUM(N225:AT225)</f>
        <v>0</v>
      </c>
      <c r="K224" s="1220">
        <f t="shared" si="68"/>
        <v>100</v>
      </c>
      <c r="L224" s="1209">
        <f t="shared" si="67"/>
        <v>0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/>
      <c r="W224" s="140"/>
      <c r="X224" s="131"/>
      <c r="Y224" s="131"/>
      <c r="Z224" s="131"/>
      <c r="AA224" s="131">
        <v>100</v>
      </c>
      <c r="AB224" s="320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547</v>
      </c>
      <c r="F225" s="328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/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1"/>
        <v>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327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200</v>
      </c>
      <c r="K226" s="1220">
        <f t="shared" si="68"/>
        <v>0</v>
      </c>
      <c r="L226" s="1209">
        <f t="shared" si="67"/>
        <v>1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328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>
        <v>200</v>
      </c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1"/>
        <v>200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68"/>
        <v>0</v>
      </c>
      <c r="L228" s="1209" t="e">
        <f t="shared" si="67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69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68"/>
        <v>1000</v>
      </c>
      <c r="L230" s="1209">
        <f t="shared" si="67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/>
      <c r="AF230" s="131">
        <v>500</v>
      </c>
      <c r="AG230" s="131">
        <v>500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69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69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68"/>
        <v>0</v>
      </c>
      <c r="L232" s="1209" t="e">
        <f t="shared" si="67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69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69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68"/>
        <v>0</v>
      </c>
      <c r="L234" s="1209" t="e">
        <f t="shared" si="67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69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69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68"/>
        <v>0</v>
      </c>
      <c r="L236" s="1209" t="e">
        <f t="shared" si="67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69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69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68"/>
        <v>0</v>
      </c>
      <c r="L238" s="1209" t="e">
        <f t="shared" si="67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69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69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68"/>
        <v>0</v>
      </c>
      <c r="L240" s="1209" t="e">
        <f t="shared" si="67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69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69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68"/>
        <v>0</v>
      </c>
      <c r="L242" s="1209" t="e">
        <f t="shared" si="67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69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69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68"/>
        <v>0</v>
      </c>
      <c r="L244" s="1209" t="e">
        <f t="shared" si="67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69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69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68"/>
        <v>0</v>
      </c>
      <c r="L246" s="1209" t="e">
        <f t="shared" si="67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69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69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68"/>
        <v>0</v>
      </c>
      <c r="L248" s="1209" t="e">
        <f t="shared" si="67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69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69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68"/>
        <v>0</v>
      </c>
      <c r="L250" s="1209" t="e">
        <f t="shared" si="67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69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69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68"/>
        <v>0</v>
      </c>
      <c r="L252" s="1209" t="e">
        <f t="shared" si="67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69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69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0</v>
      </c>
      <c r="K254" s="1220">
        <f t="shared" si="68"/>
        <v>150</v>
      </c>
      <c r="L254" s="1209">
        <f t="shared" si="67"/>
        <v>0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60</v>
      </c>
      <c r="AB254" s="320">
        <v>90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69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/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69"/>
        <v>0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0</v>
      </c>
      <c r="K256" s="1220">
        <f t="shared" si="68"/>
        <v>90</v>
      </c>
      <c r="L256" s="1209">
        <f t="shared" si="67"/>
        <v>0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60</v>
      </c>
      <c r="AB256" s="320">
        <v>30</v>
      </c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69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240"/>
      <c r="O257" s="240"/>
      <c r="P257" s="240"/>
      <c r="Q257" s="174"/>
      <c r="R257" s="240"/>
      <c r="S257" s="240"/>
      <c r="T257" s="91"/>
      <c r="U257" s="240"/>
      <c r="V257" s="240"/>
      <c r="W257" s="174"/>
      <c r="X257" s="240"/>
      <c r="Y257" s="240"/>
      <c r="Z257" s="240"/>
      <c r="AA257" s="240"/>
      <c r="AB257" s="240"/>
      <c r="AC257" s="174"/>
      <c r="AD257" s="240"/>
      <c r="AE257" s="240"/>
      <c r="AF257" s="91"/>
      <c r="AG257" s="240"/>
      <c r="AH257" s="240"/>
      <c r="AI257" s="174"/>
      <c r="AJ257" s="240"/>
      <c r="AK257" s="240"/>
      <c r="AL257" s="240"/>
      <c r="AM257" s="240"/>
      <c r="AN257" s="240"/>
      <c r="AO257" s="990"/>
      <c r="AP257" s="91"/>
      <c r="AQ257" s="92"/>
      <c r="AR257" s="92"/>
      <c r="AS257" s="92"/>
      <c r="AT257" s="175"/>
      <c r="AU257" s="94">
        <f t="shared" si="69"/>
        <v>0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67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0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68"/>
        <v>0</v>
      </c>
      <c r="L260" s="1209" t="e">
        <f t="shared" si="67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0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0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68"/>
        <v>0</v>
      </c>
      <c r="L262" s="1209" t="e">
        <f t="shared" si="67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0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0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68"/>
        <v>0</v>
      </c>
      <c r="L264" s="1209" t="e">
        <f t="shared" si="67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0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0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68"/>
        <v>0</v>
      </c>
      <c r="L266" s="1209" t="e">
        <f t="shared" si="67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0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0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68"/>
        <v>0</v>
      </c>
      <c r="L268" s="1209" t="e">
        <f t="shared" si="67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0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0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68"/>
        <v>0</v>
      </c>
      <c r="L270" s="1209" t="e">
        <f t="shared" si="67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0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0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68"/>
        <v>0</v>
      </c>
      <c r="L272" s="1209" t="e">
        <f t="shared" si="67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0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0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68"/>
        <v>0</v>
      </c>
      <c r="L274" s="1209" t="e">
        <f t="shared" si="67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0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0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68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0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0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68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0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0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0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0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0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0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0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0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0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0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200</v>
      </c>
      <c r="K288" s="1272">
        <f>SUM(K212:K287)</f>
        <v>1520</v>
      </c>
      <c r="L288" s="1312">
        <f>J288/H288</f>
        <v>0.11627906976744186</v>
      </c>
      <c r="M288" s="114" t="s">
        <v>39</v>
      </c>
      <c r="N288" s="763">
        <f t="shared" ref="N288:AN289" si="71">N256+N258+N260+N262+N264+N266+N268+N270+N272+N274+N276+N278+N280+N282+N284+N286+N212+N214+N216+N218+N220+N222+N224+N226+N228+N230+N232+N234+N236+N238+N240+N242+N244+N246+N248+N250+N252+N254</f>
        <v>0</v>
      </c>
      <c r="O288" s="763">
        <f t="shared" si="71"/>
        <v>0</v>
      </c>
      <c r="P288" s="763">
        <f t="shared" si="71"/>
        <v>0</v>
      </c>
      <c r="Q288" s="523">
        <f t="shared" si="71"/>
        <v>0</v>
      </c>
      <c r="R288" s="763">
        <f t="shared" si="71"/>
        <v>0</v>
      </c>
      <c r="S288" s="763">
        <f t="shared" si="71"/>
        <v>0</v>
      </c>
      <c r="T288" s="763">
        <f t="shared" si="71"/>
        <v>0</v>
      </c>
      <c r="U288" s="763">
        <f t="shared" si="71"/>
        <v>0</v>
      </c>
      <c r="V288" s="763">
        <f t="shared" si="71"/>
        <v>0</v>
      </c>
      <c r="W288" s="523">
        <f t="shared" si="71"/>
        <v>0</v>
      </c>
      <c r="X288" s="763">
        <f t="shared" si="71"/>
        <v>90</v>
      </c>
      <c r="Y288" s="763">
        <f t="shared" si="71"/>
        <v>200</v>
      </c>
      <c r="Z288" s="763">
        <f t="shared" si="71"/>
        <v>0</v>
      </c>
      <c r="AA288" s="763">
        <f t="shared" si="71"/>
        <v>220</v>
      </c>
      <c r="AB288" s="763">
        <f t="shared" si="71"/>
        <v>120</v>
      </c>
      <c r="AC288" s="523">
        <f t="shared" si="71"/>
        <v>0</v>
      </c>
      <c r="AD288" s="763">
        <f t="shared" si="71"/>
        <v>0</v>
      </c>
      <c r="AE288" s="763">
        <f t="shared" si="71"/>
        <v>0</v>
      </c>
      <c r="AF288" s="763">
        <f t="shared" si="71"/>
        <v>500</v>
      </c>
      <c r="AG288" s="763">
        <f t="shared" si="71"/>
        <v>500</v>
      </c>
      <c r="AH288" s="763">
        <f t="shared" si="71"/>
        <v>0</v>
      </c>
      <c r="AI288" s="523">
        <f t="shared" si="71"/>
        <v>0</v>
      </c>
      <c r="AJ288" s="763">
        <f t="shared" si="71"/>
        <v>0</v>
      </c>
      <c r="AK288" s="763">
        <f t="shared" si="71"/>
        <v>0</v>
      </c>
      <c r="AL288" s="763">
        <f t="shared" si="71"/>
        <v>90</v>
      </c>
      <c r="AM288" s="763">
        <f t="shared" si="71"/>
        <v>0</v>
      </c>
      <c r="AN288" s="683">
        <f t="shared" si="71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1"/>
        <v>0</v>
      </c>
      <c r="O289" s="318">
        <f t="shared" si="71"/>
        <v>0</v>
      </c>
      <c r="P289" s="318">
        <f t="shared" si="71"/>
        <v>0</v>
      </c>
      <c r="Q289" s="515">
        <f t="shared" si="71"/>
        <v>0</v>
      </c>
      <c r="R289" s="318">
        <f t="shared" si="71"/>
        <v>0</v>
      </c>
      <c r="S289" s="318">
        <f t="shared" si="71"/>
        <v>0</v>
      </c>
      <c r="T289" s="318">
        <f t="shared" si="71"/>
        <v>0</v>
      </c>
      <c r="U289" s="318">
        <f t="shared" si="71"/>
        <v>0</v>
      </c>
      <c r="V289" s="318">
        <f t="shared" si="71"/>
        <v>0</v>
      </c>
      <c r="W289" s="515">
        <f t="shared" si="71"/>
        <v>0</v>
      </c>
      <c r="X289" s="318">
        <f t="shared" si="71"/>
        <v>0</v>
      </c>
      <c r="Y289" s="318">
        <f t="shared" si="71"/>
        <v>200</v>
      </c>
      <c r="Z289" s="318">
        <f t="shared" si="71"/>
        <v>0</v>
      </c>
      <c r="AA289" s="318">
        <f t="shared" si="71"/>
        <v>0</v>
      </c>
      <c r="AB289" s="318">
        <f t="shared" si="71"/>
        <v>0</v>
      </c>
      <c r="AC289" s="515">
        <f t="shared" si="71"/>
        <v>0</v>
      </c>
      <c r="AD289" s="318">
        <f t="shared" si="71"/>
        <v>0</v>
      </c>
      <c r="AE289" s="318">
        <f t="shared" si="71"/>
        <v>0</v>
      </c>
      <c r="AF289" s="318">
        <f t="shared" si="71"/>
        <v>0</v>
      </c>
      <c r="AG289" s="318">
        <f t="shared" si="71"/>
        <v>0</v>
      </c>
      <c r="AH289" s="318">
        <f t="shared" si="71"/>
        <v>0</v>
      </c>
      <c r="AI289" s="515">
        <f t="shared" si="71"/>
        <v>0</v>
      </c>
      <c r="AJ289" s="318">
        <f t="shared" si="71"/>
        <v>0</v>
      </c>
      <c r="AK289" s="318">
        <f t="shared" si="71"/>
        <v>0</v>
      </c>
      <c r="AL289" s="318">
        <f t="shared" si="71"/>
        <v>0</v>
      </c>
      <c r="AM289" s="318">
        <f t="shared" si="71"/>
        <v>0</v>
      </c>
      <c r="AN289" s="684">
        <f t="shared" si="71"/>
        <v>0</v>
      </c>
      <c r="AO289" s="992"/>
      <c r="AP289" s="684"/>
      <c r="AQ289" s="684"/>
      <c r="AR289" s="684"/>
      <c r="AS289" s="684"/>
      <c r="AT289" s="684"/>
      <c r="AU289" s="94">
        <f t="shared" ref="AU289:AU352" si="72">SUM(N289:AT289)</f>
        <v>200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270</v>
      </c>
      <c r="K292" s="1220">
        <f>H292-J292</f>
        <v>100</v>
      </c>
      <c r="L292" s="1209">
        <f>J292/H292</f>
        <v>0.72972972972972971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100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>
        <v>70</v>
      </c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2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>
        <v>156</v>
      </c>
      <c r="V293" s="40">
        <v>40</v>
      </c>
      <c r="W293" s="78"/>
      <c r="X293" s="40"/>
      <c r="Y293" s="40">
        <v>74</v>
      </c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2"/>
        <v>270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2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270</v>
      </c>
      <c r="K324" s="1272">
        <f>SUM(K290:K323)</f>
        <v>216</v>
      </c>
      <c r="L324" s="1312">
        <f>J324/H324</f>
        <v>0.55555555555555558</v>
      </c>
      <c r="M324" s="195" t="s">
        <v>30</v>
      </c>
      <c r="N324" s="197">
        <f t="shared" ref="N324:AN325" si="73">N290+N292+N294+N296+N298+N300+N302+N304+N306+N308+N310+N312+N314+N316+N318+N320+N322</f>
        <v>0</v>
      </c>
      <c r="O324" s="197">
        <f t="shared" si="73"/>
        <v>0</v>
      </c>
      <c r="P324" s="197">
        <f t="shared" si="73"/>
        <v>0</v>
      </c>
      <c r="Q324" s="196">
        <f t="shared" si="73"/>
        <v>0</v>
      </c>
      <c r="R324" s="197">
        <f t="shared" si="73"/>
        <v>0</v>
      </c>
      <c r="S324" s="197">
        <f t="shared" si="73"/>
        <v>0</v>
      </c>
      <c r="T324" s="197">
        <f t="shared" si="73"/>
        <v>0</v>
      </c>
      <c r="U324" s="197">
        <f t="shared" si="73"/>
        <v>200</v>
      </c>
      <c r="V324" s="197">
        <f t="shared" si="73"/>
        <v>100</v>
      </c>
      <c r="W324" s="196">
        <f t="shared" si="73"/>
        <v>0</v>
      </c>
      <c r="X324" s="197">
        <f t="shared" si="73"/>
        <v>0</v>
      </c>
      <c r="Y324" s="197">
        <f t="shared" si="73"/>
        <v>0</v>
      </c>
      <c r="Z324" s="197">
        <f t="shared" si="73"/>
        <v>0</v>
      </c>
      <c r="AA324" s="197">
        <f t="shared" si="73"/>
        <v>0</v>
      </c>
      <c r="AB324" s="197">
        <f t="shared" si="73"/>
        <v>0</v>
      </c>
      <c r="AC324" s="196">
        <f t="shared" si="73"/>
        <v>0</v>
      </c>
      <c r="AD324" s="197">
        <f t="shared" si="73"/>
        <v>0</v>
      </c>
      <c r="AE324" s="197">
        <f t="shared" si="73"/>
        <v>0</v>
      </c>
      <c r="AF324" s="197">
        <f t="shared" si="73"/>
        <v>0</v>
      </c>
      <c r="AG324" s="197">
        <f t="shared" si="73"/>
        <v>0</v>
      </c>
      <c r="AH324" s="197">
        <f t="shared" si="73"/>
        <v>186</v>
      </c>
      <c r="AI324" s="196">
        <f t="shared" si="73"/>
        <v>0</v>
      </c>
      <c r="AJ324" s="197">
        <f t="shared" si="73"/>
        <v>0</v>
      </c>
      <c r="AK324" s="197">
        <f t="shared" si="73"/>
        <v>0</v>
      </c>
      <c r="AL324" s="197">
        <f t="shared" si="73"/>
        <v>0</v>
      </c>
      <c r="AM324" s="197">
        <f t="shared" si="73"/>
        <v>0</v>
      </c>
      <c r="AN324" s="707">
        <f t="shared" si="73"/>
        <v>0</v>
      </c>
      <c r="AO324" s="996"/>
      <c r="AP324" s="685"/>
      <c r="AQ324" s="369"/>
      <c r="AR324" s="369"/>
      <c r="AS324" s="369"/>
      <c r="AT324" s="369"/>
      <c r="AU324" s="699">
        <f t="shared" si="72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3"/>
        <v>0</v>
      </c>
      <c r="O325" s="202">
        <f t="shared" si="73"/>
        <v>0</v>
      </c>
      <c r="P325" s="202">
        <f t="shared" si="73"/>
        <v>0</v>
      </c>
      <c r="Q325" s="201">
        <f t="shared" si="73"/>
        <v>0</v>
      </c>
      <c r="R325" s="202">
        <f t="shared" si="73"/>
        <v>0</v>
      </c>
      <c r="S325" s="202">
        <f t="shared" si="73"/>
        <v>0</v>
      </c>
      <c r="T325" s="202">
        <f t="shared" si="73"/>
        <v>0</v>
      </c>
      <c r="U325" s="202">
        <f t="shared" si="73"/>
        <v>156</v>
      </c>
      <c r="V325" s="202">
        <f t="shared" si="73"/>
        <v>40</v>
      </c>
      <c r="W325" s="201">
        <f t="shared" si="73"/>
        <v>0</v>
      </c>
      <c r="X325" s="202">
        <f t="shared" si="73"/>
        <v>0</v>
      </c>
      <c r="Y325" s="202">
        <f t="shared" si="73"/>
        <v>74</v>
      </c>
      <c r="Z325" s="202">
        <f t="shared" si="73"/>
        <v>0</v>
      </c>
      <c r="AA325" s="202">
        <f t="shared" si="73"/>
        <v>0</v>
      </c>
      <c r="AB325" s="202">
        <f t="shared" si="73"/>
        <v>0</v>
      </c>
      <c r="AC325" s="201">
        <f t="shared" si="73"/>
        <v>0</v>
      </c>
      <c r="AD325" s="202">
        <f t="shared" si="73"/>
        <v>0</v>
      </c>
      <c r="AE325" s="202">
        <f t="shared" si="73"/>
        <v>0</v>
      </c>
      <c r="AF325" s="202">
        <f t="shared" si="73"/>
        <v>0</v>
      </c>
      <c r="AG325" s="202">
        <f t="shared" si="73"/>
        <v>0</v>
      </c>
      <c r="AH325" s="202">
        <f t="shared" si="73"/>
        <v>0</v>
      </c>
      <c r="AI325" s="201">
        <f t="shared" si="73"/>
        <v>0</v>
      </c>
      <c r="AJ325" s="202">
        <f t="shared" si="73"/>
        <v>0</v>
      </c>
      <c r="AK325" s="202">
        <f t="shared" si="73"/>
        <v>0</v>
      </c>
      <c r="AL325" s="202">
        <f t="shared" si="73"/>
        <v>0</v>
      </c>
      <c r="AM325" s="202">
        <f t="shared" si="73"/>
        <v>0</v>
      </c>
      <c r="AN325" s="708">
        <f t="shared" si="73"/>
        <v>0</v>
      </c>
      <c r="AO325" s="931"/>
      <c r="AP325" s="370"/>
      <c r="AQ325" s="370"/>
      <c r="AR325" s="370"/>
      <c r="AS325" s="370"/>
      <c r="AT325" s="370"/>
      <c r="AU325" s="94">
        <f t="shared" si="72"/>
        <v>270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2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70</v>
      </c>
      <c r="K328" s="1220">
        <f t="shared" ref="K328" si="74">H328-J328</f>
        <v>0</v>
      </c>
      <c r="L328" s="1209">
        <f t="shared" ref="L328" si="75">J328/H328</f>
        <v>1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2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>
        <v>70</v>
      </c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2"/>
        <v>70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110</v>
      </c>
      <c r="K330" s="1220">
        <f t="shared" ref="K330:K344" si="76">H330-J330</f>
        <v>0</v>
      </c>
      <c r="L330" s="1209">
        <f t="shared" ref="L330:L352" si="77">J330/H330</f>
        <v>1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>
        <v>110</v>
      </c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2"/>
        <v>110</v>
      </c>
      <c r="AW331" s="918"/>
      <c r="AZ331" s="919"/>
    </row>
    <row r="332" spans="1:52" s="184" customFormat="1" ht="13.2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>
        <v>100</v>
      </c>
      <c r="I332" s="1241">
        <f>AU332</f>
        <v>100</v>
      </c>
      <c r="J332" s="1232">
        <f>SUM(N333:AT333)</f>
        <v>0</v>
      </c>
      <c r="K332" s="1220">
        <f t="shared" si="76"/>
        <v>100</v>
      </c>
      <c r="L332" s="1209">
        <f t="shared" si="77"/>
        <v>0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>
        <v>100</v>
      </c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2"/>
        <v>100</v>
      </c>
      <c r="AW332" s="918"/>
      <c r="AZ332" s="919"/>
    </row>
    <row r="333" spans="1:52" s="184" customFormat="1" ht="13.2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6"/>
        <v>0</v>
      </c>
      <c r="L334" s="1209" t="e">
        <f t="shared" si="77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78">H336-J336</f>
        <v>300</v>
      </c>
      <c r="L336" s="1209">
        <f t="shared" ref="L336" si="79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>
        <v>300</v>
      </c>
      <c r="AB336" s="90"/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2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6"/>
        <v>0</v>
      </c>
      <c r="L338" s="1209" t="e">
        <f t="shared" si="77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55</v>
      </c>
      <c r="K340" s="1220">
        <f t="shared" si="76"/>
        <v>135</v>
      </c>
      <c r="L340" s="1209">
        <f t="shared" si="77"/>
        <v>0.28947368421052633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2"/>
        <v>190</v>
      </c>
      <c r="AW340" s="1289" t="s">
        <v>1114</v>
      </c>
      <c r="AX340" s="1290"/>
      <c r="AY340" s="1290"/>
      <c r="AZ340" s="1291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>
        <v>55</v>
      </c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2"/>
        <v>55</v>
      </c>
      <c r="AW341" s="1289"/>
      <c r="AX341" s="1290"/>
      <c r="AY341" s="1290"/>
      <c r="AZ341" s="1291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2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6"/>
        <v>0</v>
      </c>
      <c r="L344" s="1209" t="e">
        <f t="shared" si="77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0">H346-J346</f>
        <v>500</v>
      </c>
      <c r="L346" s="1209">
        <f t="shared" ref="L346" si="81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77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/>
      <c r="I350" s="1230">
        <f>AU350</f>
        <v>0</v>
      </c>
      <c r="J350" s="1232">
        <f>SUM(N351:AT351)</f>
        <v>0</v>
      </c>
      <c r="K350" s="1220">
        <f>H350-J350</f>
        <v>0</v>
      </c>
      <c r="L350" s="1209" t="e">
        <f t="shared" si="77"/>
        <v>#DIV/0!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/>
      <c r="AG350" s="46"/>
      <c r="AH350" s="46"/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2"/>
        <v>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77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46"/>
      <c r="AB352" s="44">
        <v>500</v>
      </c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2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2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7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2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2080</v>
      </c>
      <c r="I356" s="1272">
        <f>SUM(I326:I355)</f>
        <v>2080</v>
      </c>
      <c r="J356" s="1274">
        <f>SUM(J326:J355)</f>
        <v>235</v>
      </c>
      <c r="K356" s="1272">
        <f>SUM(K326:K355)</f>
        <v>1845</v>
      </c>
      <c r="L356" s="1275">
        <f>J356/H356</f>
        <v>0.11298076923076923</v>
      </c>
      <c r="M356" s="211" t="s">
        <v>30</v>
      </c>
      <c r="N356" s="313">
        <f t="shared" ref="N356:AN357" si="83">N326+N330+N332+N334+N336+N338+N340+N342+N344+N346+N348+N350+N352+N354+N328</f>
        <v>0</v>
      </c>
      <c r="O356" s="313">
        <f t="shared" si="83"/>
        <v>0</v>
      </c>
      <c r="P356" s="313">
        <f t="shared" si="83"/>
        <v>0</v>
      </c>
      <c r="Q356" s="774">
        <f t="shared" si="83"/>
        <v>0</v>
      </c>
      <c r="R356" s="313">
        <f t="shared" si="83"/>
        <v>0</v>
      </c>
      <c r="S356" s="313">
        <f t="shared" si="83"/>
        <v>0</v>
      </c>
      <c r="T356" s="313">
        <f t="shared" si="83"/>
        <v>110</v>
      </c>
      <c r="U356" s="313">
        <f t="shared" si="83"/>
        <v>70</v>
      </c>
      <c r="V356" s="313">
        <f t="shared" si="83"/>
        <v>160</v>
      </c>
      <c r="W356" s="774">
        <f t="shared" si="83"/>
        <v>0</v>
      </c>
      <c r="X356" s="313">
        <f t="shared" si="83"/>
        <v>190</v>
      </c>
      <c r="Y356" s="313">
        <f t="shared" si="83"/>
        <v>0</v>
      </c>
      <c r="Z356" s="313">
        <f t="shared" si="83"/>
        <v>0</v>
      </c>
      <c r="AA356" s="313">
        <f t="shared" si="83"/>
        <v>300</v>
      </c>
      <c r="AB356" s="313">
        <f t="shared" si="83"/>
        <v>500</v>
      </c>
      <c r="AC356" s="774">
        <f t="shared" si="83"/>
        <v>0</v>
      </c>
      <c r="AD356" s="313">
        <f t="shared" si="83"/>
        <v>0</v>
      </c>
      <c r="AE356" s="313">
        <f t="shared" si="83"/>
        <v>0</v>
      </c>
      <c r="AF356" s="313">
        <f t="shared" si="83"/>
        <v>0</v>
      </c>
      <c r="AG356" s="313">
        <f t="shared" si="83"/>
        <v>0</v>
      </c>
      <c r="AH356" s="313">
        <f t="shared" si="83"/>
        <v>0</v>
      </c>
      <c r="AI356" s="774">
        <f t="shared" si="83"/>
        <v>0</v>
      </c>
      <c r="AJ356" s="313">
        <f t="shared" si="83"/>
        <v>0</v>
      </c>
      <c r="AK356" s="313">
        <f t="shared" si="83"/>
        <v>0</v>
      </c>
      <c r="AL356" s="313">
        <f t="shared" si="83"/>
        <v>100</v>
      </c>
      <c r="AM356" s="313">
        <f t="shared" si="83"/>
        <v>650</v>
      </c>
      <c r="AN356" s="369">
        <f t="shared" si="83"/>
        <v>0</v>
      </c>
      <c r="AO356" s="998"/>
      <c r="AP356" s="369"/>
      <c r="AQ356" s="369"/>
      <c r="AR356" s="369"/>
      <c r="AS356" s="369"/>
      <c r="AT356" s="369"/>
      <c r="AU356" s="999">
        <f t="shared" si="82"/>
        <v>2080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3"/>
        <v>0</v>
      </c>
      <c r="O357" s="874">
        <f t="shared" si="83"/>
        <v>0</v>
      </c>
      <c r="P357" s="874">
        <f t="shared" si="83"/>
        <v>0</v>
      </c>
      <c r="Q357" s="873">
        <f t="shared" si="83"/>
        <v>0</v>
      </c>
      <c r="R357" s="874">
        <f t="shared" si="83"/>
        <v>0</v>
      </c>
      <c r="S357" s="874">
        <f t="shared" si="83"/>
        <v>55</v>
      </c>
      <c r="T357" s="874">
        <f t="shared" si="83"/>
        <v>110</v>
      </c>
      <c r="U357" s="874">
        <f t="shared" si="83"/>
        <v>70</v>
      </c>
      <c r="V357" s="874">
        <f t="shared" si="83"/>
        <v>0</v>
      </c>
      <c r="W357" s="873">
        <f t="shared" si="83"/>
        <v>0</v>
      </c>
      <c r="X357" s="874">
        <f t="shared" si="83"/>
        <v>0</v>
      </c>
      <c r="Y357" s="874">
        <f t="shared" si="83"/>
        <v>0</v>
      </c>
      <c r="Z357" s="874">
        <f t="shared" si="83"/>
        <v>0</v>
      </c>
      <c r="AA357" s="874">
        <f t="shared" si="83"/>
        <v>0</v>
      </c>
      <c r="AB357" s="874">
        <f t="shared" si="83"/>
        <v>0</v>
      </c>
      <c r="AC357" s="873">
        <f t="shared" si="83"/>
        <v>0</v>
      </c>
      <c r="AD357" s="874">
        <f t="shared" si="83"/>
        <v>0</v>
      </c>
      <c r="AE357" s="874">
        <f t="shared" si="83"/>
        <v>0</v>
      </c>
      <c r="AF357" s="874">
        <f t="shared" si="83"/>
        <v>0</v>
      </c>
      <c r="AG357" s="874">
        <f t="shared" si="83"/>
        <v>0</v>
      </c>
      <c r="AH357" s="874">
        <f t="shared" si="83"/>
        <v>0</v>
      </c>
      <c r="AI357" s="873">
        <f t="shared" si="83"/>
        <v>0</v>
      </c>
      <c r="AJ357" s="874">
        <f t="shared" si="83"/>
        <v>0</v>
      </c>
      <c r="AK357" s="874">
        <f t="shared" si="83"/>
        <v>0</v>
      </c>
      <c r="AL357" s="874">
        <f t="shared" si="83"/>
        <v>0</v>
      </c>
      <c r="AM357" s="874">
        <f t="shared" si="83"/>
        <v>0</v>
      </c>
      <c r="AN357" s="1000">
        <f t="shared" si="83"/>
        <v>0</v>
      </c>
      <c r="AO357" s="1001"/>
      <c r="AP357" s="1000"/>
      <c r="AQ357" s="1000"/>
      <c r="AR357" s="1000"/>
      <c r="AS357" s="1000"/>
      <c r="AT357" s="1000"/>
      <c r="AU357" s="1002">
        <f t="shared" si="82"/>
        <v>235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210</v>
      </c>
      <c r="K360" s="1220">
        <f>H360-J360</f>
        <v>290</v>
      </c>
      <c r="L360" s="1209">
        <f>J360/H360</f>
        <v>0.42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>
        <v>210</v>
      </c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210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210</v>
      </c>
      <c r="K362" s="1220">
        <f>H362-J362</f>
        <v>1720</v>
      </c>
      <c r="L362" s="1209">
        <f>J362/H362</f>
        <v>0.10880829015544041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>
        <v>210</v>
      </c>
      <c r="T363" s="50"/>
      <c r="U363" s="87"/>
      <c r="V363" s="87"/>
      <c r="W363" s="217"/>
      <c r="X363" s="87"/>
      <c r="Y363" s="87"/>
      <c r="Z363" s="87"/>
      <c r="AA363" s="87"/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4">SUM(N363:AT363)</f>
        <v>210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4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4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4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4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420</v>
      </c>
      <c r="K368" s="1214">
        <f>K360+K362+K364+K366</f>
        <v>2010</v>
      </c>
      <c r="L368" s="1218">
        <f>J368/H368</f>
        <v>0.1728395061728395</v>
      </c>
      <c r="M368" s="875" t="s">
        <v>30</v>
      </c>
      <c r="N368" s="213">
        <f>N360+N362+N364+N366</f>
        <v>0</v>
      </c>
      <c r="O368" s="213">
        <f t="shared" ref="O368:T369" si="85">O360+O362+O364+O366</f>
        <v>260</v>
      </c>
      <c r="P368" s="213">
        <f t="shared" si="85"/>
        <v>0</v>
      </c>
      <c r="Q368" s="212">
        <f t="shared" si="85"/>
        <v>0</v>
      </c>
      <c r="R368" s="213">
        <f t="shared" si="85"/>
        <v>200</v>
      </c>
      <c r="S368" s="213">
        <f>S360+S362+S364+S366</f>
        <v>250</v>
      </c>
      <c r="T368" s="213">
        <f t="shared" si="85"/>
        <v>0</v>
      </c>
      <c r="U368" s="213">
        <f>U360+U362+U364+U366</f>
        <v>250</v>
      </c>
      <c r="V368" s="213">
        <f t="shared" ref="V368:X369" si="86">V360+V362+V364+V366</f>
        <v>0</v>
      </c>
      <c r="W368" s="212">
        <f t="shared" si="86"/>
        <v>0</v>
      </c>
      <c r="X368" s="213">
        <f t="shared" si="86"/>
        <v>0</v>
      </c>
      <c r="Y368" s="213">
        <f>Y360+Y362+Y364+Y366</f>
        <v>0</v>
      </c>
      <c r="Z368" s="213">
        <f t="shared" ref="Z368:AS369" si="87">Z360+Z362+Z364+Z366</f>
        <v>400</v>
      </c>
      <c r="AA368" s="213">
        <f t="shared" si="87"/>
        <v>0</v>
      </c>
      <c r="AB368" s="213">
        <f t="shared" si="87"/>
        <v>0</v>
      </c>
      <c r="AC368" s="212">
        <f t="shared" si="87"/>
        <v>0</v>
      </c>
      <c r="AD368" s="213">
        <f t="shared" si="87"/>
        <v>0</v>
      </c>
      <c r="AE368" s="213">
        <f>AE360+AE362+AE364+AE366</f>
        <v>0</v>
      </c>
      <c r="AF368" s="213">
        <f t="shared" si="87"/>
        <v>400</v>
      </c>
      <c r="AG368" s="213">
        <f t="shared" si="87"/>
        <v>0</v>
      </c>
      <c r="AH368" s="213">
        <f t="shared" si="87"/>
        <v>0</v>
      </c>
      <c r="AI368" s="212">
        <f t="shared" si="87"/>
        <v>0</v>
      </c>
      <c r="AJ368" s="213">
        <f t="shared" si="87"/>
        <v>0</v>
      </c>
      <c r="AK368" s="213">
        <f>AK360+AK362+AK364+AK366</f>
        <v>400</v>
      </c>
      <c r="AL368" s="213">
        <f t="shared" si="87"/>
        <v>0</v>
      </c>
      <c r="AM368" s="213">
        <f t="shared" si="87"/>
        <v>0</v>
      </c>
      <c r="AN368" s="640">
        <f t="shared" si="87"/>
        <v>0</v>
      </c>
      <c r="AO368" s="640">
        <f t="shared" si="87"/>
        <v>0</v>
      </c>
      <c r="AP368" s="640">
        <f t="shared" si="87"/>
        <v>0</v>
      </c>
      <c r="AQ368" s="640">
        <f t="shared" si="87"/>
        <v>0</v>
      </c>
      <c r="AR368" s="640">
        <f t="shared" si="87"/>
        <v>0</v>
      </c>
      <c r="AS368" s="640">
        <f t="shared" si="87"/>
        <v>0</v>
      </c>
      <c r="AT368" s="640"/>
      <c r="AU368" s="999">
        <f t="shared" si="84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5"/>
        <v>0</v>
      </c>
      <c r="P369" s="218">
        <f t="shared" si="85"/>
        <v>0</v>
      </c>
      <c r="Q369" s="217">
        <f t="shared" si="85"/>
        <v>0</v>
      </c>
      <c r="R369" s="218">
        <f t="shared" si="85"/>
        <v>0</v>
      </c>
      <c r="S369" s="218">
        <f>S361+S363+S365+S367</f>
        <v>210</v>
      </c>
      <c r="T369" s="218">
        <f t="shared" si="85"/>
        <v>0</v>
      </c>
      <c r="U369" s="218">
        <f>U361+U363+U365+U367</f>
        <v>210</v>
      </c>
      <c r="V369" s="218">
        <f t="shared" si="86"/>
        <v>0</v>
      </c>
      <c r="W369" s="217">
        <f t="shared" si="86"/>
        <v>0</v>
      </c>
      <c r="X369" s="218">
        <f t="shared" si="86"/>
        <v>0</v>
      </c>
      <c r="Y369" s="218">
        <f>Y361+Y363+Y365+Y367</f>
        <v>0</v>
      </c>
      <c r="Z369" s="218">
        <f t="shared" si="87"/>
        <v>0</v>
      </c>
      <c r="AA369" s="218">
        <f t="shared" si="87"/>
        <v>0</v>
      </c>
      <c r="AB369" s="218">
        <f t="shared" si="87"/>
        <v>0</v>
      </c>
      <c r="AC369" s="217">
        <f t="shared" si="87"/>
        <v>0</v>
      </c>
      <c r="AD369" s="218">
        <f t="shared" si="87"/>
        <v>0</v>
      </c>
      <c r="AE369" s="218">
        <f>AE361+AE363+AE365+AE367</f>
        <v>0</v>
      </c>
      <c r="AF369" s="218">
        <f t="shared" si="87"/>
        <v>0</v>
      </c>
      <c r="AG369" s="218">
        <f t="shared" si="87"/>
        <v>0</v>
      </c>
      <c r="AH369" s="218">
        <f t="shared" si="87"/>
        <v>0</v>
      </c>
      <c r="AI369" s="217">
        <f t="shared" si="87"/>
        <v>0</v>
      </c>
      <c r="AJ369" s="218">
        <f t="shared" si="87"/>
        <v>0</v>
      </c>
      <c r="AK369" s="218">
        <f>AK361+AK363+AK365+AK367</f>
        <v>0</v>
      </c>
      <c r="AL369" s="218">
        <f t="shared" si="87"/>
        <v>0</v>
      </c>
      <c r="AM369" s="218">
        <f t="shared" si="87"/>
        <v>0</v>
      </c>
      <c r="AN369" s="87">
        <f t="shared" si="87"/>
        <v>0</v>
      </c>
      <c r="AO369" s="87">
        <f t="shared" si="87"/>
        <v>0</v>
      </c>
      <c r="AP369" s="87">
        <f t="shared" si="87"/>
        <v>0</v>
      </c>
      <c r="AQ369" s="87">
        <f t="shared" si="87"/>
        <v>0</v>
      </c>
      <c r="AR369" s="87">
        <f t="shared" si="87"/>
        <v>0</v>
      </c>
      <c r="AS369" s="87">
        <f t="shared" si="87"/>
        <v>0</v>
      </c>
      <c r="AT369" s="87"/>
      <c r="AU369" s="42">
        <f t="shared" si="84"/>
        <v>420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45856</v>
      </c>
      <c r="I370" s="1203">
        <f>I34+I58+I146+I199+I288+I324+I356+I210</f>
        <v>45856</v>
      </c>
      <c r="J370" s="1205">
        <f>J34+J58+J146+J199+J288+J324+J356+J210</f>
        <v>21257</v>
      </c>
      <c r="K370" s="1203">
        <f>K34+K58+K146+K199+K288+K324+K356+K210</f>
        <v>24599</v>
      </c>
      <c r="L370" s="1207">
        <f>J370/H370</f>
        <v>0.46355983949755758</v>
      </c>
      <c r="M370" s="764" t="s">
        <v>39</v>
      </c>
      <c r="N370" s="765">
        <f t="shared" ref="N370:AS370" si="88">N324+N288+N199+N146+N58+N34+N356+N210</f>
        <v>2074</v>
      </c>
      <c r="O370" s="765">
        <f t="shared" si="88"/>
        <v>1883</v>
      </c>
      <c r="P370" s="765">
        <f t="shared" si="88"/>
        <v>1755</v>
      </c>
      <c r="Q370" s="190">
        <f t="shared" si="88"/>
        <v>0</v>
      </c>
      <c r="R370" s="765">
        <f t="shared" si="88"/>
        <v>2065</v>
      </c>
      <c r="S370" s="765">
        <f t="shared" si="88"/>
        <v>2134</v>
      </c>
      <c r="T370" s="765">
        <f t="shared" si="88"/>
        <v>1905</v>
      </c>
      <c r="U370" s="765">
        <f t="shared" si="88"/>
        <v>2065</v>
      </c>
      <c r="V370" s="765">
        <f t="shared" si="88"/>
        <v>2155</v>
      </c>
      <c r="W370" s="190">
        <f t="shared" si="88"/>
        <v>0</v>
      </c>
      <c r="X370" s="765">
        <f t="shared" si="88"/>
        <v>1947</v>
      </c>
      <c r="Y370" s="765">
        <f t="shared" si="88"/>
        <v>2080</v>
      </c>
      <c r="Z370" s="765">
        <f t="shared" si="88"/>
        <v>2480</v>
      </c>
      <c r="AA370" s="765">
        <f t="shared" si="88"/>
        <v>2155</v>
      </c>
      <c r="AB370" s="765">
        <f t="shared" si="88"/>
        <v>2200</v>
      </c>
      <c r="AC370" s="190">
        <f t="shared" si="88"/>
        <v>0</v>
      </c>
      <c r="AD370" s="765">
        <f t="shared" si="88"/>
        <v>2089</v>
      </c>
      <c r="AE370" s="765">
        <f t="shared" si="88"/>
        <v>2362</v>
      </c>
      <c r="AF370" s="765">
        <f t="shared" si="88"/>
        <v>2350</v>
      </c>
      <c r="AG370" s="765">
        <f t="shared" si="88"/>
        <v>2430</v>
      </c>
      <c r="AH370" s="765">
        <f t="shared" si="88"/>
        <v>2367</v>
      </c>
      <c r="AI370" s="190">
        <f t="shared" si="88"/>
        <v>0</v>
      </c>
      <c r="AJ370" s="765">
        <f t="shared" si="88"/>
        <v>2040</v>
      </c>
      <c r="AK370" s="765">
        <f t="shared" si="88"/>
        <v>1780</v>
      </c>
      <c r="AL370" s="765">
        <f t="shared" si="88"/>
        <v>1490</v>
      </c>
      <c r="AM370" s="765">
        <f t="shared" si="88"/>
        <v>1850</v>
      </c>
      <c r="AN370" s="136">
        <f t="shared" si="88"/>
        <v>0</v>
      </c>
      <c r="AO370" s="136">
        <f t="shared" si="88"/>
        <v>0</v>
      </c>
      <c r="AP370" s="136">
        <f t="shared" si="88"/>
        <v>0</v>
      </c>
      <c r="AQ370" s="136">
        <f t="shared" si="88"/>
        <v>0</v>
      </c>
      <c r="AR370" s="136">
        <f t="shared" si="88"/>
        <v>0</v>
      </c>
      <c r="AS370" s="136">
        <f t="shared" si="88"/>
        <v>0</v>
      </c>
      <c r="AT370" s="136"/>
      <c r="AU370" s="1018">
        <f>SUM(N370:AN370)</f>
        <v>45656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89">N35+N59+N200+N289+N325+N357+N147+N211</f>
        <v>1498</v>
      </c>
      <c r="O371" s="767">
        <f t="shared" si="89"/>
        <v>1958</v>
      </c>
      <c r="P371" s="767">
        <f t="shared" si="89"/>
        <v>2123</v>
      </c>
      <c r="Q371" s="515">
        <f t="shared" si="89"/>
        <v>0</v>
      </c>
      <c r="R371" s="767">
        <f t="shared" si="89"/>
        <v>2171</v>
      </c>
      <c r="S371" s="767">
        <f t="shared" si="89"/>
        <v>2278</v>
      </c>
      <c r="T371" s="767">
        <f t="shared" si="89"/>
        <v>1399</v>
      </c>
      <c r="U371" s="767">
        <f t="shared" si="89"/>
        <v>1991</v>
      </c>
      <c r="V371" s="767">
        <f t="shared" si="89"/>
        <v>2016</v>
      </c>
      <c r="W371" s="515">
        <f t="shared" si="89"/>
        <v>0</v>
      </c>
      <c r="X371" s="767">
        <f t="shared" si="89"/>
        <v>1834</v>
      </c>
      <c r="Y371" s="767">
        <f t="shared" si="89"/>
        <v>2199</v>
      </c>
      <c r="Z371" s="767">
        <f t="shared" si="89"/>
        <v>1790</v>
      </c>
      <c r="AA371" s="767">
        <f t="shared" si="89"/>
        <v>0</v>
      </c>
      <c r="AB371" s="767">
        <f t="shared" si="89"/>
        <v>0</v>
      </c>
      <c r="AC371" s="515">
        <f t="shared" si="89"/>
        <v>0</v>
      </c>
      <c r="AD371" s="767">
        <f t="shared" si="89"/>
        <v>0</v>
      </c>
      <c r="AE371" s="767">
        <f t="shared" si="89"/>
        <v>0</v>
      </c>
      <c r="AF371" s="767">
        <f t="shared" si="89"/>
        <v>0</v>
      </c>
      <c r="AG371" s="767">
        <f t="shared" si="89"/>
        <v>0</v>
      </c>
      <c r="AH371" s="767">
        <f t="shared" si="89"/>
        <v>0</v>
      </c>
      <c r="AI371" s="515">
        <f t="shared" si="89"/>
        <v>0</v>
      </c>
      <c r="AJ371" s="767">
        <f t="shared" si="89"/>
        <v>0</v>
      </c>
      <c r="AK371" s="767">
        <f t="shared" si="89"/>
        <v>0</v>
      </c>
      <c r="AL371" s="767">
        <f t="shared" si="89"/>
        <v>0</v>
      </c>
      <c r="AM371" s="767">
        <f t="shared" si="89"/>
        <v>0</v>
      </c>
      <c r="AN371" s="684">
        <f t="shared" si="89"/>
        <v>0</v>
      </c>
      <c r="AO371" s="684">
        <f t="shared" si="89"/>
        <v>0</v>
      </c>
      <c r="AP371" s="684">
        <f t="shared" si="89"/>
        <v>0</v>
      </c>
      <c r="AQ371" s="684">
        <f t="shared" si="89"/>
        <v>0</v>
      </c>
      <c r="AR371" s="684">
        <f t="shared" si="89"/>
        <v>0</v>
      </c>
      <c r="AS371" s="684">
        <f t="shared" si="89"/>
        <v>0</v>
      </c>
      <c r="AT371" s="684"/>
      <c r="AU371" s="1019">
        <f>SUM(N371:AT371)</f>
        <v>21257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0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0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>
        <v>45</v>
      </c>
      <c r="T377" s="938">
        <v>42</v>
      </c>
      <c r="U377" s="938">
        <f>53+7</f>
        <v>60</v>
      </c>
      <c r="V377" s="938">
        <v>7</v>
      </c>
      <c r="W377" s="890"/>
      <c r="X377" s="938"/>
      <c r="Y377" s="940"/>
      <c r="Z377" s="938"/>
      <c r="AA377" s="938"/>
      <c r="AB377" s="938"/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0"/>
        <v>381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0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>
        <v>88</v>
      </c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0"/>
        <v>88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0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>
        <v>61</v>
      </c>
      <c r="U381" s="940">
        <v>97</v>
      </c>
      <c r="V381" s="940">
        <v>20</v>
      </c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0"/>
        <v>178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0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>
        <v>53</v>
      </c>
      <c r="W383" s="892"/>
      <c r="X383" s="940">
        <v>44</v>
      </c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0"/>
        <v>97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0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>
        <v>52</v>
      </c>
      <c r="Y385" s="943">
        <v>27</v>
      </c>
      <c r="Z385" s="943">
        <v>34</v>
      </c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0"/>
        <v>113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0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0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1">O374+O376+O378+O380+O382+O384+O386</f>
        <v>80</v>
      </c>
      <c r="P388" s="1042">
        <f t="shared" si="91"/>
        <v>160</v>
      </c>
      <c r="Q388" s="895">
        <f t="shared" si="91"/>
        <v>0</v>
      </c>
      <c r="R388" s="1042">
        <f t="shared" si="91"/>
        <v>180</v>
      </c>
      <c r="S388" s="1042">
        <f t="shared" si="91"/>
        <v>260</v>
      </c>
      <c r="T388" s="1042">
        <f t="shared" si="91"/>
        <v>220</v>
      </c>
      <c r="U388" s="1042">
        <f t="shared" si="91"/>
        <v>70</v>
      </c>
      <c r="V388" s="1042">
        <f t="shared" si="91"/>
        <v>160</v>
      </c>
      <c r="W388" s="895">
        <f t="shared" si="91"/>
        <v>0</v>
      </c>
      <c r="X388" s="1042">
        <f t="shared" si="91"/>
        <v>160</v>
      </c>
      <c r="Y388" s="1042">
        <f t="shared" si="91"/>
        <v>160</v>
      </c>
      <c r="Z388" s="1042">
        <f t="shared" si="91"/>
        <v>160</v>
      </c>
      <c r="AA388" s="1042">
        <f t="shared" si="91"/>
        <v>160</v>
      </c>
      <c r="AB388" s="1042">
        <f t="shared" si="91"/>
        <v>160</v>
      </c>
      <c r="AC388" s="895">
        <f t="shared" si="91"/>
        <v>0</v>
      </c>
      <c r="AD388" s="1042">
        <f t="shared" si="91"/>
        <v>182</v>
      </c>
      <c r="AE388" s="1042">
        <f t="shared" si="91"/>
        <v>0</v>
      </c>
      <c r="AF388" s="1042">
        <f t="shared" si="91"/>
        <v>0</v>
      </c>
      <c r="AG388" s="1042">
        <f t="shared" si="91"/>
        <v>0</v>
      </c>
      <c r="AH388" s="1042">
        <f t="shared" si="91"/>
        <v>0</v>
      </c>
      <c r="AI388" s="895">
        <f t="shared" si="91"/>
        <v>0</v>
      </c>
      <c r="AJ388" s="1042">
        <f t="shared" si="91"/>
        <v>90</v>
      </c>
      <c r="AK388" s="1042">
        <f t="shared" si="91"/>
        <v>90</v>
      </c>
      <c r="AL388" s="1042">
        <f t="shared" si="91"/>
        <v>90</v>
      </c>
      <c r="AM388" s="1042">
        <f t="shared" si="91"/>
        <v>0</v>
      </c>
      <c r="AN388" s="1042">
        <f t="shared" si="91"/>
        <v>0</v>
      </c>
      <c r="AO388" s="1042">
        <f t="shared" si="91"/>
        <v>0</v>
      </c>
      <c r="AP388" s="1042">
        <f t="shared" si="91"/>
        <v>0</v>
      </c>
      <c r="AQ388" s="1042">
        <f t="shared" si="91"/>
        <v>0</v>
      </c>
      <c r="AR388" s="1042">
        <f t="shared" si="91"/>
        <v>0</v>
      </c>
      <c r="AS388" s="1042">
        <f t="shared" si="91"/>
        <v>0</v>
      </c>
      <c r="AT388" s="1042">
        <f t="shared" si="91"/>
        <v>0</v>
      </c>
      <c r="AU388" s="1043">
        <f t="shared" si="90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2">O375+O377+O379+O381+O385+O387+O383</f>
        <v>227</v>
      </c>
      <c r="P389" s="1044">
        <f t="shared" si="92"/>
        <v>220</v>
      </c>
      <c r="Q389" s="896">
        <f t="shared" si="92"/>
        <v>0</v>
      </c>
      <c r="R389" s="1044">
        <f t="shared" si="92"/>
        <v>97</v>
      </c>
      <c r="S389" s="1044">
        <f t="shared" si="92"/>
        <v>133</v>
      </c>
      <c r="T389" s="1044">
        <f t="shared" si="92"/>
        <v>103</v>
      </c>
      <c r="U389" s="1044">
        <f t="shared" si="92"/>
        <v>157</v>
      </c>
      <c r="V389" s="1044">
        <f t="shared" si="92"/>
        <v>80</v>
      </c>
      <c r="W389" s="896">
        <f t="shared" si="92"/>
        <v>0</v>
      </c>
      <c r="X389" s="1044">
        <f t="shared" si="92"/>
        <v>96</v>
      </c>
      <c r="Y389" s="1044">
        <f t="shared" si="92"/>
        <v>27</v>
      </c>
      <c r="Z389" s="1044">
        <f t="shared" si="92"/>
        <v>34</v>
      </c>
      <c r="AA389" s="1044">
        <f t="shared" si="92"/>
        <v>0</v>
      </c>
      <c r="AB389" s="1044">
        <f t="shared" si="92"/>
        <v>0</v>
      </c>
      <c r="AC389" s="896">
        <f t="shared" si="92"/>
        <v>0</v>
      </c>
      <c r="AD389" s="1044">
        <f t="shared" si="92"/>
        <v>0</v>
      </c>
      <c r="AE389" s="1044">
        <f t="shared" si="92"/>
        <v>0</v>
      </c>
      <c r="AF389" s="1044">
        <f t="shared" si="92"/>
        <v>0</v>
      </c>
      <c r="AG389" s="1044">
        <f t="shared" si="92"/>
        <v>0</v>
      </c>
      <c r="AH389" s="1044">
        <f t="shared" si="92"/>
        <v>0</v>
      </c>
      <c r="AI389" s="896">
        <f t="shared" si="92"/>
        <v>0</v>
      </c>
      <c r="AJ389" s="1044">
        <f t="shared" si="92"/>
        <v>0</v>
      </c>
      <c r="AK389" s="1044">
        <f t="shared" si="92"/>
        <v>0</v>
      </c>
      <c r="AL389" s="1044">
        <f t="shared" si="92"/>
        <v>0</v>
      </c>
      <c r="AM389" s="1044">
        <f t="shared" si="92"/>
        <v>0</v>
      </c>
      <c r="AN389" s="1044">
        <f t="shared" si="92"/>
        <v>0</v>
      </c>
      <c r="AO389" s="1044">
        <f t="shared" si="92"/>
        <v>0</v>
      </c>
      <c r="AP389" s="1044">
        <f t="shared" si="92"/>
        <v>0</v>
      </c>
      <c r="AQ389" s="1044">
        <f t="shared" si="92"/>
        <v>0</v>
      </c>
      <c r="AR389" s="1044">
        <f t="shared" si="92"/>
        <v>0</v>
      </c>
      <c r="AS389" s="1044">
        <f t="shared" si="92"/>
        <v>0</v>
      </c>
      <c r="AT389" s="1044">
        <f t="shared" si="92"/>
        <v>0</v>
      </c>
      <c r="AU389" s="1045">
        <f t="shared" si="90"/>
        <v>1295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112627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1"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K354:K355"/>
    <mergeCell ref="L354:L355"/>
    <mergeCell ref="A356:E357"/>
    <mergeCell ref="H356:H357"/>
    <mergeCell ref="I356:I357"/>
    <mergeCell ref="J356:J357"/>
    <mergeCell ref="K356:K357"/>
    <mergeCell ref="L356:L357"/>
    <mergeCell ref="J352:J353"/>
    <mergeCell ref="K352:K353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J350:J351"/>
    <mergeCell ref="K350:K351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48:J349"/>
    <mergeCell ref="K348:K349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46:J347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I344:I345"/>
    <mergeCell ref="J344:J345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A344:A345"/>
    <mergeCell ref="C344:C345"/>
    <mergeCell ref="D344:D345"/>
    <mergeCell ref="F344:F345"/>
    <mergeCell ref="G344:G345"/>
    <mergeCell ref="H344:H345"/>
    <mergeCell ref="AW340:AZ341"/>
    <mergeCell ref="A342:A343"/>
    <mergeCell ref="D342:D343"/>
    <mergeCell ref="G342:G343"/>
    <mergeCell ref="H342:H343"/>
    <mergeCell ref="I342:I343"/>
    <mergeCell ref="J342:J343"/>
    <mergeCell ref="K342:K343"/>
    <mergeCell ref="L342:L343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I236:I237"/>
    <mergeCell ref="J236:J237"/>
    <mergeCell ref="K236:K237"/>
    <mergeCell ref="L236:L237"/>
    <mergeCell ref="A238:A239"/>
    <mergeCell ref="C238:C239"/>
    <mergeCell ref="D238:D239"/>
    <mergeCell ref="G238:G239"/>
    <mergeCell ref="H238:H239"/>
    <mergeCell ref="I238:I239"/>
    <mergeCell ref="I234:I235"/>
    <mergeCell ref="J234:J235"/>
    <mergeCell ref="K234:K235"/>
    <mergeCell ref="L234:L235"/>
    <mergeCell ref="A236:A237"/>
    <mergeCell ref="C236:C237"/>
    <mergeCell ref="D236:D237"/>
    <mergeCell ref="F236:F237"/>
    <mergeCell ref="G236:G237"/>
    <mergeCell ref="H236:H237"/>
    <mergeCell ref="H232:H233"/>
    <mergeCell ref="I232:I233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K230:K231"/>
    <mergeCell ref="L230:L231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J228:J229"/>
    <mergeCell ref="K228:K229"/>
    <mergeCell ref="J224:J225"/>
    <mergeCell ref="K224:K225"/>
    <mergeCell ref="L224:L225"/>
    <mergeCell ref="A226:A227"/>
    <mergeCell ref="C226:C227"/>
    <mergeCell ref="D226:D227"/>
    <mergeCell ref="G226:G227"/>
    <mergeCell ref="H226:H227"/>
    <mergeCell ref="I226:I227"/>
    <mergeCell ref="J226:J227"/>
    <mergeCell ref="I222:I223"/>
    <mergeCell ref="J222:J223"/>
    <mergeCell ref="K222:K223"/>
    <mergeCell ref="L222:L223"/>
    <mergeCell ref="A224:A225"/>
    <mergeCell ref="C224:C225"/>
    <mergeCell ref="D224:D225"/>
    <mergeCell ref="G224:G225"/>
    <mergeCell ref="H224:H225"/>
    <mergeCell ref="I224:I225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2:A233"/>
    <mergeCell ref="C232:C233"/>
    <mergeCell ref="D232:D233"/>
    <mergeCell ref="G232:G233"/>
    <mergeCell ref="I218:I219"/>
    <mergeCell ref="J218:J219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39" priority="3" stopIfTrue="1" operator="lessThan">
      <formula>0</formula>
    </cfRule>
    <cfRule type="cellIs" dxfId="38" priority="4" stopIfTrue="1" operator="equal">
      <formula>0</formula>
    </cfRule>
  </conditionalFormatting>
  <conditionalFormatting sqref="K126:K131">
    <cfRule type="cellIs" dxfId="37" priority="5" stopIfTrue="1" operator="lessThan">
      <formula>0</formula>
    </cfRule>
    <cfRule type="cellIs" dxfId="36" priority="6" stopIfTrue="1" operator="equal">
      <formula>0</formula>
    </cfRule>
  </conditionalFormatting>
  <conditionalFormatting sqref="K134:K145 K360:K367">
    <cfRule type="cellIs" dxfId="35" priority="7" stopIfTrue="1" operator="lessThan">
      <formula>0</formula>
    </cfRule>
    <cfRule type="cellIs" dxfId="34" priority="8" stopIfTrue="1" operator="equal">
      <formula>0</formula>
    </cfRule>
  </conditionalFormatting>
  <conditionalFormatting sqref="K148:K358">
    <cfRule type="cellIs" dxfId="33" priority="1" stopIfTrue="1" operator="lessThan">
      <formula>0</formula>
    </cfRule>
    <cfRule type="cellIs" dxfId="32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  <pageSetUpPr fitToPage="1"/>
  </sheetPr>
  <dimension ref="A1:AZ456"/>
  <sheetViews>
    <sheetView showGridLines="0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1126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1127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108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/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>
        <v>300</v>
      </c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108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0</v>
      </c>
      <c r="K14" s="1220">
        <f>H14-J14</f>
        <v>500</v>
      </c>
      <c r="L14" s="1209">
        <f>J14/H14</f>
        <v>0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108</v>
      </c>
      <c r="AE14" s="44">
        <v>392</v>
      </c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/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0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>
        <v>85</v>
      </c>
      <c r="I24" s="1230">
        <f>AU24</f>
        <v>85</v>
      </c>
      <c r="J24" s="1232">
        <f>SUM(N25:AT25)</f>
        <v>88</v>
      </c>
      <c r="K24" s="1220">
        <f>H24-J24</f>
        <v>-3</v>
      </c>
      <c r="L24" s="1209">
        <f>J24/H24</f>
        <v>1.0352941176470589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>
        <v>85</v>
      </c>
      <c r="AB24" s="322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85</v>
      </c>
      <c r="AV24" s="35"/>
      <c r="AW24" s="912"/>
      <c r="AZ24" s="913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>
        <v>88</v>
      </c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88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556</v>
      </c>
      <c r="K26" s="1220">
        <f>H26-J26</f>
        <v>0</v>
      </c>
      <c r="L26" s="1209">
        <f>J26/H26</f>
        <v>1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>
        <v>190</v>
      </c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556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>
        <f>320+100</f>
        <v>420</v>
      </c>
      <c r="I28" s="1230">
        <f>AU28</f>
        <v>420</v>
      </c>
      <c r="J28" s="1232">
        <f>SUM(N29:AT29)</f>
        <v>0</v>
      </c>
      <c r="K28" s="1220">
        <f>H28-J28</f>
        <v>420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>
        <v>100</v>
      </c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420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1876</v>
      </c>
      <c r="I34" s="1512">
        <f>SUM(I10:I33)</f>
        <v>1876</v>
      </c>
      <c r="J34" s="1526">
        <f>SUM(J10:J33)</f>
        <v>659</v>
      </c>
      <c r="K34" s="1512">
        <f>SUM(K10:K33)</f>
        <v>1217</v>
      </c>
      <c r="L34" s="1312">
        <f>J34/H34</f>
        <v>0.35127931769722814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8">
        <f t="shared" si="1"/>
        <v>85</v>
      </c>
      <c r="AB34" s="68">
        <f t="shared" si="1"/>
        <v>0</v>
      </c>
      <c r="AC34" s="67">
        <f t="shared" si="1"/>
        <v>0</v>
      </c>
      <c r="AD34" s="68">
        <f t="shared" si="1"/>
        <v>108</v>
      </c>
      <c r="AE34" s="68">
        <f t="shared" si="1"/>
        <v>392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100</v>
      </c>
      <c r="AM34" s="68">
        <f t="shared" si="1"/>
        <v>300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1876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190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88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659</v>
      </c>
      <c r="AV35" s="70"/>
      <c r="AW35" s="912"/>
      <c r="AZ35" s="913"/>
    </row>
    <row r="36" spans="1:52" s="13" customFormat="1" ht="13.2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>
        <v>200</v>
      </c>
      <c r="I36" s="1230">
        <f t="shared" ref="I36:I38" si="3">AU36</f>
        <v>200</v>
      </c>
      <c r="J36" s="1232">
        <f>SUM(N37:AT37)</f>
        <v>204</v>
      </c>
      <c r="K36" s="1220">
        <f>H36-J36</f>
        <v>-4</v>
      </c>
      <c r="L36" s="1209">
        <f t="shared" ref="L36:L38" si="4">J36/H36</f>
        <v>1.02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>
        <v>200</v>
      </c>
      <c r="AA36" s="57"/>
      <c r="AB36" s="322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200</v>
      </c>
      <c r="AV36" s="35"/>
      <c r="AW36" s="1294"/>
      <c r="AX36" s="1295"/>
      <c r="AY36" s="1295"/>
      <c r="AZ36" s="1296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>
        <v>204</v>
      </c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204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800</v>
      </c>
      <c r="K38" s="1220">
        <f>H38-J38</f>
        <v>0</v>
      </c>
      <c r="L38" s="1209">
        <f t="shared" si="4"/>
        <v>1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>
        <v>71</v>
      </c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800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800</v>
      </c>
      <c r="K44" s="1220">
        <f>H44-J44</f>
        <v>0</v>
      </c>
      <c r="L44" s="1209">
        <f t="shared" ref="L44" si="11">J44/H44</f>
        <v>1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/>
      <c r="Y44" s="76"/>
      <c r="Z44" s="76">
        <v>360</v>
      </c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>
        <f>131+183</f>
        <v>314</v>
      </c>
      <c r="AA45" s="40">
        <v>46</v>
      </c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800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800</v>
      </c>
      <c r="K46" s="1220">
        <f>H46-J46</f>
        <v>0</v>
      </c>
      <c r="L46" s="1209">
        <f t="shared" ref="L46" si="13">J46/H46</f>
        <v>1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/>
      <c r="Y46" s="76"/>
      <c r="Z46" s="76">
        <v>360</v>
      </c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>
        <v>60</v>
      </c>
      <c r="Z47" s="40">
        <v>300</v>
      </c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800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3600</v>
      </c>
      <c r="I48" s="1230">
        <f t="shared" ref="I48" si="14">AU48</f>
        <v>3600</v>
      </c>
      <c r="J48" s="1232">
        <f>SUM(N49:AT49)</f>
        <v>2189</v>
      </c>
      <c r="K48" s="1220">
        <f>H48-J48</f>
        <v>1411</v>
      </c>
      <c r="L48" s="1209">
        <f t="shared" ref="L48" si="15">J48/H48</f>
        <v>0.60805555555555557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>
        <v>240</v>
      </c>
      <c r="Y48" s="76">
        <v>240</v>
      </c>
      <c r="Z48" s="76"/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>
        <v>240</v>
      </c>
      <c r="AH48" s="76">
        <v>240</v>
      </c>
      <c r="AI48" s="79"/>
      <c r="AJ48" s="76">
        <v>120</v>
      </c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3600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>
        <v>181</v>
      </c>
      <c r="T49" s="40">
        <v>214</v>
      </c>
      <c r="U49" s="40">
        <v>229</v>
      </c>
      <c r="V49" s="40">
        <v>240</v>
      </c>
      <c r="W49" s="78"/>
      <c r="X49" s="40">
        <v>336</v>
      </c>
      <c r="Y49" s="40">
        <v>123</v>
      </c>
      <c r="Z49" s="40">
        <v>50</v>
      </c>
      <c r="AA49" s="40">
        <v>208</v>
      </c>
      <c r="AB49" s="40">
        <v>248</v>
      </c>
      <c r="AC49" s="78"/>
      <c r="AD49" s="40"/>
      <c r="AE49" s="40"/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2189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3600</v>
      </c>
      <c r="I50" s="1230">
        <f t="shared" ref="I50" si="16">AU50</f>
        <v>3600</v>
      </c>
      <c r="J50" s="1232">
        <f>SUM(N51:AT51)</f>
        <v>2193</v>
      </c>
      <c r="K50" s="1220">
        <f>H50-J50</f>
        <v>1407</v>
      </c>
      <c r="L50" s="1209">
        <f t="shared" ref="L50" si="17">J50/H50</f>
        <v>0.60916666666666663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>
        <v>240</v>
      </c>
      <c r="Y50" s="76">
        <v>240</v>
      </c>
      <c r="Z50" s="76"/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>
        <v>240</v>
      </c>
      <c r="AH50" s="76">
        <v>240</v>
      </c>
      <c r="AI50" s="79"/>
      <c r="AJ50" s="76">
        <v>120</v>
      </c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3600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>
        <v>200</v>
      </c>
      <c r="T51" s="40">
        <v>240</v>
      </c>
      <c r="U51" s="40">
        <v>244</v>
      </c>
      <c r="V51" s="40">
        <v>260</v>
      </c>
      <c r="W51" s="78"/>
      <c r="X51" s="40">
        <v>145</v>
      </c>
      <c r="Y51" s="40">
        <v>310</v>
      </c>
      <c r="Z51" s="40"/>
      <c r="AA51" s="40">
        <v>241</v>
      </c>
      <c r="AB51" s="40">
        <v>197</v>
      </c>
      <c r="AC51" s="78"/>
      <c r="AD51" s="40"/>
      <c r="AE51" s="40"/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2193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3600</v>
      </c>
      <c r="I52" s="1230">
        <f t="shared" ref="I52" si="18">AU52</f>
        <v>3600</v>
      </c>
      <c r="J52" s="1232">
        <f>SUM(N53:AT53)</f>
        <v>1714</v>
      </c>
      <c r="K52" s="1220">
        <f>H52-J52</f>
        <v>1886</v>
      </c>
      <c r="L52" s="1209">
        <f t="shared" ref="L52" si="19">J52/H52</f>
        <v>0.4761111111111111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>
        <v>300</v>
      </c>
      <c r="Y52" s="76">
        <v>300</v>
      </c>
      <c r="Z52" s="76"/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>
        <v>240</v>
      </c>
      <c r="AI52" s="79"/>
      <c r="AJ52" s="76">
        <v>240</v>
      </c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3600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>
        <v>307</v>
      </c>
      <c r="T53" s="40">
        <v>240</v>
      </c>
      <c r="U53" s="40">
        <v>190</v>
      </c>
      <c r="V53" s="40">
        <v>208</v>
      </c>
      <c r="W53" s="78"/>
      <c r="X53" s="40">
        <v>257</v>
      </c>
      <c r="Y53" s="40">
        <v>151</v>
      </c>
      <c r="Z53" s="40"/>
      <c r="AA53" s="40"/>
      <c r="AB53" s="40"/>
      <c r="AC53" s="78"/>
      <c r="AD53" s="40"/>
      <c r="AE53" s="40"/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1714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0</v>
      </c>
      <c r="K54" s="1517">
        <f>H54-J54</f>
        <v>6</v>
      </c>
      <c r="L54" s="1209">
        <f>J54/H54</f>
        <v>0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/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0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0</v>
      </c>
      <c r="K56" s="1517">
        <f>H56-J56</f>
        <v>6</v>
      </c>
      <c r="L56" s="1209">
        <f>J56/H56</f>
        <v>0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/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0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13412</v>
      </c>
      <c r="I58" s="1512">
        <f>SUM(I36:I57)</f>
        <v>13412</v>
      </c>
      <c r="J58" s="1514">
        <f>SUM(J36:J57)</f>
        <v>8700</v>
      </c>
      <c r="K58" s="1272">
        <f>H58-J58</f>
        <v>4712</v>
      </c>
      <c r="L58" s="1312">
        <f>J58/H58</f>
        <v>0.6486728303012228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792</v>
      </c>
      <c r="Y58" s="68">
        <f t="shared" si="20"/>
        <v>780</v>
      </c>
      <c r="Z58" s="68">
        <f t="shared" si="20"/>
        <v>920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780</v>
      </c>
      <c r="AH58" s="68">
        <f t="shared" si="20"/>
        <v>720</v>
      </c>
      <c r="AI58" s="67">
        <f t="shared" si="20"/>
        <v>0</v>
      </c>
      <c r="AJ58" s="68">
        <f t="shared" si="20"/>
        <v>480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13412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759</v>
      </c>
      <c r="T59" s="73">
        <f t="shared" si="22"/>
        <v>694</v>
      </c>
      <c r="U59" s="73">
        <f t="shared" si="22"/>
        <v>663</v>
      </c>
      <c r="V59" s="73">
        <f t="shared" si="22"/>
        <v>708</v>
      </c>
      <c r="W59" s="72">
        <f t="shared" si="22"/>
        <v>0</v>
      </c>
      <c r="X59" s="73">
        <f t="shared" si="22"/>
        <v>738</v>
      </c>
      <c r="Y59" s="73">
        <f t="shared" si="22"/>
        <v>644</v>
      </c>
      <c r="Z59" s="73">
        <f t="shared" si="22"/>
        <v>868</v>
      </c>
      <c r="AA59" s="73">
        <f t="shared" si="22"/>
        <v>495</v>
      </c>
      <c r="AB59" s="73">
        <f t="shared" si="22"/>
        <v>445</v>
      </c>
      <c r="AC59" s="72">
        <f t="shared" si="22"/>
        <v>0</v>
      </c>
      <c r="AD59" s="73">
        <f t="shared" si="22"/>
        <v>0</v>
      </c>
      <c r="AE59" s="73">
        <f t="shared" si="22"/>
        <v>0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8700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1986</v>
      </c>
      <c r="K64" s="1220">
        <f>H64-J64</f>
        <v>414</v>
      </c>
      <c r="L64" s="1209">
        <f>J64/H64</f>
        <v>0.82750000000000001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>
        <v>84</v>
      </c>
      <c r="T65" s="40">
        <v>348</v>
      </c>
      <c r="U65" s="40">
        <v>366</v>
      </c>
      <c r="V65" s="40"/>
      <c r="W65" s="78"/>
      <c r="X65" s="40"/>
      <c r="Y65" s="40"/>
      <c r="Z65" s="40">
        <v>204</v>
      </c>
      <c r="AA65" s="40">
        <v>366</v>
      </c>
      <c r="AB65" s="40">
        <v>120</v>
      </c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1986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0</v>
      </c>
      <c r="K72" s="1220">
        <f>H72-J72</f>
        <v>300</v>
      </c>
      <c r="L72" s="1209">
        <f>J72/H72</f>
        <v>0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/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300</v>
      </c>
      <c r="K76" s="1220">
        <f>H76-J76</f>
        <v>0</v>
      </c>
      <c r="L76" s="1209">
        <f>J76/H76</f>
        <v>1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>
        <v>300</v>
      </c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300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550</v>
      </c>
      <c r="K78" s="1220">
        <f>H78-J78</f>
        <v>0</v>
      </c>
      <c r="L78" s="1209">
        <f>J78/H78</f>
        <v>1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>
        <v>496</v>
      </c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550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/>
      <c r="AE80" s="80"/>
      <c r="AF80" s="80"/>
      <c r="AG80" s="80"/>
      <c r="AH80" s="80"/>
      <c r="AI80" s="102"/>
      <c r="AJ80" s="80">
        <v>300</v>
      </c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80</v>
      </c>
      <c r="K86" s="1220">
        <f>H86-J86</f>
        <v>20</v>
      </c>
      <c r="L86" s="1209">
        <f>J86/H86</f>
        <v>0.8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>
        <v>20</v>
      </c>
      <c r="AF86" s="80"/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80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1115</v>
      </c>
      <c r="F104" s="1500"/>
      <c r="G104" s="1300" t="s">
        <v>758</v>
      </c>
      <c r="H104" s="1142">
        <v>300</v>
      </c>
      <c r="I104" s="1230">
        <f t="shared" si="24"/>
        <v>300</v>
      </c>
      <c r="J104" s="1232">
        <f>SUM(N105:AT105)</f>
        <v>0</v>
      </c>
      <c r="K104" s="1220">
        <f>H104-J104</f>
        <v>300</v>
      </c>
      <c r="L104" s="1209">
        <f>J104/H104</f>
        <v>0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>
        <v>300</v>
      </c>
      <c r="AN104" s="80"/>
      <c r="AO104" s="980"/>
      <c r="AP104" s="110"/>
      <c r="AQ104" s="100"/>
      <c r="AR104" s="100"/>
      <c r="AS104" s="100"/>
      <c r="AT104" s="100"/>
      <c r="AU104" s="103">
        <f t="shared" si="27"/>
        <v>300</v>
      </c>
      <c r="AW104" s="912"/>
      <c r="AZ104" s="913"/>
    </row>
    <row r="105" spans="1:52" s="13" customFormat="1" ht="13.2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2514</v>
      </c>
      <c r="K108" s="1220">
        <f>H108-J108</f>
        <v>2524</v>
      </c>
      <c r="L108" s="1209">
        <f>J108/H108</f>
        <v>0.49900754267566494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>
        <v>400</v>
      </c>
      <c r="AE108" s="80"/>
      <c r="AF108" s="76"/>
      <c r="AG108" s="76"/>
      <c r="AH108" s="80"/>
      <c r="AI108" s="102"/>
      <c r="AJ108" s="76"/>
      <c r="AK108" s="80">
        <v>800</v>
      </c>
      <c r="AL108" s="76">
        <v>800</v>
      </c>
      <c r="AM108" s="76">
        <v>500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>
        <v>18</v>
      </c>
      <c r="V109" s="40">
        <v>546</v>
      </c>
      <c r="W109" s="78"/>
      <c r="X109" s="40">
        <v>300</v>
      </c>
      <c r="Y109" s="40">
        <v>390</v>
      </c>
      <c r="Z109" s="40">
        <v>240</v>
      </c>
      <c r="AA109" s="40"/>
      <c r="AB109" s="40"/>
      <c r="AC109" s="78"/>
      <c r="AD109" s="40"/>
      <c r="AE109" s="40"/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2514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0</v>
      </c>
      <c r="K118" s="1220">
        <f>H118-J118</f>
        <v>300</v>
      </c>
      <c r="L118" s="1209">
        <f>J118/H118</f>
        <v>0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/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11456</v>
      </c>
      <c r="I124" s="1475">
        <f>SUM(I60:I123)</f>
        <v>11456</v>
      </c>
      <c r="J124" s="1485">
        <f>SUM(J62:J123)</f>
        <v>5698</v>
      </c>
      <c r="K124" s="1487">
        <f>SUM(K60:K123)</f>
        <v>5758</v>
      </c>
      <c r="L124" s="1422">
        <f>J124/H124</f>
        <v>0.49738128491620109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600</v>
      </c>
      <c r="AE124" s="756">
        <f t="shared" si="29"/>
        <v>620</v>
      </c>
      <c r="AF124" s="756">
        <f t="shared" si="29"/>
        <v>500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900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800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11456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580</v>
      </c>
      <c r="T125" s="759">
        <f t="shared" si="29"/>
        <v>348</v>
      </c>
      <c r="U125" s="759">
        <f t="shared" si="29"/>
        <v>384</v>
      </c>
      <c r="V125" s="759">
        <f t="shared" si="29"/>
        <v>546</v>
      </c>
      <c r="W125" s="78">
        <f t="shared" si="30"/>
        <v>0</v>
      </c>
      <c r="X125" s="759">
        <f t="shared" si="29"/>
        <v>300</v>
      </c>
      <c r="Y125" s="759">
        <f t="shared" si="29"/>
        <v>390</v>
      </c>
      <c r="Z125" s="759">
        <f t="shared" si="29"/>
        <v>444</v>
      </c>
      <c r="AA125" s="759">
        <f t="shared" si="29"/>
        <v>366</v>
      </c>
      <c r="AB125" s="759">
        <f t="shared" si="29"/>
        <v>420</v>
      </c>
      <c r="AC125" s="78">
        <f t="shared" si="29"/>
        <v>0</v>
      </c>
      <c r="AD125" s="759">
        <f t="shared" si="29"/>
        <v>0</v>
      </c>
      <c r="AE125" s="759">
        <f t="shared" si="29"/>
        <v>0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5698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/>
      <c r="AC126" s="102"/>
      <c r="AD126" s="80"/>
      <c r="AE126" s="80"/>
      <c r="AF126" s="80"/>
      <c r="AG126" s="80"/>
      <c r="AH126" s="80"/>
      <c r="AI126" s="102"/>
      <c r="AJ126" s="80"/>
      <c r="AK126" s="80"/>
      <c r="AL126" s="80"/>
      <c r="AM126" s="80">
        <v>300</v>
      </c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1083"/>
      <c r="G128" s="820"/>
      <c r="H128" s="1142"/>
      <c r="I128" s="1230">
        <f t="shared" ref="I128" si="36">AU128</f>
        <v>0</v>
      </c>
      <c r="J128" s="1232">
        <f>SUM(N129:AT129)</f>
        <v>0</v>
      </c>
      <c r="K128" s="1220">
        <f>H128-J128</f>
        <v>0</v>
      </c>
      <c r="L128" s="1209" t="e">
        <f>J128/H128</f>
        <v>#DIV/0!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/>
      <c r="AI128" s="102"/>
      <c r="AJ128" s="80"/>
      <c r="AK128" s="80"/>
      <c r="AL128" s="80"/>
      <c r="AM128" s="80"/>
      <c r="AN128" s="80"/>
      <c r="AO128" s="974"/>
      <c r="AP128" s="80"/>
      <c r="AQ128" s="100"/>
      <c r="AR128" s="100"/>
      <c r="AS128" s="100"/>
      <c r="AT128" s="1117"/>
      <c r="AU128" s="103">
        <f t="shared" si="35"/>
        <v>0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116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300</v>
      </c>
      <c r="I132" s="1475">
        <f>I126+I130+I128</f>
        <v>300</v>
      </c>
      <c r="J132" s="1477">
        <f>J126+J130+J128</f>
        <v>0</v>
      </c>
      <c r="K132" s="1475">
        <f>K126+K130+K128</f>
        <v>300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0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300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300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/>
      <c r="G136" s="1440" t="s">
        <v>759</v>
      </c>
      <c r="H136" s="1136">
        <v>300</v>
      </c>
      <c r="I136" s="1230">
        <f>AU136</f>
        <v>300</v>
      </c>
      <c r="J136" s="1463">
        <f>SUM(N137:AT137)</f>
        <v>300</v>
      </c>
      <c r="K136" s="1464">
        <f>H136-J136</f>
        <v>0</v>
      </c>
      <c r="L136" s="1446">
        <f>J136/H136</f>
        <v>1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>
        <v>180</v>
      </c>
      <c r="Y137" s="40">
        <v>119</v>
      </c>
      <c r="Z137" s="40"/>
      <c r="AA137" s="40"/>
      <c r="AB137" s="40">
        <v>1</v>
      </c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300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300</v>
      </c>
      <c r="K144" s="1461">
        <f>SUM(K134:K143)</f>
        <v>600</v>
      </c>
      <c r="L144" s="1312">
        <f>J144/H144</f>
        <v>0.33333333333333331</v>
      </c>
      <c r="M144" s="195" t="s">
        <v>30</v>
      </c>
      <c r="N144" s="760">
        <f t="shared" ref="N144:AM145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si="43"/>
        <v>0</v>
      </c>
      <c r="AA144" s="760">
        <f t="shared" si="43"/>
        <v>0</v>
      </c>
      <c r="AB144" s="760">
        <f t="shared" si="43"/>
        <v>0</v>
      </c>
      <c r="AC144" s="102">
        <f t="shared" si="43"/>
        <v>0</v>
      </c>
      <c r="AD144" s="760">
        <f t="shared" si="43"/>
        <v>0</v>
      </c>
      <c r="AE144" s="760">
        <f t="shared" si="43"/>
        <v>0</v>
      </c>
      <c r="AF144" s="760">
        <f t="shared" si="43"/>
        <v>0</v>
      </c>
      <c r="AG144" s="760">
        <f t="shared" si="43"/>
        <v>0</v>
      </c>
      <c r="AH144" s="760">
        <f t="shared" si="43"/>
        <v>600</v>
      </c>
      <c r="AI144" s="102">
        <f t="shared" si="43"/>
        <v>0</v>
      </c>
      <c r="AJ144" s="760">
        <f t="shared" si="43"/>
        <v>0</v>
      </c>
      <c r="AK144" s="760">
        <f t="shared" si="43"/>
        <v>0</v>
      </c>
      <c r="AL144" s="760">
        <f t="shared" si="43"/>
        <v>0</v>
      </c>
      <c r="AM144" s="760">
        <f t="shared" si="43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si="43"/>
        <v>0</v>
      </c>
      <c r="P145" s="759">
        <f t="shared" si="43"/>
        <v>0</v>
      </c>
      <c r="Q145" s="78">
        <f t="shared" si="43"/>
        <v>0</v>
      </c>
      <c r="R145" s="759">
        <f>R135+R141+R143+R139+R137</f>
        <v>0</v>
      </c>
      <c r="S145" s="759">
        <f>S135+S141+S143+S139+S137</f>
        <v>0</v>
      </c>
      <c r="T145" s="759">
        <f t="shared" si="43"/>
        <v>0</v>
      </c>
      <c r="U145" s="759">
        <f t="shared" si="43"/>
        <v>0</v>
      </c>
      <c r="V145" s="759">
        <f t="shared" si="43"/>
        <v>0</v>
      </c>
      <c r="W145" s="78">
        <f t="shared" si="43"/>
        <v>0</v>
      </c>
      <c r="X145" s="759">
        <f>X135+X141+X143+X139+X137</f>
        <v>180</v>
      </c>
      <c r="Y145" s="759">
        <f>Y135+Y141+Y143+Y139+Y137</f>
        <v>119</v>
      </c>
      <c r="Z145" s="759">
        <f t="shared" si="43"/>
        <v>0</v>
      </c>
      <c r="AA145" s="759">
        <f t="shared" si="43"/>
        <v>0</v>
      </c>
      <c r="AB145" s="759">
        <f t="shared" si="43"/>
        <v>1</v>
      </c>
      <c r="AC145" s="78">
        <f t="shared" si="43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3"/>
        <v>0</v>
      </c>
      <c r="AG145" s="759">
        <f t="shared" si="43"/>
        <v>0</v>
      </c>
      <c r="AH145" s="759">
        <f t="shared" si="43"/>
        <v>0</v>
      </c>
      <c r="AI145" s="78">
        <f t="shared" si="43"/>
        <v>0</v>
      </c>
      <c r="AJ145" s="759">
        <f>AJ135+AJ141+AJ143+AJ139+AJ137</f>
        <v>0</v>
      </c>
      <c r="AK145" s="759">
        <f>AK135+AK141+AK143+AK139+AK137</f>
        <v>0</v>
      </c>
      <c r="AL145" s="759">
        <f t="shared" si="43"/>
        <v>0</v>
      </c>
      <c r="AM145" s="759">
        <f t="shared" si="43"/>
        <v>0</v>
      </c>
      <c r="AN145" s="639">
        <f t="shared" ref="AN145" si="44">AN135+AN141+AN143+AN139+AN137</f>
        <v>0</v>
      </c>
      <c r="AO145" s="982"/>
      <c r="AP145" s="253"/>
      <c r="AQ145" s="253"/>
      <c r="AR145" s="253"/>
      <c r="AS145" s="253"/>
      <c r="AT145" s="253"/>
      <c r="AU145" s="985">
        <f>SUM(N145:AM145)</f>
        <v>300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12656</v>
      </c>
      <c r="I146" s="1272">
        <f>I124+I132+I144</f>
        <v>12656</v>
      </c>
      <c r="J146" s="1444">
        <f>J124+J132+J144</f>
        <v>5998</v>
      </c>
      <c r="K146" s="1272">
        <f t="shared" ref="K146" si="45">K124+K132+K144</f>
        <v>6658</v>
      </c>
      <c r="L146" s="1422">
        <f>J146/H146</f>
        <v>0.47392541087231355</v>
      </c>
      <c r="M146" s="114" t="s">
        <v>39</v>
      </c>
      <c r="N146" s="550">
        <f t="shared" ref="N146:AN147" si="46">N124+N144+N132</f>
        <v>518</v>
      </c>
      <c r="O146" s="550">
        <f t="shared" si="46"/>
        <v>488</v>
      </c>
      <c r="P146" s="550">
        <f t="shared" si="46"/>
        <v>480</v>
      </c>
      <c r="Q146" s="514">
        <f t="shared" si="46"/>
        <v>0</v>
      </c>
      <c r="R146" s="550">
        <f t="shared" si="46"/>
        <v>400</v>
      </c>
      <c r="S146" s="550">
        <f t="shared" si="46"/>
        <v>550</v>
      </c>
      <c r="T146" s="550">
        <f t="shared" si="46"/>
        <v>400</v>
      </c>
      <c r="U146" s="550">
        <f t="shared" si="46"/>
        <v>400</v>
      </c>
      <c r="V146" s="550">
        <f t="shared" si="46"/>
        <v>500</v>
      </c>
      <c r="W146" s="514">
        <f t="shared" si="46"/>
        <v>0</v>
      </c>
      <c r="X146" s="550">
        <f t="shared" si="46"/>
        <v>300</v>
      </c>
      <c r="Y146" s="550">
        <f t="shared" si="46"/>
        <v>500</v>
      </c>
      <c r="Z146" s="550">
        <f t="shared" si="46"/>
        <v>700</v>
      </c>
      <c r="AA146" s="550">
        <f t="shared" si="46"/>
        <v>500</v>
      </c>
      <c r="AB146" s="550">
        <f t="shared" si="46"/>
        <v>400</v>
      </c>
      <c r="AC146" s="514">
        <f t="shared" si="46"/>
        <v>0</v>
      </c>
      <c r="AD146" s="550">
        <f t="shared" si="46"/>
        <v>600</v>
      </c>
      <c r="AE146" s="550">
        <f t="shared" si="46"/>
        <v>620</v>
      </c>
      <c r="AF146" s="550">
        <f t="shared" si="46"/>
        <v>500</v>
      </c>
      <c r="AG146" s="550">
        <f t="shared" si="46"/>
        <v>600</v>
      </c>
      <c r="AH146" s="550">
        <f t="shared" si="46"/>
        <v>600</v>
      </c>
      <c r="AI146" s="514">
        <f t="shared" si="46"/>
        <v>0</v>
      </c>
      <c r="AJ146" s="550">
        <f t="shared" si="46"/>
        <v>900</v>
      </c>
      <c r="AK146" s="550">
        <f t="shared" si="46"/>
        <v>800</v>
      </c>
      <c r="AL146" s="550">
        <f t="shared" si="46"/>
        <v>800</v>
      </c>
      <c r="AM146" s="550">
        <f t="shared" si="46"/>
        <v>1100</v>
      </c>
      <c r="AN146" s="703">
        <f t="shared" si="46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12656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6"/>
        <v>364</v>
      </c>
      <c r="O147" s="551">
        <f t="shared" si="46"/>
        <v>594</v>
      </c>
      <c r="P147" s="551">
        <f t="shared" si="46"/>
        <v>644</v>
      </c>
      <c r="Q147" s="629">
        <f t="shared" si="46"/>
        <v>0</v>
      </c>
      <c r="R147" s="551">
        <f t="shared" si="46"/>
        <v>318</v>
      </c>
      <c r="S147" s="551">
        <f t="shared" si="46"/>
        <v>580</v>
      </c>
      <c r="T147" s="551">
        <f t="shared" si="46"/>
        <v>348</v>
      </c>
      <c r="U147" s="551">
        <f t="shared" si="46"/>
        <v>384</v>
      </c>
      <c r="V147" s="551">
        <f t="shared" si="46"/>
        <v>546</v>
      </c>
      <c r="W147" s="629">
        <f t="shared" si="46"/>
        <v>0</v>
      </c>
      <c r="X147" s="551">
        <f t="shared" si="46"/>
        <v>480</v>
      </c>
      <c r="Y147" s="551">
        <f t="shared" si="46"/>
        <v>509</v>
      </c>
      <c r="Z147" s="551">
        <f t="shared" si="46"/>
        <v>444</v>
      </c>
      <c r="AA147" s="551">
        <f t="shared" si="46"/>
        <v>366</v>
      </c>
      <c r="AB147" s="551">
        <f t="shared" si="46"/>
        <v>421</v>
      </c>
      <c r="AC147" s="629">
        <f t="shared" si="46"/>
        <v>0</v>
      </c>
      <c r="AD147" s="551">
        <f t="shared" si="46"/>
        <v>0</v>
      </c>
      <c r="AE147" s="551">
        <f t="shared" si="46"/>
        <v>0</v>
      </c>
      <c r="AF147" s="551">
        <f t="shared" si="46"/>
        <v>0</v>
      </c>
      <c r="AG147" s="551">
        <f t="shared" si="46"/>
        <v>0</v>
      </c>
      <c r="AH147" s="551">
        <f t="shared" si="46"/>
        <v>0</v>
      </c>
      <c r="AI147" s="629">
        <f t="shared" si="46"/>
        <v>0</v>
      </c>
      <c r="AJ147" s="551">
        <f t="shared" si="46"/>
        <v>0</v>
      </c>
      <c r="AK147" s="551">
        <f t="shared" si="46"/>
        <v>0</v>
      </c>
      <c r="AL147" s="551">
        <f t="shared" si="46"/>
        <v>0</v>
      </c>
      <c r="AM147" s="551">
        <f t="shared" si="46"/>
        <v>0</v>
      </c>
      <c r="AN147" s="704">
        <f t="shared" si="46"/>
        <v>0</v>
      </c>
      <c r="AO147" s="900"/>
      <c r="AP147" s="692"/>
      <c r="AQ147" s="692"/>
      <c r="AR147" s="692"/>
      <c r="AS147" s="692"/>
      <c r="AT147" s="692"/>
      <c r="AU147" s="692">
        <f>AU125+AU145</f>
        <v>5998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47">AU151</f>
        <v>0</v>
      </c>
      <c r="J151" s="1232">
        <f>SUM(N152:AT152)</f>
        <v>0</v>
      </c>
      <c r="K151" s="1220">
        <f t="shared" ref="K151:K165" si="48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49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49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47"/>
        <v>0</v>
      </c>
      <c r="J153" s="1232">
        <f>SUM(N154:AT154)</f>
        <v>0</v>
      </c>
      <c r="K153" s="1220">
        <f t="shared" si="48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49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49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47"/>
        <v>320</v>
      </c>
      <c r="J155" s="1232">
        <f>SUM(N156:AT156)</f>
        <v>58</v>
      </c>
      <c r="K155" s="1220">
        <f t="shared" si="48"/>
        <v>262</v>
      </c>
      <c r="L155" s="1209">
        <f>J155/H155</f>
        <v>0.18124999999999999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49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>
        <v>28</v>
      </c>
      <c r="AB156" s="91">
        <v>30</v>
      </c>
      <c r="AC156" s="134"/>
      <c r="AD156" s="91"/>
      <c r="AE156" s="91"/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49"/>
        <v>58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47"/>
        <v>101</v>
      </c>
      <c r="J157" s="1232">
        <f>SUM(N158:AT158)</f>
        <v>0</v>
      </c>
      <c r="K157" s="1220">
        <f t="shared" si="48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49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49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47"/>
        <v>96</v>
      </c>
      <c r="J159" s="1232">
        <f>SUM(N160:AT160)</f>
        <v>96</v>
      </c>
      <c r="K159" s="1220">
        <f t="shared" si="48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49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49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47"/>
        <v>0</v>
      </c>
      <c r="J161" s="1232">
        <f>SUM(N162:AT162)</f>
        <v>0</v>
      </c>
      <c r="K161" s="1220">
        <f t="shared" si="48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49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49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47"/>
        <v>0</v>
      </c>
      <c r="J163" s="1232">
        <f>SUM(N164:AT164)</f>
        <v>0</v>
      </c>
      <c r="K163" s="1220">
        <f t="shared" si="48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49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49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47"/>
        <v>0</v>
      </c>
      <c r="J165" s="1232">
        <f>SUM(N166:AT166)</f>
        <v>0</v>
      </c>
      <c r="K165" s="1220">
        <f t="shared" si="48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49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49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>
        <v>240</v>
      </c>
      <c r="I167" s="1230">
        <f t="shared" ref="I167:I185" si="50">AU167</f>
        <v>240</v>
      </c>
      <c r="J167" s="1232">
        <f>SUM(N168:AT168)</f>
        <v>0</v>
      </c>
      <c r="K167" s="1220">
        <f t="shared" ref="K167:K185" si="51">H167-J167</f>
        <v>240</v>
      </c>
      <c r="L167" s="1209">
        <f t="shared" ref="L167:L185" si="52">J167/H167</f>
        <v>0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>
        <v>80</v>
      </c>
      <c r="AL167" s="356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49"/>
        <v>240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49"/>
        <v>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>
        <v>240</v>
      </c>
      <c r="I169" s="1230">
        <f t="shared" si="50"/>
        <v>240</v>
      </c>
      <c r="J169" s="1232">
        <f>SUM(N170:AT170)</f>
        <v>0</v>
      </c>
      <c r="K169" s="1220">
        <f t="shared" si="51"/>
        <v>240</v>
      </c>
      <c r="L169" s="1209">
        <f t="shared" si="52"/>
        <v>0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>
        <v>80</v>
      </c>
      <c r="AL169" s="356"/>
      <c r="AM169" s="90"/>
      <c r="AN169" s="131"/>
      <c r="AO169" s="925"/>
      <c r="AP169" s="137"/>
      <c r="AQ169" s="90"/>
      <c r="AR169" s="90"/>
      <c r="AS169" s="90"/>
      <c r="AT169" s="90"/>
      <c r="AU169" s="103">
        <f t="shared" si="49"/>
        <v>240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49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0"/>
        <v>0</v>
      </c>
      <c r="J171" s="1232">
        <f t="shared" ref="J171" si="53">SUM(N172:AT172)</f>
        <v>0</v>
      </c>
      <c r="K171" s="1220">
        <f t="shared" si="51"/>
        <v>0</v>
      </c>
      <c r="L171" s="1209" t="e">
        <f t="shared" si="52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49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49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0"/>
        <v>0</v>
      </c>
      <c r="J173" s="1232">
        <f t="shared" ref="J173" si="54">SUM(N174:AT174)</f>
        <v>0</v>
      </c>
      <c r="K173" s="1220">
        <f t="shared" si="51"/>
        <v>0</v>
      </c>
      <c r="L173" s="1209" t="e">
        <f t="shared" si="52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49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49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0"/>
        <v>100</v>
      </c>
      <c r="J175" s="1232">
        <f t="shared" ref="J175" si="55">SUM(N176:AT176)</f>
        <v>0</v>
      </c>
      <c r="K175" s="1220">
        <f t="shared" si="51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>
        <v>100</v>
      </c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49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49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0"/>
        <v>100</v>
      </c>
      <c r="J177" s="1232">
        <f t="shared" ref="J177" si="56">SUM(N178:AT178)</f>
        <v>0</v>
      </c>
      <c r="K177" s="1220">
        <f t="shared" si="51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>
        <v>100</v>
      </c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49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49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0"/>
        <v>50</v>
      </c>
      <c r="J179" s="1232">
        <f>SUM(N180:AT180)</f>
        <v>48</v>
      </c>
      <c r="K179" s="1220">
        <f t="shared" si="51"/>
        <v>2</v>
      </c>
      <c r="L179" s="1209">
        <f t="shared" si="52"/>
        <v>0.96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49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>
        <v>36</v>
      </c>
      <c r="AA180" s="91">
        <v>12</v>
      </c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49"/>
        <v>48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0"/>
        <v>0</v>
      </c>
      <c r="J181" s="1232">
        <f>SUM(N182:AT182)</f>
        <v>0</v>
      </c>
      <c r="K181" s="1220">
        <f t="shared" si="51"/>
        <v>0</v>
      </c>
      <c r="L181" s="1209" t="e">
        <f t="shared" si="52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49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49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50"/>
        <v>500</v>
      </c>
      <c r="J183" s="1232">
        <f>SUM(N184:AT184)</f>
        <v>491</v>
      </c>
      <c r="K183" s="1220">
        <f t="shared" si="51"/>
        <v>9</v>
      </c>
      <c r="L183" s="1209">
        <f t="shared" si="52"/>
        <v>0.98199999999999998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49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/>
      <c r="T184" s="91">
        <v>30</v>
      </c>
      <c r="U184" s="91">
        <v>19</v>
      </c>
      <c r="V184" s="91">
        <v>89</v>
      </c>
      <c r="W184" s="134"/>
      <c r="X184" s="91">
        <v>42</v>
      </c>
      <c r="Y184" s="91">
        <f>42+19+10+13+2</f>
        <v>86</v>
      </c>
      <c r="Z184" s="91">
        <v>18</v>
      </c>
      <c r="AA184" s="91"/>
      <c r="AB184" s="91">
        <v>55</v>
      </c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49"/>
        <v>491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0"/>
        <v>578</v>
      </c>
      <c r="J185" s="1232">
        <f>SUM(N186:AT186)</f>
        <v>192</v>
      </c>
      <c r="K185" s="1220">
        <f t="shared" si="51"/>
        <v>386</v>
      </c>
      <c r="L185" s="1209">
        <f t="shared" si="52"/>
        <v>0.33217993079584773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/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>
        <v>20</v>
      </c>
      <c r="T186" s="91"/>
      <c r="U186" s="91">
        <v>45</v>
      </c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192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47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49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49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47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49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49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49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49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49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49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49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49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49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49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2325</v>
      </c>
      <c r="I199" s="1272">
        <f>SUM(I151:I198)</f>
        <v>2325</v>
      </c>
      <c r="J199" s="1326">
        <f>SUM(J151:J198)</f>
        <v>885</v>
      </c>
      <c r="K199" s="1272">
        <f>SUM(K151:K198)</f>
        <v>1440</v>
      </c>
      <c r="L199" s="1422">
        <f>J199/H199</f>
        <v>0.38064516129032255</v>
      </c>
      <c r="M199" s="114" t="s">
        <v>39</v>
      </c>
      <c r="N199" s="166">
        <f t="shared" ref="N199:AN200" si="57">N151+N153+N155+N157+N159+N161+N163+N165+N167+N169+N171+N173+N175+N177+N179+N181+N183+N185+N187+N189+N191+N193+N195+N197</f>
        <v>156</v>
      </c>
      <c r="O199" s="166">
        <f t="shared" si="57"/>
        <v>60</v>
      </c>
      <c r="P199" s="166">
        <f t="shared" si="57"/>
        <v>75</v>
      </c>
      <c r="Q199" s="167">
        <f t="shared" si="57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58">S151+S153+S155+S157+S159+S161+S163+S165+S167+S169+S171+S173+S175+S177+S179+S181+S183+S185+S187+S189+S191+S193+S195+S197</f>
        <v>58</v>
      </c>
      <c r="T199" s="166">
        <f t="shared" si="57"/>
        <v>75</v>
      </c>
      <c r="U199" s="166">
        <f>U151+U153+U155+U157+U159+U161+U163+U165+U167+U169+U171+U173+U175+U177+U179+U181+U183+U185+U187+U189+U191+U193+U195+U197</f>
        <v>75</v>
      </c>
      <c r="V199" s="166">
        <f t="shared" si="57"/>
        <v>75</v>
      </c>
      <c r="W199" s="167">
        <f t="shared" si="57"/>
        <v>0</v>
      </c>
      <c r="X199" s="166">
        <f t="shared" si="57"/>
        <v>75</v>
      </c>
      <c r="Y199" s="166">
        <f t="shared" si="57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57"/>
        <v>200</v>
      </c>
      <c r="AC199" s="167">
        <f t="shared" si="57"/>
        <v>0</v>
      </c>
      <c r="AD199" s="166">
        <f t="shared" si="57"/>
        <v>101</v>
      </c>
      <c r="AE199" s="166">
        <f t="shared" si="57"/>
        <v>70</v>
      </c>
      <c r="AF199" s="166">
        <f t="shared" si="57"/>
        <v>70</v>
      </c>
      <c r="AG199" s="166">
        <f t="shared" si="57"/>
        <v>50</v>
      </c>
      <c r="AH199" s="166">
        <f t="shared" si="57"/>
        <v>160</v>
      </c>
      <c r="AI199" s="167">
        <f t="shared" si="57"/>
        <v>0</v>
      </c>
      <c r="AJ199" s="166">
        <f t="shared" si="57"/>
        <v>160</v>
      </c>
      <c r="AK199" s="166">
        <f t="shared" si="57"/>
        <v>160</v>
      </c>
      <c r="AL199" s="166">
        <f t="shared" si="57"/>
        <v>100</v>
      </c>
      <c r="AM199" s="166">
        <f t="shared" si="57"/>
        <v>100</v>
      </c>
      <c r="AN199" s="705">
        <f t="shared" si="57"/>
        <v>0</v>
      </c>
      <c r="AO199" s="988"/>
      <c r="AP199" s="693"/>
      <c r="AQ199" s="693"/>
      <c r="AR199" s="693"/>
      <c r="AS199" s="694"/>
      <c r="AT199" s="365"/>
      <c r="AU199" s="695">
        <f t="shared" si="49"/>
        <v>2125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57"/>
        <v>96</v>
      </c>
      <c r="O200" s="168">
        <f t="shared" si="57"/>
        <v>109</v>
      </c>
      <c r="P200" s="168">
        <f t="shared" si="57"/>
        <v>43</v>
      </c>
      <c r="Q200" s="169">
        <f t="shared" si="57"/>
        <v>0</v>
      </c>
      <c r="R200" s="168">
        <f t="shared" si="57"/>
        <v>127</v>
      </c>
      <c r="S200" s="168">
        <f t="shared" si="58"/>
        <v>20</v>
      </c>
      <c r="T200" s="168">
        <f t="shared" si="57"/>
        <v>30</v>
      </c>
      <c r="U200" s="168">
        <f t="shared" si="57"/>
        <v>64</v>
      </c>
      <c r="V200" s="168">
        <f t="shared" si="57"/>
        <v>89</v>
      </c>
      <c r="W200" s="169">
        <f t="shared" si="57"/>
        <v>0</v>
      </c>
      <c r="X200" s="168">
        <f t="shared" si="57"/>
        <v>42</v>
      </c>
      <c r="Y200" s="168">
        <f t="shared" si="57"/>
        <v>86</v>
      </c>
      <c r="Z200" s="168">
        <f t="shared" si="57"/>
        <v>54</v>
      </c>
      <c r="AA200" s="168">
        <f t="shared" si="57"/>
        <v>40</v>
      </c>
      <c r="AB200" s="168">
        <f t="shared" si="57"/>
        <v>85</v>
      </c>
      <c r="AC200" s="169">
        <f t="shared" si="57"/>
        <v>0</v>
      </c>
      <c r="AD200" s="168">
        <f t="shared" si="57"/>
        <v>0</v>
      </c>
      <c r="AE200" s="168">
        <f t="shared" si="57"/>
        <v>0</v>
      </c>
      <c r="AF200" s="168">
        <f t="shared" si="57"/>
        <v>0</v>
      </c>
      <c r="AG200" s="168">
        <f t="shared" si="57"/>
        <v>0</v>
      </c>
      <c r="AH200" s="168">
        <f t="shared" si="57"/>
        <v>0</v>
      </c>
      <c r="AI200" s="169">
        <f t="shared" si="57"/>
        <v>0</v>
      </c>
      <c r="AJ200" s="168">
        <f t="shared" si="57"/>
        <v>0</v>
      </c>
      <c r="AK200" s="168">
        <f t="shared" si="57"/>
        <v>0</v>
      </c>
      <c r="AL200" s="168">
        <f t="shared" si="57"/>
        <v>0</v>
      </c>
      <c r="AM200" s="168">
        <f t="shared" si="57"/>
        <v>0</v>
      </c>
      <c r="AN200" s="706">
        <f t="shared" si="57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827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771" t="s">
        <v>1120</v>
      </c>
      <c r="G204" s="1362" t="s">
        <v>763</v>
      </c>
      <c r="H204" s="1142">
        <f>11300-1500-1000-1000-1200</f>
        <v>6600</v>
      </c>
      <c r="I204" s="1230">
        <f t="shared" ref="I204" si="59">AU204</f>
        <v>6600</v>
      </c>
      <c r="J204" s="1232">
        <f>SUM(N205:AT205)</f>
        <v>4800</v>
      </c>
      <c r="K204" s="1220">
        <f t="shared" ref="K204:K206" si="60">H204-J204</f>
        <v>1800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500</v>
      </c>
      <c r="Y204" s="131">
        <v>500</v>
      </c>
      <c r="Z204" s="131">
        <v>500</v>
      </c>
      <c r="AA204" s="131">
        <v>500</v>
      </c>
      <c r="AB204" s="131"/>
      <c r="AC204" s="140"/>
      <c r="AD204" s="131"/>
      <c r="AE204" s="131">
        <v>500</v>
      </c>
      <c r="AF204" s="131">
        <v>500</v>
      </c>
      <c r="AG204" s="131">
        <v>500</v>
      </c>
      <c r="AH204" s="131">
        <v>300</v>
      </c>
      <c r="AI204" s="140"/>
      <c r="AJ204" s="131"/>
      <c r="AK204" s="131"/>
      <c r="AL204" s="131"/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1">SUM(N204:AT204)</f>
        <v>6600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754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>
        <v>674</v>
      </c>
      <c r="T205" s="91">
        <v>217</v>
      </c>
      <c r="U205" s="91"/>
      <c r="V205" s="91">
        <v>287</v>
      </c>
      <c r="W205" s="134"/>
      <c r="X205" s="91">
        <v>574</v>
      </c>
      <c r="Y205" s="91">
        <v>686</v>
      </c>
      <c r="Z205" s="91">
        <v>336</v>
      </c>
      <c r="AA205" s="91">
        <v>638</v>
      </c>
      <c r="AB205" s="91"/>
      <c r="AC205" s="134"/>
      <c r="AD205" s="91"/>
      <c r="AE205" s="91"/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1"/>
        <v>4800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0"/>
        <v>0</v>
      </c>
      <c r="L206" s="1209" t="e">
        <f t="shared" ref="L206" si="6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2540</v>
      </c>
      <c r="K208" s="1220">
        <f t="shared" ref="K208" si="63">H208-J208</f>
        <v>1960</v>
      </c>
      <c r="L208" s="1209">
        <f t="shared" ref="L208" si="64">J208/H208</f>
        <v>0.56444444444444442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500</v>
      </c>
      <c r="AC208" s="140"/>
      <c r="AD208" s="320">
        <v>500</v>
      </c>
      <c r="AE208" s="131"/>
      <c r="AF208" s="131"/>
      <c r="AG208" s="320"/>
      <c r="AH208" s="131">
        <v>200</v>
      </c>
      <c r="AI208" s="140"/>
      <c r="AJ208" s="131">
        <v>500</v>
      </c>
      <c r="AK208" s="131">
        <v>500</v>
      </c>
      <c r="AL208" s="131">
        <v>300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1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91"/>
      <c r="S209" s="91"/>
      <c r="T209" s="91"/>
      <c r="U209" s="91">
        <v>654</v>
      </c>
      <c r="V209" s="91">
        <v>346</v>
      </c>
      <c r="W209" s="134"/>
      <c r="X209" s="91"/>
      <c r="Y209" s="91"/>
      <c r="Z209" s="91"/>
      <c r="AA209" s="91">
        <v>12</v>
      </c>
      <c r="AB209" s="91">
        <v>528</v>
      </c>
      <c r="AC209" s="134"/>
      <c r="AD209" s="91"/>
      <c r="AE209" s="91"/>
      <c r="AF209" s="91"/>
      <c r="AG209" s="91"/>
      <c r="AH209" s="91"/>
      <c r="AI209" s="134"/>
      <c r="AJ209" s="91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1"/>
        <v>2540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11100</v>
      </c>
      <c r="I210" s="1272">
        <f>SUM(I204:I209)</f>
        <v>11100</v>
      </c>
      <c r="J210" s="1326">
        <f>SUM(J204:J209)</f>
        <v>7340</v>
      </c>
      <c r="K210" s="1272">
        <f>SUM(K204:K209)</f>
        <v>3760</v>
      </c>
      <c r="L210" s="1312">
        <f>J210/H210</f>
        <v>0.66126126126126128</v>
      </c>
      <c r="M210" s="114" t="s">
        <v>39</v>
      </c>
      <c r="N210" s="763">
        <f>N204+N206+N208</f>
        <v>600</v>
      </c>
      <c r="O210" s="763">
        <f t="shared" ref="O210:AN211" si="65">O204+O206+O208</f>
        <v>600</v>
      </c>
      <c r="P210" s="763">
        <f t="shared" si="65"/>
        <v>600</v>
      </c>
      <c r="Q210" s="523">
        <f t="shared" si="65"/>
        <v>0</v>
      </c>
      <c r="R210" s="763">
        <f t="shared" si="65"/>
        <v>600</v>
      </c>
      <c r="S210" s="763">
        <f>S204+S206+S208</f>
        <v>600</v>
      </c>
      <c r="T210" s="763">
        <f t="shared" si="65"/>
        <v>600</v>
      </c>
      <c r="U210" s="763">
        <f t="shared" si="65"/>
        <v>600</v>
      </c>
      <c r="V210" s="763">
        <f t="shared" si="65"/>
        <v>600</v>
      </c>
      <c r="W210" s="523">
        <f t="shared" si="65"/>
        <v>0</v>
      </c>
      <c r="X210" s="763">
        <f t="shared" si="65"/>
        <v>500</v>
      </c>
      <c r="Y210" s="763">
        <f>Y204+Y206+Y208</f>
        <v>500</v>
      </c>
      <c r="Z210" s="763">
        <f t="shared" ref="Z210:AC211" si="66">Z204+Z206+Z208</f>
        <v>500</v>
      </c>
      <c r="AA210" s="763">
        <f t="shared" si="66"/>
        <v>500</v>
      </c>
      <c r="AB210" s="763">
        <f t="shared" si="66"/>
        <v>500</v>
      </c>
      <c r="AC210" s="523">
        <f t="shared" si="66"/>
        <v>0</v>
      </c>
      <c r="AD210" s="763">
        <f t="shared" si="65"/>
        <v>500</v>
      </c>
      <c r="AE210" s="763">
        <f>AE204+AE206+AE208</f>
        <v>500</v>
      </c>
      <c r="AF210" s="763">
        <f t="shared" si="65"/>
        <v>500</v>
      </c>
      <c r="AG210" s="763">
        <f t="shared" si="65"/>
        <v>500</v>
      </c>
      <c r="AH210" s="763">
        <f t="shared" si="65"/>
        <v>500</v>
      </c>
      <c r="AI210" s="523">
        <f t="shared" si="65"/>
        <v>0</v>
      </c>
      <c r="AJ210" s="763">
        <f t="shared" si="65"/>
        <v>500</v>
      </c>
      <c r="AK210" s="763">
        <f>AK204+AK206+AK208</f>
        <v>500</v>
      </c>
      <c r="AL210" s="763">
        <f t="shared" si="65"/>
        <v>300</v>
      </c>
      <c r="AM210" s="763">
        <f t="shared" si="65"/>
        <v>0</v>
      </c>
      <c r="AN210" s="683">
        <f t="shared" si="65"/>
        <v>0</v>
      </c>
      <c r="AO210" s="991"/>
      <c r="AP210" s="683"/>
      <c r="AQ210" s="683"/>
      <c r="AR210" s="683"/>
      <c r="AS210" s="683"/>
      <c r="AT210" s="683"/>
      <c r="AU210" s="695">
        <f t="shared" si="61"/>
        <v>11100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5"/>
        <v>552</v>
      </c>
      <c r="P211" s="318">
        <f t="shared" si="65"/>
        <v>724</v>
      </c>
      <c r="Q211" s="515">
        <f t="shared" si="65"/>
        <v>0</v>
      </c>
      <c r="R211" s="318">
        <f t="shared" si="65"/>
        <v>744</v>
      </c>
      <c r="S211" s="318">
        <f>S205+S207+S209</f>
        <v>674</v>
      </c>
      <c r="T211" s="318">
        <f t="shared" si="65"/>
        <v>217</v>
      </c>
      <c r="U211" s="318">
        <f t="shared" si="65"/>
        <v>654</v>
      </c>
      <c r="V211" s="318">
        <f t="shared" si="65"/>
        <v>633</v>
      </c>
      <c r="W211" s="515">
        <f t="shared" si="65"/>
        <v>0</v>
      </c>
      <c r="X211" s="318">
        <f t="shared" si="65"/>
        <v>574</v>
      </c>
      <c r="Y211" s="318">
        <f>Y205+Y207+Y209</f>
        <v>686</v>
      </c>
      <c r="Z211" s="318">
        <f t="shared" si="66"/>
        <v>336</v>
      </c>
      <c r="AA211" s="318">
        <f t="shared" si="66"/>
        <v>650</v>
      </c>
      <c r="AB211" s="318">
        <f t="shared" si="66"/>
        <v>528</v>
      </c>
      <c r="AC211" s="515">
        <f t="shared" si="66"/>
        <v>0</v>
      </c>
      <c r="AD211" s="318">
        <f t="shared" si="65"/>
        <v>0</v>
      </c>
      <c r="AE211" s="318">
        <f>AE205+AE207+AE209</f>
        <v>0</v>
      </c>
      <c r="AF211" s="318">
        <f t="shared" si="65"/>
        <v>0</v>
      </c>
      <c r="AG211" s="318">
        <f t="shared" si="65"/>
        <v>0</v>
      </c>
      <c r="AH211" s="318">
        <f t="shared" si="65"/>
        <v>0</v>
      </c>
      <c r="AI211" s="515">
        <f t="shared" si="65"/>
        <v>0</v>
      </c>
      <c r="AJ211" s="318">
        <f t="shared" si="65"/>
        <v>0</v>
      </c>
      <c r="AK211" s="318">
        <f>AK205+AK207+AK209</f>
        <v>0</v>
      </c>
      <c r="AL211" s="318">
        <f t="shared" si="65"/>
        <v>0</v>
      </c>
      <c r="AM211" s="318">
        <f t="shared" si="65"/>
        <v>0</v>
      </c>
      <c r="AN211" s="684">
        <f t="shared" si="65"/>
        <v>0</v>
      </c>
      <c r="AO211" s="992"/>
      <c r="AP211" s="684"/>
      <c r="AQ211" s="684"/>
      <c r="AR211" s="684"/>
      <c r="AS211" s="684"/>
      <c r="AT211" s="684"/>
      <c r="AU211" s="94">
        <f t="shared" si="61"/>
        <v>7340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67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67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67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67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68">H220-J220</f>
        <v>0</v>
      </c>
      <c r="L220" s="1209" t="e">
        <f t="shared" si="67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68"/>
        <v>0</v>
      </c>
      <c r="L222" s="1209" t="e">
        <f t="shared" si="67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1124</v>
      </c>
      <c r="E224" s="56" t="s">
        <v>1019</v>
      </c>
      <c r="F224" s="949" t="s">
        <v>1074</v>
      </c>
      <c r="G224" s="1391" t="s">
        <v>762</v>
      </c>
      <c r="H224" s="1142">
        <v>100</v>
      </c>
      <c r="I224" s="1230">
        <f>AU224</f>
        <v>100</v>
      </c>
      <c r="J224" s="1232">
        <f>SUM(N225:AT225)</f>
        <v>100</v>
      </c>
      <c r="K224" s="1220">
        <f t="shared" si="68"/>
        <v>0</v>
      </c>
      <c r="L224" s="1209">
        <f t="shared" si="67"/>
        <v>1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/>
      <c r="W224" s="140"/>
      <c r="X224" s="131"/>
      <c r="Y224" s="131"/>
      <c r="Z224" s="131"/>
      <c r="AA224" s="131">
        <v>100</v>
      </c>
      <c r="AB224" s="320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547</v>
      </c>
      <c r="F225" s="328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>
        <v>100</v>
      </c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1"/>
        <v>100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327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200</v>
      </c>
      <c r="K226" s="1220">
        <f t="shared" si="68"/>
        <v>0</v>
      </c>
      <c r="L226" s="1209">
        <f t="shared" si="67"/>
        <v>1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328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>
        <v>200</v>
      </c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1"/>
        <v>200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68"/>
        <v>0</v>
      </c>
      <c r="L228" s="1209" t="e">
        <f t="shared" si="67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69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68"/>
        <v>1000</v>
      </c>
      <c r="L230" s="1209">
        <f t="shared" si="67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/>
      <c r="AF230" s="131">
        <v>500</v>
      </c>
      <c r="AG230" s="131">
        <v>500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69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69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68"/>
        <v>0</v>
      </c>
      <c r="L232" s="1209" t="e">
        <f t="shared" si="67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69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69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68"/>
        <v>0</v>
      </c>
      <c r="L234" s="1209" t="e">
        <f t="shared" si="67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69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69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68"/>
        <v>0</v>
      </c>
      <c r="L236" s="1209" t="e">
        <f t="shared" si="67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69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69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68"/>
        <v>0</v>
      </c>
      <c r="L238" s="1209" t="e">
        <f t="shared" si="67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69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69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68"/>
        <v>0</v>
      </c>
      <c r="L240" s="1209" t="e">
        <f t="shared" si="67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69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69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68"/>
        <v>0</v>
      </c>
      <c r="L242" s="1209" t="e">
        <f t="shared" si="67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69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69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68"/>
        <v>0</v>
      </c>
      <c r="L244" s="1209" t="e">
        <f t="shared" si="67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69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69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68"/>
        <v>0</v>
      </c>
      <c r="L246" s="1209" t="e">
        <f t="shared" si="67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69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69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68"/>
        <v>0</v>
      </c>
      <c r="L248" s="1209" t="e">
        <f t="shared" si="67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69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69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68"/>
        <v>0</v>
      </c>
      <c r="L250" s="1209" t="e">
        <f t="shared" si="67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69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69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68"/>
        <v>0</v>
      </c>
      <c r="L252" s="1209" t="e">
        <f t="shared" si="67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69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69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32</v>
      </c>
      <c r="K254" s="1220">
        <f t="shared" si="68"/>
        <v>118</v>
      </c>
      <c r="L254" s="1209">
        <f t="shared" si="67"/>
        <v>0.21333333333333335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60</v>
      </c>
      <c r="AB254" s="320">
        <v>90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69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>
        <v>32</v>
      </c>
      <c r="AC255" s="134"/>
      <c r="AD255" s="91"/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69"/>
        <v>32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88</v>
      </c>
      <c r="K256" s="1220">
        <f t="shared" si="68"/>
        <v>2</v>
      </c>
      <c r="L256" s="1209">
        <f t="shared" si="67"/>
        <v>0.97777777777777775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60</v>
      </c>
      <c r="AB256" s="320">
        <v>30</v>
      </c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69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91"/>
      <c r="O257" s="91"/>
      <c r="P257" s="91"/>
      <c r="Q257" s="134"/>
      <c r="R257" s="91"/>
      <c r="S257" s="91"/>
      <c r="T257" s="91"/>
      <c r="U257" s="91"/>
      <c r="V257" s="91"/>
      <c r="W257" s="134"/>
      <c r="X257" s="91"/>
      <c r="Y257" s="91"/>
      <c r="Z257" s="91"/>
      <c r="AA257" s="91">
        <v>88</v>
      </c>
      <c r="AB257" s="91"/>
      <c r="AC257" s="134"/>
      <c r="AD257" s="91"/>
      <c r="AE257" s="91"/>
      <c r="AF257" s="91"/>
      <c r="AG257" s="91"/>
      <c r="AH257" s="91"/>
      <c r="AI257" s="134"/>
      <c r="AJ257" s="91"/>
      <c r="AK257" s="91"/>
      <c r="AL257" s="91"/>
      <c r="AM257" s="91"/>
      <c r="AN257" s="240"/>
      <c r="AO257" s="990"/>
      <c r="AP257" s="91"/>
      <c r="AQ257" s="92"/>
      <c r="AR257" s="92"/>
      <c r="AS257" s="92"/>
      <c r="AT257" s="175"/>
      <c r="AU257" s="94">
        <f t="shared" si="69"/>
        <v>88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0</v>
      </c>
      <c r="K258" s="1220">
        <f>H258-J258</f>
        <v>180</v>
      </c>
      <c r="L258" s="1209">
        <f t="shared" si="67"/>
        <v>0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/>
      <c r="AE259" s="91"/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0">SUM(N259:AT259)</f>
        <v>0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68"/>
        <v>0</v>
      </c>
      <c r="L260" s="1209" t="e">
        <f t="shared" si="67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0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0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68"/>
        <v>0</v>
      </c>
      <c r="L262" s="1209" t="e">
        <f t="shared" si="67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0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0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68"/>
        <v>0</v>
      </c>
      <c r="L264" s="1209" t="e">
        <f t="shared" si="67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0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0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68"/>
        <v>0</v>
      </c>
      <c r="L266" s="1209" t="e">
        <f t="shared" si="67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0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0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68"/>
        <v>0</v>
      </c>
      <c r="L268" s="1209" t="e">
        <f t="shared" si="67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0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0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68"/>
        <v>0</v>
      </c>
      <c r="L270" s="1209" t="e">
        <f t="shared" si="67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0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0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68"/>
        <v>0</v>
      </c>
      <c r="L272" s="1209" t="e">
        <f t="shared" si="67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0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0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68"/>
        <v>0</v>
      </c>
      <c r="L274" s="1209" t="e">
        <f t="shared" si="67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0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0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68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0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0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68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0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0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0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0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0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0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0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0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0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0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420</v>
      </c>
      <c r="K288" s="1272">
        <f>SUM(K212:K287)</f>
        <v>1300</v>
      </c>
      <c r="L288" s="1312">
        <f>J288/H288</f>
        <v>0.2441860465116279</v>
      </c>
      <c r="M288" s="114" t="s">
        <v>39</v>
      </c>
      <c r="N288" s="763">
        <f t="shared" ref="N288:AN289" si="71">N256+N258+N260+N262+N264+N266+N268+N270+N272+N274+N276+N278+N280+N282+N284+N286+N212+N214+N216+N218+N220+N222+N224+N226+N228+N230+N232+N234+N236+N238+N240+N242+N244+N246+N248+N250+N252+N254</f>
        <v>0</v>
      </c>
      <c r="O288" s="763">
        <f t="shared" si="71"/>
        <v>0</v>
      </c>
      <c r="P288" s="763">
        <f t="shared" si="71"/>
        <v>0</v>
      </c>
      <c r="Q288" s="523">
        <f t="shared" si="71"/>
        <v>0</v>
      </c>
      <c r="R288" s="763">
        <f t="shared" si="71"/>
        <v>0</v>
      </c>
      <c r="S288" s="763">
        <f t="shared" si="71"/>
        <v>0</v>
      </c>
      <c r="T288" s="763">
        <f t="shared" si="71"/>
        <v>0</v>
      </c>
      <c r="U288" s="763">
        <f t="shared" si="71"/>
        <v>0</v>
      </c>
      <c r="V288" s="763">
        <f t="shared" si="71"/>
        <v>0</v>
      </c>
      <c r="W288" s="523">
        <f t="shared" si="71"/>
        <v>0</v>
      </c>
      <c r="X288" s="763">
        <f t="shared" si="71"/>
        <v>90</v>
      </c>
      <c r="Y288" s="763">
        <f t="shared" si="71"/>
        <v>200</v>
      </c>
      <c r="Z288" s="763">
        <f t="shared" si="71"/>
        <v>0</v>
      </c>
      <c r="AA288" s="763">
        <f t="shared" si="71"/>
        <v>220</v>
      </c>
      <c r="AB288" s="763">
        <f t="shared" si="71"/>
        <v>120</v>
      </c>
      <c r="AC288" s="523">
        <f t="shared" si="71"/>
        <v>0</v>
      </c>
      <c r="AD288" s="763">
        <f t="shared" si="71"/>
        <v>0</v>
      </c>
      <c r="AE288" s="763">
        <f t="shared" si="71"/>
        <v>0</v>
      </c>
      <c r="AF288" s="763">
        <f t="shared" si="71"/>
        <v>500</v>
      </c>
      <c r="AG288" s="763">
        <f t="shared" si="71"/>
        <v>500</v>
      </c>
      <c r="AH288" s="763">
        <f t="shared" si="71"/>
        <v>0</v>
      </c>
      <c r="AI288" s="523">
        <f t="shared" si="71"/>
        <v>0</v>
      </c>
      <c r="AJ288" s="763">
        <f t="shared" si="71"/>
        <v>0</v>
      </c>
      <c r="AK288" s="763">
        <f t="shared" si="71"/>
        <v>0</v>
      </c>
      <c r="AL288" s="763">
        <f t="shared" si="71"/>
        <v>90</v>
      </c>
      <c r="AM288" s="763">
        <f t="shared" si="71"/>
        <v>0</v>
      </c>
      <c r="AN288" s="683">
        <f t="shared" si="71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1"/>
        <v>0</v>
      </c>
      <c r="O289" s="318">
        <f t="shared" si="71"/>
        <v>0</v>
      </c>
      <c r="P289" s="318">
        <f t="shared" si="71"/>
        <v>0</v>
      </c>
      <c r="Q289" s="515">
        <f t="shared" si="71"/>
        <v>0</v>
      </c>
      <c r="R289" s="318">
        <f t="shared" si="71"/>
        <v>0</v>
      </c>
      <c r="S289" s="318">
        <f t="shared" si="71"/>
        <v>0</v>
      </c>
      <c r="T289" s="318">
        <f t="shared" si="71"/>
        <v>0</v>
      </c>
      <c r="U289" s="318">
        <f t="shared" si="71"/>
        <v>0</v>
      </c>
      <c r="V289" s="318">
        <f t="shared" si="71"/>
        <v>0</v>
      </c>
      <c r="W289" s="515">
        <f t="shared" si="71"/>
        <v>0</v>
      </c>
      <c r="X289" s="318">
        <f t="shared" si="71"/>
        <v>0</v>
      </c>
      <c r="Y289" s="318">
        <f t="shared" si="71"/>
        <v>200</v>
      </c>
      <c r="Z289" s="318">
        <f t="shared" si="71"/>
        <v>0</v>
      </c>
      <c r="AA289" s="318">
        <f t="shared" si="71"/>
        <v>88</v>
      </c>
      <c r="AB289" s="318">
        <f t="shared" si="71"/>
        <v>132</v>
      </c>
      <c r="AC289" s="515">
        <f t="shared" si="71"/>
        <v>0</v>
      </c>
      <c r="AD289" s="318">
        <f t="shared" si="71"/>
        <v>0</v>
      </c>
      <c r="AE289" s="318">
        <f t="shared" si="71"/>
        <v>0</v>
      </c>
      <c r="AF289" s="318">
        <f t="shared" si="71"/>
        <v>0</v>
      </c>
      <c r="AG289" s="318">
        <f t="shared" si="71"/>
        <v>0</v>
      </c>
      <c r="AH289" s="318">
        <f t="shared" si="71"/>
        <v>0</v>
      </c>
      <c r="AI289" s="515">
        <f t="shared" si="71"/>
        <v>0</v>
      </c>
      <c r="AJ289" s="318">
        <f t="shared" si="71"/>
        <v>0</v>
      </c>
      <c r="AK289" s="318">
        <f t="shared" si="71"/>
        <v>0</v>
      </c>
      <c r="AL289" s="318">
        <f t="shared" si="71"/>
        <v>0</v>
      </c>
      <c r="AM289" s="318">
        <f t="shared" si="71"/>
        <v>0</v>
      </c>
      <c r="AN289" s="684">
        <f t="shared" si="71"/>
        <v>0</v>
      </c>
      <c r="AO289" s="992"/>
      <c r="AP289" s="684"/>
      <c r="AQ289" s="684"/>
      <c r="AR289" s="684"/>
      <c r="AS289" s="684"/>
      <c r="AT289" s="684"/>
      <c r="AU289" s="94">
        <f t="shared" ref="AU289:AU352" si="72">SUM(N289:AT289)</f>
        <v>420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270</v>
      </c>
      <c r="K292" s="1220">
        <f>H292-J292</f>
        <v>100</v>
      </c>
      <c r="L292" s="1209">
        <f>J292/H292</f>
        <v>0.72972972972972971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100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>
        <v>70</v>
      </c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2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>
        <v>156</v>
      </c>
      <c r="V293" s="40">
        <v>40</v>
      </c>
      <c r="W293" s="78"/>
      <c r="X293" s="40"/>
      <c r="Y293" s="40">
        <v>74</v>
      </c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2"/>
        <v>270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2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270</v>
      </c>
      <c r="K324" s="1272">
        <f>SUM(K290:K323)</f>
        <v>216</v>
      </c>
      <c r="L324" s="1312">
        <f>J324/H324</f>
        <v>0.55555555555555558</v>
      </c>
      <c r="M324" s="195" t="s">
        <v>30</v>
      </c>
      <c r="N324" s="197">
        <f t="shared" ref="N324:AN325" si="73">N290+N292+N294+N296+N298+N300+N302+N304+N306+N308+N310+N312+N314+N316+N318+N320+N322</f>
        <v>0</v>
      </c>
      <c r="O324" s="197">
        <f t="shared" si="73"/>
        <v>0</v>
      </c>
      <c r="P324" s="197">
        <f t="shared" si="73"/>
        <v>0</v>
      </c>
      <c r="Q324" s="196">
        <f t="shared" si="73"/>
        <v>0</v>
      </c>
      <c r="R324" s="197">
        <f t="shared" si="73"/>
        <v>0</v>
      </c>
      <c r="S324" s="197">
        <f t="shared" si="73"/>
        <v>0</v>
      </c>
      <c r="T324" s="197">
        <f t="shared" si="73"/>
        <v>0</v>
      </c>
      <c r="U324" s="197">
        <f t="shared" si="73"/>
        <v>200</v>
      </c>
      <c r="V324" s="197">
        <f t="shared" si="73"/>
        <v>100</v>
      </c>
      <c r="W324" s="196">
        <f t="shared" si="73"/>
        <v>0</v>
      </c>
      <c r="X324" s="197">
        <f t="shared" si="73"/>
        <v>0</v>
      </c>
      <c r="Y324" s="197">
        <f t="shared" si="73"/>
        <v>0</v>
      </c>
      <c r="Z324" s="197">
        <f t="shared" si="73"/>
        <v>0</v>
      </c>
      <c r="AA324" s="197">
        <f t="shared" si="73"/>
        <v>0</v>
      </c>
      <c r="AB324" s="197">
        <f t="shared" si="73"/>
        <v>0</v>
      </c>
      <c r="AC324" s="196">
        <f t="shared" si="73"/>
        <v>0</v>
      </c>
      <c r="AD324" s="197">
        <f t="shared" si="73"/>
        <v>0</v>
      </c>
      <c r="AE324" s="197">
        <f t="shared" si="73"/>
        <v>0</v>
      </c>
      <c r="AF324" s="197">
        <f t="shared" si="73"/>
        <v>0</v>
      </c>
      <c r="AG324" s="197">
        <f t="shared" si="73"/>
        <v>0</v>
      </c>
      <c r="AH324" s="197">
        <f t="shared" si="73"/>
        <v>186</v>
      </c>
      <c r="AI324" s="196">
        <f t="shared" si="73"/>
        <v>0</v>
      </c>
      <c r="AJ324" s="197">
        <f t="shared" si="73"/>
        <v>0</v>
      </c>
      <c r="AK324" s="197">
        <f t="shared" si="73"/>
        <v>0</v>
      </c>
      <c r="AL324" s="197">
        <f t="shared" si="73"/>
        <v>0</v>
      </c>
      <c r="AM324" s="197">
        <f t="shared" si="73"/>
        <v>0</v>
      </c>
      <c r="AN324" s="707">
        <f t="shared" si="73"/>
        <v>0</v>
      </c>
      <c r="AO324" s="996"/>
      <c r="AP324" s="685"/>
      <c r="AQ324" s="369"/>
      <c r="AR324" s="369"/>
      <c r="AS324" s="369"/>
      <c r="AT324" s="369"/>
      <c r="AU324" s="699">
        <f t="shared" si="72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3"/>
        <v>0</v>
      </c>
      <c r="O325" s="202">
        <f t="shared" si="73"/>
        <v>0</v>
      </c>
      <c r="P325" s="202">
        <f t="shared" si="73"/>
        <v>0</v>
      </c>
      <c r="Q325" s="201">
        <f t="shared" si="73"/>
        <v>0</v>
      </c>
      <c r="R325" s="202">
        <f t="shared" si="73"/>
        <v>0</v>
      </c>
      <c r="S325" s="202">
        <f t="shared" si="73"/>
        <v>0</v>
      </c>
      <c r="T325" s="202">
        <f t="shared" si="73"/>
        <v>0</v>
      </c>
      <c r="U325" s="202">
        <f t="shared" si="73"/>
        <v>156</v>
      </c>
      <c r="V325" s="202">
        <f t="shared" si="73"/>
        <v>40</v>
      </c>
      <c r="W325" s="201">
        <f t="shared" si="73"/>
        <v>0</v>
      </c>
      <c r="X325" s="202">
        <f t="shared" si="73"/>
        <v>0</v>
      </c>
      <c r="Y325" s="202">
        <f t="shared" si="73"/>
        <v>74</v>
      </c>
      <c r="Z325" s="202">
        <f t="shared" si="73"/>
        <v>0</v>
      </c>
      <c r="AA325" s="202">
        <f t="shared" si="73"/>
        <v>0</v>
      </c>
      <c r="AB325" s="202">
        <f t="shared" si="73"/>
        <v>0</v>
      </c>
      <c r="AC325" s="201">
        <f t="shared" si="73"/>
        <v>0</v>
      </c>
      <c r="AD325" s="202">
        <f t="shared" si="73"/>
        <v>0</v>
      </c>
      <c r="AE325" s="202">
        <f t="shared" si="73"/>
        <v>0</v>
      </c>
      <c r="AF325" s="202">
        <f t="shared" si="73"/>
        <v>0</v>
      </c>
      <c r="AG325" s="202">
        <f t="shared" si="73"/>
        <v>0</v>
      </c>
      <c r="AH325" s="202">
        <f t="shared" si="73"/>
        <v>0</v>
      </c>
      <c r="AI325" s="201">
        <f t="shared" si="73"/>
        <v>0</v>
      </c>
      <c r="AJ325" s="202">
        <f t="shared" si="73"/>
        <v>0</v>
      </c>
      <c r="AK325" s="202">
        <f t="shared" si="73"/>
        <v>0</v>
      </c>
      <c r="AL325" s="202">
        <f t="shared" si="73"/>
        <v>0</v>
      </c>
      <c r="AM325" s="202">
        <f t="shared" si="73"/>
        <v>0</v>
      </c>
      <c r="AN325" s="708">
        <f t="shared" si="73"/>
        <v>0</v>
      </c>
      <c r="AO325" s="931"/>
      <c r="AP325" s="370"/>
      <c r="AQ325" s="370"/>
      <c r="AR325" s="370"/>
      <c r="AS325" s="370"/>
      <c r="AT325" s="370"/>
      <c r="AU325" s="94">
        <f t="shared" si="72"/>
        <v>270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2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70</v>
      </c>
      <c r="K328" s="1220">
        <f t="shared" ref="K328" si="74">H328-J328</f>
        <v>0</v>
      </c>
      <c r="L328" s="1209">
        <f t="shared" ref="L328" si="75">J328/H328</f>
        <v>1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2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>
        <v>70</v>
      </c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2"/>
        <v>70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110</v>
      </c>
      <c r="K330" s="1220">
        <f t="shared" ref="K330:K344" si="76">H330-J330</f>
        <v>0</v>
      </c>
      <c r="L330" s="1209">
        <f t="shared" ref="L330:L352" si="77">J330/H330</f>
        <v>1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>
        <v>110</v>
      </c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2"/>
        <v>110</v>
      </c>
      <c r="AW331" s="918"/>
      <c r="AZ331" s="919"/>
    </row>
    <row r="332" spans="1:52" s="184" customFormat="1" ht="13.2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>
        <v>100</v>
      </c>
      <c r="I332" s="1241">
        <f>AU332</f>
        <v>100</v>
      </c>
      <c r="J332" s="1232">
        <f>SUM(N333:AT333)</f>
        <v>0</v>
      </c>
      <c r="K332" s="1220">
        <f t="shared" si="76"/>
        <v>100</v>
      </c>
      <c r="L332" s="1209">
        <f t="shared" si="77"/>
        <v>0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>
        <v>100</v>
      </c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2"/>
        <v>100</v>
      </c>
      <c r="AW332" s="918"/>
      <c r="AZ332" s="919"/>
    </row>
    <row r="333" spans="1:52" s="184" customFormat="1" ht="13.2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6"/>
        <v>0</v>
      </c>
      <c r="L334" s="1209" t="e">
        <f t="shared" si="77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0</v>
      </c>
      <c r="K336" s="1220">
        <f t="shared" ref="K336" si="78">H336-J336</f>
        <v>300</v>
      </c>
      <c r="L336" s="1209">
        <f t="shared" ref="L336" si="79">J336/H336</f>
        <v>0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>
        <v>300</v>
      </c>
      <c r="AB336" s="90"/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34"/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2"/>
        <v>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6"/>
        <v>0</v>
      </c>
      <c r="L338" s="1209" t="e">
        <f t="shared" si="77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55</v>
      </c>
      <c r="K340" s="1220">
        <f t="shared" si="76"/>
        <v>135</v>
      </c>
      <c r="L340" s="1209">
        <f t="shared" si="77"/>
        <v>0.28947368421052633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2"/>
        <v>190</v>
      </c>
      <c r="AW340" s="1289" t="s">
        <v>1114</v>
      </c>
      <c r="AX340" s="1290"/>
      <c r="AY340" s="1290"/>
      <c r="AZ340" s="1291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>
        <v>55</v>
      </c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2"/>
        <v>55</v>
      </c>
      <c r="AW341" s="1289"/>
      <c r="AX341" s="1290"/>
      <c r="AY341" s="1290"/>
      <c r="AZ341" s="1291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2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6"/>
        <v>0</v>
      </c>
      <c r="L344" s="1209" t="e">
        <f t="shared" si="77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0">H346-J346</f>
        <v>500</v>
      </c>
      <c r="L346" s="1209">
        <f t="shared" ref="L346" si="81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77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/>
      <c r="I350" s="1230">
        <f>AU350</f>
        <v>0</v>
      </c>
      <c r="J350" s="1232">
        <f>SUM(N351:AT351)</f>
        <v>0</v>
      </c>
      <c r="K350" s="1220">
        <f>H350-J350</f>
        <v>0</v>
      </c>
      <c r="L350" s="1209" t="e">
        <f t="shared" si="77"/>
        <v>#DIV/0!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/>
      <c r="AG350" s="46"/>
      <c r="AH350" s="46"/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2"/>
        <v>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0</v>
      </c>
      <c r="K352" s="1220">
        <f>H352-J352</f>
        <v>500</v>
      </c>
      <c r="L352" s="1209">
        <f t="shared" si="77"/>
        <v>0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46"/>
      <c r="AB352" s="44">
        <v>500</v>
      </c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/>
      <c r="AE353" s="50"/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2">SUM(N353:AT353)</f>
        <v>0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2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7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2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2080</v>
      </c>
      <c r="I356" s="1272">
        <f>SUM(I326:I355)</f>
        <v>2080</v>
      </c>
      <c r="J356" s="1274">
        <f>SUM(J326:J355)</f>
        <v>235</v>
      </c>
      <c r="K356" s="1272">
        <f>SUM(K326:K355)</f>
        <v>1845</v>
      </c>
      <c r="L356" s="1275">
        <f>J356/H356</f>
        <v>0.11298076923076923</v>
      </c>
      <c r="M356" s="211" t="s">
        <v>30</v>
      </c>
      <c r="N356" s="313">
        <f t="shared" ref="N356:AN357" si="83">N326+N330+N332+N334+N336+N338+N340+N342+N344+N346+N348+N350+N352+N354+N328</f>
        <v>0</v>
      </c>
      <c r="O356" s="313">
        <f t="shared" si="83"/>
        <v>0</v>
      </c>
      <c r="P356" s="313">
        <f t="shared" si="83"/>
        <v>0</v>
      </c>
      <c r="Q356" s="774">
        <f t="shared" si="83"/>
        <v>0</v>
      </c>
      <c r="R356" s="313">
        <f t="shared" si="83"/>
        <v>0</v>
      </c>
      <c r="S356" s="313">
        <f t="shared" si="83"/>
        <v>0</v>
      </c>
      <c r="T356" s="313">
        <f t="shared" si="83"/>
        <v>110</v>
      </c>
      <c r="U356" s="313">
        <f t="shared" si="83"/>
        <v>70</v>
      </c>
      <c r="V356" s="313">
        <f t="shared" si="83"/>
        <v>160</v>
      </c>
      <c r="W356" s="774">
        <f t="shared" si="83"/>
        <v>0</v>
      </c>
      <c r="X356" s="313">
        <f t="shared" si="83"/>
        <v>190</v>
      </c>
      <c r="Y356" s="313">
        <f t="shared" si="83"/>
        <v>0</v>
      </c>
      <c r="Z356" s="313">
        <f t="shared" si="83"/>
        <v>0</v>
      </c>
      <c r="AA356" s="313">
        <f t="shared" si="83"/>
        <v>300</v>
      </c>
      <c r="AB356" s="313">
        <f t="shared" si="83"/>
        <v>500</v>
      </c>
      <c r="AC356" s="774">
        <f t="shared" si="83"/>
        <v>0</v>
      </c>
      <c r="AD356" s="313">
        <f t="shared" si="83"/>
        <v>0</v>
      </c>
      <c r="AE356" s="313">
        <f t="shared" si="83"/>
        <v>0</v>
      </c>
      <c r="AF356" s="313">
        <f t="shared" si="83"/>
        <v>0</v>
      </c>
      <c r="AG356" s="313">
        <f t="shared" si="83"/>
        <v>0</v>
      </c>
      <c r="AH356" s="313">
        <f t="shared" si="83"/>
        <v>0</v>
      </c>
      <c r="AI356" s="774">
        <f t="shared" si="83"/>
        <v>0</v>
      </c>
      <c r="AJ356" s="313">
        <f t="shared" si="83"/>
        <v>0</v>
      </c>
      <c r="AK356" s="313">
        <f t="shared" si="83"/>
        <v>0</v>
      </c>
      <c r="AL356" s="313">
        <f t="shared" si="83"/>
        <v>100</v>
      </c>
      <c r="AM356" s="313">
        <f t="shared" si="83"/>
        <v>650</v>
      </c>
      <c r="AN356" s="369">
        <f t="shared" si="83"/>
        <v>0</v>
      </c>
      <c r="AO356" s="998"/>
      <c r="AP356" s="369"/>
      <c r="AQ356" s="369"/>
      <c r="AR356" s="369"/>
      <c r="AS356" s="369"/>
      <c r="AT356" s="369"/>
      <c r="AU356" s="999">
        <f t="shared" si="82"/>
        <v>2080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3"/>
        <v>0</v>
      </c>
      <c r="O357" s="874">
        <f t="shared" si="83"/>
        <v>0</v>
      </c>
      <c r="P357" s="874">
        <f t="shared" si="83"/>
        <v>0</v>
      </c>
      <c r="Q357" s="873">
        <f t="shared" si="83"/>
        <v>0</v>
      </c>
      <c r="R357" s="874">
        <f t="shared" si="83"/>
        <v>0</v>
      </c>
      <c r="S357" s="874">
        <f t="shared" si="83"/>
        <v>55</v>
      </c>
      <c r="T357" s="874">
        <f t="shared" si="83"/>
        <v>110</v>
      </c>
      <c r="U357" s="874">
        <f t="shared" si="83"/>
        <v>70</v>
      </c>
      <c r="V357" s="874">
        <f t="shared" si="83"/>
        <v>0</v>
      </c>
      <c r="W357" s="873">
        <f t="shared" si="83"/>
        <v>0</v>
      </c>
      <c r="X357" s="874">
        <f t="shared" si="83"/>
        <v>0</v>
      </c>
      <c r="Y357" s="874">
        <f t="shared" si="83"/>
        <v>0</v>
      </c>
      <c r="Z357" s="874">
        <f t="shared" si="83"/>
        <v>0</v>
      </c>
      <c r="AA357" s="874">
        <f t="shared" si="83"/>
        <v>0</v>
      </c>
      <c r="AB357" s="874">
        <f t="shared" si="83"/>
        <v>0</v>
      </c>
      <c r="AC357" s="873">
        <f t="shared" si="83"/>
        <v>0</v>
      </c>
      <c r="AD357" s="874">
        <f t="shared" si="83"/>
        <v>0</v>
      </c>
      <c r="AE357" s="874">
        <f t="shared" si="83"/>
        <v>0</v>
      </c>
      <c r="AF357" s="874">
        <f t="shared" si="83"/>
        <v>0</v>
      </c>
      <c r="AG357" s="874">
        <f t="shared" si="83"/>
        <v>0</v>
      </c>
      <c r="AH357" s="874">
        <f t="shared" si="83"/>
        <v>0</v>
      </c>
      <c r="AI357" s="873">
        <f t="shared" si="83"/>
        <v>0</v>
      </c>
      <c r="AJ357" s="874">
        <f t="shared" si="83"/>
        <v>0</v>
      </c>
      <c r="AK357" s="874">
        <f t="shared" si="83"/>
        <v>0</v>
      </c>
      <c r="AL357" s="874">
        <f t="shared" si="83"/>
        <v>0</v>
      </c>
      <c r="AM357" s="874">
        <f t="shared" si="83"/>
        <v>0</v>
      </c>
      <c r="AN357" s="1000">
        <f t="shared" si="83"/>
        <v>0</v>
      </c>
      <c r="AO357" s="1001"/>
      <c r="AP357" s="1000"/>
      <c r="AQ357" s="1000"/>
      <c r="AR357" s="1000"/>
      <c r="AS357" s="1000"/>
      <c r="AT357" s="1000"/>
      <c r="AU357" s="1002">
        <f t="shared" si="82"/>
        <v>235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210</v>
      </c>
      <c r="K360" s="1220">
        <f>H360-J360</f>
        <v>290</v>
      </c>
      <c r="L360" s="1209">
        <f>J360/H360</f>
        <v>0.42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>
        <v>210</v>
      </c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210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330</v>
      </c>
      <c r="K362" s="1220">
        <f>H362-J362</f>
        <v>1600</v>
      </c>
      <c r="L362" s="1209">
        <f>J362/H362</f>
        <v>0.17098445595854922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>
        <v>210</v>
      </c>
      <c r="T363" s="50"/>
      <c r="U363" s="87"/>
      <c r="V363" s="87"/>
      <c r="W363" s="217"/>
      <c r="X363" s="87"/>
      <c r="Y363" s="87"/>
      <c r="Z363" s="87"/>
      <c r="AA363" s="87">
        <v>120</v>
      </c>
      <c r="AB363" s="87"/>
      <c r="AC363" s="217"/>
      <c r="AD363" s="87"/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4">SUM(N363:AT363)</f>
        <v>330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4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4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4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4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540</v>
      </c>
      <c r="K368" s="1214">
        <f>K360+K362+K364+K366</f>
        <v>1890</v>
      </c>
      <c r="L368" s="1218">
        <f>J368/H368</f>
        <v>0.22222222222222221</v>
      </c>
      <c r="M368" s="875" t="s">
        <v>30</v>
      </c>
      <c r="N368" s="213">
        <f>N360+N362+N364+N366</f>
        <v>0</v>
      </c>
      <c r="O368" s="213">
        <f t="shared" ref="O368:T369" si="85">O360+O362+O364+O366</f>
        <v>260</v>
      </c>
      <c r="P368" s="213">
        <f t="shared" si="85"/>
        <v>0</v>
      </c>
      <c r="Q368" s="212">
        <f t="shared" si="85"/>
        <v>0</v>
      </c>
      <c r="R368" s="213">
        <f t="shared" si="85"/>
        <v>200</v>
      </c>
      <c r="S368" s="213">
        <f>S360+S362+S364+S366</f>
        <v>250</v>
      </c>
      <c r="T368" s="213">
        <f t="shared" si="85"/>
        <v>0</v>
      </c>
      <c r="U368" s="213">
        <f>U360+U362+U364+U366</f>
        <v>250</v>
      </c>
      <c r="V368" s="213">
        <f t="shared" ref="V368:X369" si="86">V360+V362+V364+V366</f>
        <v>0</v>
      </c>
      <c r="W368" s="212">
        <f t="shared" si="86"/>
        <v>0</v>
      </c>
      <c r="X368" s="213">
        <f t="shared" si="86"/>
        <v>0</v>
      </c>
      <c r="Y368" s="213">
        <f>Y360+Y362+Y364+Y366</f>
        <v>0</v>
      </c>
      <c r="Z368" s="213">
        <f t="shared" ref="Z368:AS369" si="87">Z360+Z362+Z364+Z366</f>
        <v>400</v>
      </c>
      <c r="AA368" s="213">
        <f t="shared" si="87"/>
        <v>0</v>
      </c>
      <c r="AB368" s="213">
        <f t="shared" si="87"/>
        <v>0</v>
      </c>
      <c r="AC368" s="212">
        <f t="shared" si="87"/>
        <v>0</v>
      </c>
      <c r="AD368" s="213">
        <f t="shared" si="87"/>
        <v>0</v>
      </c>
      <c r="AE368" s="213">
        <f>AE360+AE362+AE364+AE366</f>
        <v>0</v>
      </c>
      <c r="AF368" s="213">
        <f t="shared" si="87"/>
        <v>400</v>
      </c>
      <c r="AG368" s="213">
        <f t="shared" si="87"/>
        <v>0</v>
      </c>
      <c r="AH368" s="213">
        <f t="shared" si="87"/>
        <v>0</v>
      </c>
      <c r="AI368" s="212">
        <f t="shared" si="87"/>
        <v>0</v>
      </c>
      <c r="AJ368" s="213">
        <f t="shared" si="87"/>
        <v>0</v>
      </c>
      <c r="AK368" s="213">
        <f>AK360+AK362+AK364+AK366</f>
        <v>400</v>
      </c>
      <c r="AL368" s="213">
        <f t="shared" si="87"/>
        <v>0</v>
      </c>
      <c r="AM368" s="213">
        <f t="shared" si="87"/>
        <v>0</v>
      </c>
      <c r="AN368" s="640">
        <f t="shared" si="87"/>
        <v>0</v>
      </c>
      <c r="AO368" s="640">
        <f t="shared" si="87"/>
        <v>0</v>
      </c>
      <c r="AP368" s="640">
        <f t="shared" si="87"/>
        <v>0</v>
      </c>
      <c r="AQ368" s="640">
        <f t="shared" si="87"/>
        <v>0</v>
      </c>
      <c r="AR368" s="640">
        <f t="shared" si="87"/>
        <v>0</v>
      </c>
      <c r="AS368" s="640">
        <f t="shared" si="87"/>
        <v>0</v>
      </c>
      <c r="AT368" s="640"/>
      <c r="AU368" s="999">
        <f t="shared" si="84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5"/>
        <v>0</v>
      </c>
      <c r="P369" s="218">
        <f t="shared" si="85"/>
        <v>0</v>
      </c>
      <c r="Q369" s="217">
        <f t="shared" si="85"/>
        <v>0</v>
      </c>
      <c r="R369" s="218">
        <f t="shared" si="85"/>
        <v>0</v>
      </c>
      <c r="S369" s="218">
        <f>S361+S363+S365+S367</f>
        <v>210</v>
      </c>
      <c r="T369" s="218">
        <f t="shared" si="85"/>
        <v>0</v>
      </c>
      <c r="U369" s="218">
        <f>U361+U363+U365+U367</f>
        <v>210</v>
      </c>
      <c r="V369" s="218">
        <f t="shared" si="86"/>
        <v>0</v>
      </c>
      <c r="W369" s="217">
        <f t="shared" si="86"/>
        <v>0</v>
      </c>
      <c r="X369" s="218">
        <f t="shared" si="86"/>
        <v>0</v>
      </c>
      <c r="Y369" s="218">
        <f>Y361+Y363+Y365+Y367</f>
        <v>0</v>
      </c>
      <c r="Z369" s="218">
        <f t="shared" si="87"/>
        <v>0</v>
      </c>
      <c r="AA369" s="218">
        <f t="shared" si="87"/>
        <v>120</v>
      </c>
      <c r="AB369" s="218">
        <f t="shared" si="87"/>
        <v>0</v>
      </c>
      <c r="AC369" s="217">
        <f t="shared" si="87"/>
        <v>0</v>
      </c>
      <c r="AD369" s="218">
        <f t="shared" si="87"/>
        <v>0</v>
      </c>
      <c r="AE369" s="218">
        <f>AE361+AE363+AE365+AE367</f>
        <v>0</v>
      </c>
      <c r="AF369" s="218">
        <f t="shared" si="87"/>
        <v>0</v>
      </c>
      <c r="AG369" s="218">
        <f t="shared" si="87"/>
        <v>0</v>
      </c>
      <c r="AH369" s="218">
        <f t="shared" si="87"/>
        <v>0</v>
      </c>
      <c r="AI369" s="217">
        <f t="shared" si="87"/>
        <v>0</v>
      </c>
      <c r="AJ369" s="218">
        <f t="shared" si="87"/>
        <v>0</v>
      </c>
      <c r="AK369" s="218">
        <f>AK361+AK363+AK365+AK367</f>
        <v>0</v>
      </c>
      <c r="AL369" s="218">
        <f t="shared" si="87"/>
        <v>0</v>
      </c>
      <c r="AM369" s="218">
        <f t="shared" si="87"/>
        <v>0</v>
      </c>
      <c r="AN369" s="87">
        <f t="shared" si="87"/>
        <v>0</v>
      </c>
      <c r="AO369" s="87">
        <f t="shared" si="87"/>
        <v>0</v>
      </c>
      <c r="AP369" s="87">
        <f t="shared" si="87"/>
        <v>0</v>
      </c>
      <c r="AQ369" s="87">
        <f t="shared" si="87"/>
        <v>0</v>
      </c>
      <c r="AR369" s="87">
        <f t="shared" si="87"/>
        <v>0</v>
      </c>
      <c r="AS369" s="87">
        <f t="shared" si="87"/>
        <v>0</v>
      </c>
      <c r="AT369" s="87"/>
      <c r="AU369" s="42">
        <f t="shared" si="84"/>
        <v>540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45655</v>
      </c>
      <c r="I370" s="1203">
        <f>I34+I58+I146+I199+I288+I324+I356+I210</f>
        <v>45655</v>
      </c>
      <c r="J370" s="1205">
        <f>J34+J58+J146+J199+J288+J324+J356+J210</f>
        <v>24507</v>
      </c>
      <c r="K370" s="1203">
        <f>K34+K58+K146+K199+K288+K324+K356+K210</f>
        <v>21148</v>
      </c>
      <c r="L370" s="1207">
        <f>J370/H370</f>
        <v>0.53678677034278832</v>
      </c>
      <c r="M370" s="764" t="s">
        <v>39</v>
      </c>
      <c r="N370" s="765">
        <f t="shared" ref="N370:AS370" si="88">N324+N288+N199+N146+N58+N34+N356+N210</f>
        <v>2074</v>
      </c>
      <c r="O370" s="765">
        <f t="shared" si="88"/>
        <v>1883</v>
      </c>
      <c r="P370" s="765">
        <f t="shared" si="88"/>
        <v>1755</v>
      </c>
      <c r="Q370" s="190">
        <f t="shared" si="88"/>
        <v>0</v>
      </c>
      <c r="R370" s="765">
        <f t="shared" si="88"/>
        <v>2065</v>
      </c>
      <c r="S370" s="765">
        <f t="shared" si="88"/>
        <v>2134</v>
      </c>
      <c r="T370" s="765">
        <f t="shared" si="88"/>
        <v>1905</v>
      </c>
      <c r="U370" s="765">
        <f t="shared" si="88"/>
        <v>2065</v>
      </c>
      <c r="V370" s="765">
        <f t="shared" si="88"/>
        <v>2155</v>
      </c>
      <c r="W370" s="190">
        <f t="shared" si="88"/>
        <v>0</v>
      </c>
      <c r="X370" s="765">
        <f t="shared" si="88"/>
        <v>1947</v>
      </c>
      <c r="Y370" s="765">
        <f t="shared" si="88"/>
        <v>2080</v>
      </c>
      <c r="Z370" s="765">
        <f t="shared" si="88"/>
        <v>2180</v>
      </c>
      <c r="AA370" s="765">
        <f t="shared" si="88"/>
        <v>2155</v>
      </c>
      <c r="AB370" s="765">
        <f t="shared" si="88"/>
        <v>2200</v>
      </c>
      <c r="AC370" s="190">
        <f t="shared" si="88"/>
        <v>0</v>
      </c>
      <c r="AD370" s="765">
        <f t="shared" si="88"/>
        <v>2089</v>
      </c>
      <c r="AE370" s="765">
        <f t="shared" si="88"/>
        <v>2362</v>
      </c>
      <c r="AF370" s="765">
        <f t="shared" si="88"/>
        <v>2350</v>
      </c>
      <c r="AG370" s="765">
        <f t="shared" si="88"/>
        <v>2430</v>
      </c>
      <c r="AH370" s="765">
        <f t="shared" si="88"/>
        <v>2166</v>
      </c>
      <c r="AI370" s="190">
        <f t="shared" si="88"/>
        <v>0</v>
      </c>
      <c r="AJ370" s="765">
        <f t="shared" si="88"/>
        <v>2040</v>
      </c>
      <c r="AK370" s="765">
        <f t="shared" si="88"/>
        <v>1780</v>
      </c>
      <c r="AL370" s="765">
        <f t="shared" si="88"/>
        <v>1490</v>
      </c>
      <c r="AM370" s="765">
        <f t="shared" si="88"/>
        <v>2150</v>
      </c>
      <c r="AN370" s="136">
        <f t="shared" si="88"/>
        <v>0</v>
      </c>
      <c r="AO370" s="136">
        <f t="shared" si="88"/>
        <v>0</v>
      </c>
      <c r="AP370" s="136">
        <f t="shared" si="88"/>
        <v>0</v>
      </c>
      <c r="AQ370" s="136">
        <f t="shared" si="88"/>
        <v>0</v>
      </c>
      <c r="AR370" s="136">
        <f t="shared" si="88"/>
        <v>0</v>
      </c>
      <c r="AS370" s="136">
        <f t="shared" si="88"/>
        <v>0</v>
      </c>
      <c r="AT370" s="136"/>
      <c r="AU370" s="1018">
        <f>SUM(N370:AN370)</f>
        <v>45455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89">N35+N59+N200+N289+N325+N357+N147+N211</f>
        <v>1498</v>
      </c>
      <c r="O371" s="767">
        <f t="shared" si="89"/>
        <v>1958</v>
      </c>
      <c r="P371" s="767">
        <f t="shared" si="89"/>
        <v>2123</v>
      </c>
      <c r="Q371" s="515">
        <f t="shared" si="89"/>
        <v>0</v>
      </c>
      <c r="R371" s="767">
        <f t="shared" si="89"/>
        <v>2171</v>
      </c>
      <c r="S371" s="767">
        <f t="shared" si="89"/>
        <v>2278</v>
      </c>
      <c r="T371" s="767">
        <f t="shared" si="89"/>
        <v>1399</v>
      </c>
      <c r="U371" s="767">
        <f t="shared" si="89"/>
        <v>1991</v>
      </c>
      <c r="V371" s="767">
        <f t="shared" si="89"/>
        <v>2016</v>
      </c>
      <c r="W371" s="515">
        <f t="shared" si="89"/>
        <v>0</v>
      </c>
      <c r="X371" s="767">
        <f t="shared" si="89"/>
        <v>1834</v>
      </c>
      <c r="Y371" s="767">
        <f t="shared" si="89"/>
        <v>2199</v>
      </c>
      <c r="Z371" s="767">
        <f t="shared" si="89"/>
        <v>1790</v>
      </c>
      <c r="AA371" s="767">
        <f t="shared" si="89"/>
        <v>1639</v>
      </c>
      <c r="AB371" s="767">
        <f t="shared" si="89"/>
        <v>1611</v>
      </c>
      <c r="AC371" s="515">
        <f t="shared" si="89"/>
        <v>0</v>
      </c>
      <c r="AD371" s="767">
        <f t="shared" si="89"/>
        <v>0</v>
      </c>
      <c r="AE371" s="767">
        <f t="shared" si="89"/>
        <v>0</v>
      </c>
      <c r="AF371" s="767">
        <f t="shared" si="89"/>
        <v>0</v>
      </c>
      <c r="AG371" s="767">
        <f t="shared" si="89"/>
        <v>0</v>
      </c>
      <c r="AH371" s="767">
        <f t="shared" si="89"/>
        <v>0</v>
      </c>
      <c r="AI371" s="515">
        <f t="shared" si="89"/>
        <v>0</v>
      </c>
      <c r="AJ371" s="767">
        <f t="shared" si="89"/>
        <v>0</v>
      </c>
      <c r="AK371" s="767">
        <f t="shared" si="89"/>
        <v>0</v>
      </c>
      <c r="AL371" s="767">
        <f t="shared" si="89"/>
        <v>0</v>
      </c>
      <c r="AM371" s="767">
        <f t="shared" si="89"/>
        <v>0</v>
      </c>
      <c r="AN371" s="684">
        <f t="shared" si="89"/>
        <v>0</v>
      </c>
      <c r="AO371" s="684">
        <f t="shared" si="89"/>
        <v>0</v>
      </c>
      <c r="AP371" s="684">
        <f t="shared" si="89"/>
        <v>0</v>
      </c>
      <c r="AQ371" s="684">
        <f t="shared" si="89"/>
        <v>0</v>
      </c>
      <c r="AR371" s="684">
        <f t="shared" si="89"/>
        <v>0</v>
      </c>
      <c r="AS371" s="684">
        <f t="shared" si="89"/>
        <v>0</v>
      </c>
      <c r="AT371" s="684"/>
      <c r="AU371" s="1019">
        <f>SUM(N371:AT371)</f>
        <v>24507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0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0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>
        <v>45</v>
      </c>
      <c r="T377" s="938">
        <v>42</v>
      </c>
      <c r="U377" s="938">
        <f>53+7</f>
        <v>60</v>
      </c>
      <c r="V377" s="938">
        <v>7</v>
      </c>
      <c r="W377" s="890"/>
      <c r="X377" s="938"/>
      <c r="Y377" s="940"/>
      <c r="Z377" s="938"/>
      <c r="AA377" s="938">
        <v>10</v>
      </c>
      <c r="AB377" s="938">
        <v>37</v>
      </c>
      <c r="AC377" s="890"/>
      <c r="AD377" s="938"/>
      <c r="AE377" s="940"/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0"/>
        <v>428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0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>
        <v>88</v>
      </c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0"/>
        <v>88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0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>
        <v>61</v>
      </c>
      <c r="U381" s="940">
        <v>97</v>
      </c>
      <c r="V381" s="940">
        <v>20</v>
      </c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0"/>
        <v>178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0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>
        <v>53</v>
      </c>
      <c r="W383" s="892"/>
      <c r="X383" s="940">
        <v>44</v>
      </c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0"/>
        <v>97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0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>
        <v>52</v>
      </c>
      <c r="Y385" s="943">
        <v>27</v>
      </c>
      <c r="Z385" s="943">
        <v>34</v>
      </c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0"/>
        <v>113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0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0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1">O374+O376+O378+O380+O382+O384+O386</f>
        <v>80</v>
      </c>
      <c r="P388" s="1042">
        <f t="shared" si="91"/>
        <v>160</v>
      </c>
      <c r="Q388" s="895">
        <f t="shared" si="91"/>
        <v>0</v>
      </c>
      <c r="R388" s="1042">
        <f t="shared" si="91"/>
        <v>180</v>
      </c>
      <c r="S388" s="1042">
        <f t="shared" si="91"/>
        <v>260</v>
      </c>
      <c r="T388" s="1042">
        <f t="shared" si="91"/>
        <v>220</v>
      </c>
      <c r="U388" s="1042">
        <f t="shared" si="91"/>
        <v>70</v>
      </c>
      <c r="V388" s="1042">
        <f t="shared" si="91"/>
        <v>160</v>
      </c>
      <c r="W388" s="895">
        <f t="shared" si="91"/>
        <v>0</v>
      </c>
      <c r="X388" s="1042">
        <f t="shared" si="91"/>
        <v>160</v>
      </c>
      <c r="Y388" s="1042">
        <f t="shared" si="91"/>
        <v>160</v>
      </c>
      <c r="Z388" s="1042">
        <f t="shared" si="91"/>
        <v>160</v>
      </c>
      <c r="AA388" s="1042">
        <f t="shared" si="91"/>
        <v>160</v>
      </c>
      <c r="AB388" s="1042">
        <f t="shared" si="91"/>
        <v>160</v>
      </c>
      <c r="AC388" s="895">
        <f t="shared" si="91"/>
        <v>0</v>
      </c>
      <c r="AD388" s="1042">
        <f t="shared" si="91"/>
        <v>182</v>
      </c>
      <c r="AE388" s="1042">
        <f t="shared" si="91"/>
        <v>0</v>
      </c>
      <c r="AF388" s="1042">
        <f t="shared" si="91"/>
        <v>0</v>
      </c>
      <c r="AG388" s="1042">
        <f t="shared" si="91"/>
        <v>0</v>
      </c>
      <c r="AH388" s="1042">
        <f t="shared" si="91"/>
        <v>0</v>
      </c>
      <c r="AI388" s="895">
        <f t="shared" si="91"/>
        <v>0</v>
      </c>
      <c r="AJ388" s="1042">
        <f t="shared" si="91"/>
        <v>90</v>
      </c>
      <c r="AK388" s="1042">
        <f t="shared" si="91"/>
        <v>90</v>
      </c>
      <c r="AL388" s="1042">
        <f t="shared" si="91"/>
        <v>90</v>
      </c>
      <c r="AM388" s="1042">
        <f t="shared" si="91"/>
        <v>0</v>
      </c>
      <c r="AN388" s="1042">
        <f t="shared" si="91"/>
        <v>0</v>
      </c>
      <c r="AO388" s="1042">
        <f t="shared" si="91"/>
        <v>0</v>
      </c>
      <c r="AP388" s="1042">
        <f t="shared" si="91"/>
        <v>0</v>
      </c>
      <c r="AQ388" s="1042">
        <f t="shared" si="91"/>
        <v>0</v>
      </c>
      <c r="AR388" s="1042">
        <f t="shared" si="91"/>
        <v>0</v>
      </c>
      <c r="AS388" s="1042">
        <f t="shared" si="91"/>
        <v>0</v>
      </c>
      <c r="AT388" s="1042">
        <f t="shared" si="91"/>
        <v>0</v>
      </c>
      <c r="AU388" s="1043">
        <f t="shared" si="90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2">O375+O377+O379+O381+O385+O387+O383</f>
        <v>227</v>
      </c>
      <c r="P389" s="1044">
        <f t="shared" si="92"/>
        <v>220</v>
      </c>
      <c r="Q389" s="896">
        <f t="shared" si="92"/>
        <v>0</v>
      </c>
      <c r="R389" s="1044">
        <f t="shared" si="92"/>
        <v>97</v>
      </c>
      <c r="S389" s="1044">
        <f t="shared" si="92"/>
        <v>133</v>
      </c>
      <c r="T389" s="1044">
        <f t="shared" si="92"/>
        <v>103</v>
      </c>
      <c r="U389" s="1044">
        <f t="shared" si="92"/>
        <v>157</v>
      </c>
      <c r="V389" s="1044">
        <f t="shared" si="92"/>
        <v>80</v>
      </c>
      <c r="W389" s="896">
        <f t="shared" si="92"/>
        <v>0</v>
      </c>
      <c r="X389" s="1044">
        <f t="shared" si="92"/>
        <v>96</v>
      </c>
      <c r="Y389" s="1044">
        <f t="shared" si="92"/>
        <v>27</v>
      </c>
      <c r="Z389" s="1044">
        <f t="shared" si="92"/>
        <v>34</v>
      </c>
      <c r="AA389" s="1044">
        <f t="shared" si="92"/>
        <v>10</v>
      </c>
      <c r="AB389" s="1044">
        <f t="shared" si="92"/>
        <v>37</v>
      </c>
      <c r="AC389" s="896">
        <f t="shared" si="92"/>
        <v>0</v>
      </c>
      <c r="AD389" s="1044">
        <f t="shared" si="92"/>
        <v>0</v>
      </c>
      <c r="AE389" s="1044">
        <f t="shared" si="92"/>
        <v>0</v>
      </c>
      <c r="AF389" s="1044">
        <f t="shared" si="92"/>
        <v>0</v>
      </c>
      <c r="AG389" s="1044">
        <f t="shared" si="92"/>
        <v>0</v>
      </c>
      <c r="AH389" s="1044">
        <f t="shared" si="92"/>
        <v>0</v>
      </c>
      <c r="AI389" s="896">
        <f t="shared" si="92"/>
        <v>0</v>
      </c>
      <c r="AJ389" s="1044">
        <f t="shared" si="92"/>
        <v>0</v>
      </c>
      <c r="AK389" s="1044">
        <f t="shared" si="92"/>
        <v>0</v>
      </c>
      <c r="AL389" s="1044">
        <f t="shared" si="92"/>
        <v>0</v>
      </c>
      <c r="AM389" s="1044">
        <f t="shared" si="92"/>
        <v>0</v>
      </c>
      <c r="AN389" s="1044">
        <f t="shared" si="92"/>
        <v>0</v>
      </c>
      <c r="AO389" s="1044">
        <f t="shared" si="92"/>
        <v>0</v>
      </c>
      <c r="AP389" s="1044">
        <f t="shared" si="92"/>
        <v>0</v>
      </c>
      <c r="AQ389" s="1044">
        <f t="shared" si="92"/>
        <v>0</v>
      </c>
      <c r="AR389" s="1044">
        <f t="shared" si="92"/>
        <v>0</v>
      </c>
      <c r="AS389" s="1044">
        <f t="shared" si="92"/>
        <v>0</v>
      </c>
      <c r="AT389" s="1044">
        <f t="shared" si="92"/>
        <v>0</v>
      </c>
      <c r="AU389" s="1045">
        <f t="shared" si="90"/>
        <v>1342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112426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830"/>
      <c r="B400" s="831"/>
      <c r="C400" s="107"/>
      <c r="D400" s="1158" t="s">
        <v>578</v>
      </c>
      <c r="E400" s="527" t="s">
        <v>903</v>
      </c>
      <c r="F400" s="152"/>
      <c r="G400" s="152"/>
      <c r="H400" s="1142"/>
      <c r="I400" s="1143"/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830"/>
      <c r="B401" s="831"/>
      <c r="C401" s="107"/>
      <c r="D401" s="1135"/>
      <c r="E401" s="236" t="s">
        <v>495</v>
      </c>
      <c r="F401" s="105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40"/>
      <c r="G428" s="152"/>
      <c r="H428" s="1143">
        <v>1000</v>
      </c>
      <c r="I428" s="1155" t="s">
        <v>1058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41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66200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1"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I214:I215"/>
    <mergeCell ref="J214:J21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2:A233"/>
    <mergeCell ref="C232:C233"/>
    <mergeCell ref="D232:D233"/>
    <mergeCell ref="G232:G23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22:I223"/>
    <mergeCell ref="J222:J223"/>
    <mergeCell ref="K222:K223"/>
    <mergeCell ref="L222:L223"/>
    <mergeCell ref="A224:A225"/>
    <mergeCell ref="C224:C225"/>
    <mergeCell ref="D224:D225"/>
    <mergeCell ref="G224:G225"/>
    <mergeCell ref="H224:H225"/>
    <mergeCell ref="I224:I225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J228:J229"/>
    <mergeCell ref="K228:K229"/>
    <mergeCell ref="J224:J225"/>
    <mergeCell ref="K224:K225"/>
    <mergeCell ref="L224:L225"/>
    <mergeCell ref="A226:A227"/>
    <mergeCell ref="C226:C227"/>
    <mergeCell ref="D226:D227"/>
    <mergeCell ref="G226:G227"/>
    <mergeCell ref="H226:H227"/>
    <mergeCell ref="I226:I227"/>
    <mergeCell ref="J226:J227"/>
    <mergeCell ref="H232:H233"/>
    <mergeCell ref="I232:I233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K230:K231"/>
    <mergeCell ref="L230:L231"/>
    <mergeCell ref="I236:I237"/>
    <mergeCell ref="J236:J237"/>
    <mergeCell ref="K236:K237"/>
    <mergeCell ref="L236:L237"/>
    <mergeCell ref="A238:A239"/>
    <mergeCell ref="C238:C239"/>
    <mergeCell ref="D238:D239"/>
    <mergeCell ref="G238:G239"/>
    <mergeCell ref="H238:H239"/>
    <mergeCell ref="I238:I239"/>
    <mergeCell ref="I234:I235"/>
    <mergeCell ref="J234:J235"/>
    <mergeCell ref="K234:K235"/>
    <mergeCell ref="L234:L235"/>
    <mergeCell ref="A236:A237"/>
    <mergeCell ref="C236:C237"/>
    <mergeCell ref="D236:D237"/>
    <mergeCell ref="F236:F237"/>
    <mergeCell ref="G236:G237"/>
    <mergeCell ref="H236:H237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I344:I345"/>
    <mergeCell ref="J344:J345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A344:A345"/>
    <mergeCell ref="C344:C345"/>
    <mergeCell ref="D344:D345"/>
    <mergeCell ref="F344:F345"/>
    <mergeCell ref="G344:G345"/>
    <mergeCell ref="H344:H345"/>
    <mergeCell ref="AW340:AZ341"/>
    <mergeCell ref="A342:A343"/>
    <mergeCell ref="D342:D343"/>
    <mergeCell ref="G342:G343"/>
    <mergeCell ref="H342:H343"/>
    <mergeCell ref="I342:I343"/>
    <mergeCell ref="J342:J343"/>
    <mergeCell ref="K342:K343"/>
    <mergeCell ref="L342:L343"/>
    <mergeCell ref="J348:J349"/>
    <mergeCell ref="K348:K349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46:J347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52:J353"/>
    <mergeCell ref="K352:K353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J350:J351"/>
    <mergeCell ref="K350:K351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K354:K355"/>
    <mergeCell ref="L354:L355"/>
    <mergeCell ref="A356:E357"/>
    <mergeCell ref="H356:H357"/>
    <mergeCell ref="I356:I357"/>
    <mergeCell ref="J356:J357"/>
    <mergeCell ref="K356:K357"/>
    <mergeCell ref="L356:L35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</mergeCells>
  <phoneticPr fontId="13" type="noConversion"/>
  <conditionalFormatting sqref="K7:K124">
    <cfRule type="cellIs" dxfId="31" priority="3" stopIfTrue="1" operator="lessThan">
      <formula>0</formula>
    </cfRule>
    <cfRule type="cellIs" dxfId="30" priority="4" stopIfTrue="1" operator="equal">
      <formula>0</formula>
    </cfRule>
  </conditionalFormatting>
  <conditionalFormatting sqref="K126:K131">
    <cfRule type="cellIs" dxfId="29" priority="5" stopIfTrue="1" operator="lessThan">
      <formula>0</formula>
    </cfRule>
    <cfRule type="cellIs" dxfId="28" priority="6" stopIfTrue="1" operator="equal">
      <formula>0</formula>
    </cfRule>
  </conditionalFormatting>
  <conditionalFormatting sqref="K134:K145 K360:K367">
    <cfRule type="cellIs" dxfId="27" priority="7" stopIfTrue="1" operator="lessThan">
      <formula>0</formula>
    </cfRule>
    <cfRule type="cellIs" dxfId="26" priority="8" stopIfTrue="1" operator="equal">
      <formula>0</formula>
    </cfRule>
  </conditionalFormatting>
  <conditionalFormatting sqref="K148:K358">
    <cfRule type="cellIs" dxfId="25" priority="1" stopIfTrue="1" operator="lessThan">
      <formula>0</formula>
    </cfRule>
    <cfRule type="cellIs" dxfId="24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  <pageSetUpPr fitToPage="1"/>
  </sheetPr>
  <dimension ref="A1:AZ456"/>
  <sheetViews>
    <sheetView showGridLines="0" topLeftCell="A11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1132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1133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77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/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>
        <v>300</v>
      </c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108</v>
      </c>
      <c r="K14" s="1220">
        <f>H14-J14</f>
        <v>392</v>
      </c>
      <c r="L14" s="1209">
        <f>J14/H14</f>
        <v>0.216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108</v>
      </c>
      <c r="AE14" s="44">
        <v>392</v>
      </c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1075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>
        <v>108</v>
      </c>
      <c r="AF15" s="50"/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108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>
        <v>85</v>
      </c>
      <c r="I24" s="1230">
        <f>AU24</f>
        <v>85</v>
      </c>
      <c r="J24" s="1232">
        <f>SUM(N25:AT25)</f>
        <v>88</v>
      </c>
      <c r="K24" s="1220">
        <f>H24-J24</f>
        <v>-3</v>
      </c>
      <c r="L24" s="1209">
        <f>J24/H24</f>
        <v>1.0352941176470589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>
        <v>85</v>
      </c>
      <c r="AB24" s="322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85</v>
      </c>
      <c r="AV24" s="35"/>
      <c r="AW24" s="912"/>
      <c r="AZ24" s="913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>
        <v>88</v>
      </c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88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556</v>
      </c>
      <c r="K26" s="1220">
        <f>H26-J26</f>
        <v>0</v>
      </c>
      <c r="L26" s="1209">
        <f>J26/H26</f>
        <v>1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>
        <v>190</v>
      </c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556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>
        <f>320+100</f>
        <v>420</v>
      </c>
      <c r="I28" s="1230">
        <f>AU28</f>
        <v>420</v>
      </c>
      <c r="J28" s="1232">
        <f>SUM(N29:AT29)</f>
        <v>0</v>
      </c>
      <c r="K28" s="1220">
        <f>H28-J28</f>
        <v>420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>
        <v>100</v>
      </c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420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1876</v>
      </c>
      <c r="I34" s="1512">
        <f>SUM(I10:I33)</f>
        <v>1876</v>
      </c>
      <c r="J34" s="1526">
        <f>SUM(J10:J33)</f>
        <v>767</v>
      </c>
      <c r="K34" s="1512">
        <f>SUM(K10:K33)</f>
        <v>1109</v>
      </c>
      <c r="L34" s="1312">
        <f>J34/H34</f>
        <v>0.40884861407249468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8">
        <f t="shared" si="1"/>
        <v>85</v>
      </c>
      <c r="AB34" s="68">
        <f t="shared" si="1"/>
        <v>0</v>
      </c>
      <c r="AC34" s="67">
        <f t="shared" si="1"/>
        <v>0</v>
      </c>
      <c r="AD34" s="68">
        <f t="shared" si="1"/>
        <v>108</v>
      </c>
      <c r="AE34" s="68">
        <f t="shared" si="1"/>
        <v>392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100</v>
      </c>
      <c r="AM34" s="68">
        <f t="shared" si="1"/>
        <v>300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1876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190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88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108</v>
      </c>
      <c r="AF35" s="73">
        <f t="shared" si="2"/>
        <v>0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767</v>
      </c>
      <c r="AV35" s="70"/>
      <c r="AW35" s="912"/>
      <c r="AZ35" s="913"/>
    </row>
    <row r="36" spans="1:52" s="13" customFormat="1" ht="13.2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>
        <v>200</v>
      </c>
      <c r="I36" s="1230">
        <f t="shared" ref="I36:I38" si="3">AU36</f>
        <v>200</v>
      </c>
      <c r="J36" s="1232">
        <f>SUM(N37:AT37)</f>
        <v>204</v>
      </c>
      <c r="K36" s="1220">
        <f>H36-J36</f>
        <v>-4</v>
      </c>
      <c r="L36" s="1209">
        <f t="shared" ref="L36:L38" si="4">J36/H36</f>
        <v>1.02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>
        <v>200</v>
      </c>
      <c r="AA36" s="57"/>
      <c r="AB36" s="322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200</v>
      </c>
      <c r="AV36" s="35"/>
      <c r="AW36" s="1294"/>
      <c r="AX36" s="1295"/>
      <c r="AY36" s="1295"/>
      <c r="AZ36" s="1296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>
        <v>204</v>
      </c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204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800</v>
      </c>
      <c r="K38" s="1220">
        <f>H38-J38</f>
        <v>0</v>
      </c>
      <c r="L38" s="1209">
        <f t="shared" si="4"/>
        <v>1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>
        <v>71</v>
      </c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800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800</v>
      </c>
      <c r="K44" s="1220">
        <f>H44-J44</f>
        <v>0</v>
      </c>
      <c r="L44" s="1209">
        <f t="shared" ref="L44" si="11">J44/H44</f>
        <v>1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/>
      <c r="Y44" s="76"/>
      <c r="Z44" s="76">
        <v>360</v>
      </c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>
        <f>131+183</f>
        <v>314</v>
      </c>
      <c r="AA45" s="40">
        <v>46</v>
      </c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800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800</v>
      </c>
      <c r="K46" s="1220">
        <f>H46-J46</f>
        <v>0</v>
      </c>
      <c r="L46" s="1209">
        <f t="shared" ref="L46" si="13">J46/H46</f>
        <v>1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/>
      <c r="Y46" s="76"/>
      <c r="Z46" s="76">
        <v>360</v>
      </c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>
        <v>60</v>
      </c>
      <c r="Z47" s="40">
        <v>300</v>
      </c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800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3600</v>
      </c>
      <c r="I48" s="1230">
        <f t="shared" ref="I48" si="14">AU48</f>
        <v>3600</v>
      </c>
      <c r="J48" s="1232">
        <f>SUM(N49:AT49)</f>
        <v>2692</v>
      </c>
      <c r="K48" s="1220">
        <f>H48-J48</f>
        <v>908</v>
      </c>
      <c r="L48" s="1209">
        <f t="shared" ref="L48" si="15">J48/H48</f>
        <v>0.74777777777777776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>
        <v>240</v>
      </c>
      <c r="Y48" s="76">
        <v>240</v>
      </c>
      <c r="Z48" s="76"/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>
        <v>240</v>
      </c>
      <c r="AH48" s="76">
        <v>240</v>
      </c>
      <c r="AI48" s="79"/>
      <c r="AJ48" s="76">
        <v>120</v>
      </c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3600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>
        <v>181</v>
      </c>
      <c r="T49" s="40">
        <v>214</v>
      </c>
      <c r="U49" s="40">
        <v>229</v>
      </c>
      <c r="V49" s="40">
        <v>240</v>
      </c>
      <c r="W49" s="78"/>
      <c r="X49" s="40">
        <v>336</v>
      </c>
      <c r="Y49" s="40">
        <v>123</v>
      </c>
      <c r="Z49" s="40">
        <v>50</v>
      </c>
      <c r="AA49" s="40">
        <v>208</v>
      </c>
      <c r="AB49" s="40">
        <v>248</v>
      </c>
      <c r="AC49" s="78"/>
      <c r="AD49" s="40">
        <v>215</v>
      </c>
      <c r="AE49" s="40">
        <v>288</v>
      </c>
      <c r="AF49" s="40"/>
      <c r="AG49" s="40"/>
      <c r="AH49" s="40"/>
      <c r="AI49" s="78"/>
      <c r="AJ49" s="40"/>
      <c r="AK49" s="40"/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2692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3600</v>
      </c>
      <c r="I50" s="1230">
        <f t="shared" ref="I50" si="16">AU50</f>
        <v>3600</v>
      </c>
      <c r="J50" s="1232">
        <f>SUM(N51:AT51)</f>
        <v>2480</v>
      </c>
      <c r="K50" s="1220">
        <f>H50-J50</f>
        <v>1120</v>
      </c>
      <c r="L50" s="1209">
        <f t="shared" ref="L50" si="17">J50/H50</f>
        <v>0.68888888888888888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>
        <v>240</v>
      </c>
      <c r="Y50" s="76">
        <v>240</v>
      </c>
      <c r="Z50" s="76"/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>
        <v>240</v>
      </c>
      <c r="AH50" s="76">
        <v>240</v>
      </c>
      <c r="AI50" s="79"/>
      <c r="AJ50" s="76">
        <v>120</v>
      </c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3600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>
        <v>200</v>
      </c>
      <c r="T51" s="40">
        <v>240</v>
      </c>
      <c r="U51" s="40">
        <v>244</v>
      </c>
      <c r="V51" s="40">
        <v>260</v>
      </c>
      <c r="W51" s="78"/>
      <c r="X51" s="40">
        <v>145</v>
      </c>
      <c r="Y51" s="40">
        <v>310</v>
      </c>
      <c r="Z51" s="40"/>
      <c r="AA51" s="40">
        <v>241</v>
      </c>
      <c r="AB51" s="40">
        <v>197</v>
      </c>
      <c r="AC51" s="78"/>
      <c r="AD51" s="40">
        <v>125</v>
      </c>
      <c r="AE51" s="40">
        <v>162</v>
      </c>
      <c r="AF51" s="40"/>
      <c r="AG51" s="40"/>
      <c r="AH51" s="40"/>
      <c r="AI51" s="78"/>
      <c r="AJ51" s="40"/>
      <c r="AK51" s="40"/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2480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3600</v>
      </c>
      <c r="I52" s="1230">
        <f t="shared" ref="I52" si="18">AU52</f>
        <v>3600</v>
      </c>
      <c r="J52" s="1232">
        <f>SUM(N53:AT53)</f>
        <v>2312</v>
      </c>
      <c r="K52" s="1220">
        <f>H52-J52</f>
        <v>1288</v>
      </c>
      <c r="L52" s="1209">
        <f t="shared" ref="L52" si="19">J52/H52</f>
        <v>0.64222222222222225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>
        <v>300</v>
      </c>
      <c r="Y52" s="76">
        <v>300</v>
      </c>
      <c r="Z52" s="76"/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>
        <v>240</v>
      </c>
      <c r="AI52" s="79"/>
      <c r="AJ52" s="76">
        <v>240</v>
      </c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3600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>
        <v>307</v>
      </c>
      <c r="T53" s="40">
        <v>240</v>
      </c>
      <c r="U53" s="40">
        <v>190</v>
      </c>
      <c r="V53" s="40">
        <v>208</v>
      </c>
      <c r="W53" s="78"/>
      <c r="X53" s="40">
        <v>257</v>
      </c>
      <c r="Y53" s="40">
        <v>151</v>
      </c>
      <c r="Z53" s="40"/>
      <c r="AA53" s="40"/>
      <c r="AB53" s="40"/>
      <c r="AC53" s="78"/>
      <c r="AD53" s="40">
        <v>268</v>
      </c>
      <c r="AE53" s="40">
        <f>160+170</f>
        <v>330</v>
      </c>
      <c r="AF53" s="40"/>
      <c r="AG53" s="40"/>
      <c r="AH53" s="40"/>
      <c r="AI53" s="78"/>
      <c r="AJ53" s="40"/>
      <c r="AK53" s="40"/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2312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6</v>
      </c>
      <c r="K54" s="1517">
        <f>H54-J54</f>
        <v>0</v>
      </c>
      <c r="L54" s="1209">
        <f>J54/H54</f>
        <v>1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>
        <v>6</v>
      </c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6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6</v>
      </c>
      <c r="K56" s="1517">
        <f>H56-J56</f>
        <v>0</v>
      </c>
      <c r="L56" s="1209">
        <f>J56/H56</f>
        <v>1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>
        <v>6</v>
      </c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6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13412</v>
      </c>
      <c r="I58" s="1512">
        <f>SUM(I36:I57)</f>
        <v>13412</v>
      </c>
      <c r="J58" s="1514">
        <f>SUM(J36:J57)</f>
        <v>10100</v>
      </c>
      <c r="K58" s="1272">
        <f>H58-J58</f>
        <v>3312</v>
      </c>
      <c r="L58" s="1312">
        <f>J58/H58</f>
        <v>0.75305696391291377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792</v>
      </c>
      <c r="Y58" s="68">
        <f t="shared" si="20"/>
        <v>780</v>
      </c>
      <c r="Z58" s="68">
        <f t="shared" si="20"/>
        <v>920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780</v>
      </c>
      <c r="AH58" s="68">
        <f t="shared" si="20"/>
        <v>720</v>
      </c>
      <c r="AI58" s="67">
        <f t="shared" si="20"/>
        <v>0</v>
      </c>
      <c r="AJ58" s="68">
        <f t="shared" si="20"/>
        <v>480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13412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759</v>
      </c>
      <c r="T59" s="73">
        <f t="shared" si="22"/>
        <v>694</v>
      </c>
      <c r="U59" s="73">
        <f t="shared" si="22"/>
        <v>663</v>
      </c>
      <c r="V59" s="73">
        <f t="shared" si="22"/>
        <v>708</v>
      </c>
      <c r="W59" s="72">
        <f t="shared" si="22"/>
        <v>0</v>
      </c>
      <c r="X59" s="73">
        <f t="shared" si="22"/>
        <v>738</v>
      </c>
      <c r="Y59" s="73">
        <f t="shared" si="22"/>
        <v>644</v>
      </c>
      <c r="Z59" s="73">
        <f t="shared" si="22"/>
        <v>868</v>
      </c>
      <c r="AA59" s="73">
        <f t="shared" si="22"/>
        <v>495</v>
      </c>
      <c r="AB59" s="73">
        <f t="shared" si="22"/>
        <v>445</v>
      </c>
      <c r="AC59" s="72">
        <f t="shared" si="22"/>
        <v>0</v>
      </c>
      <c r="AD59" s="73">
        <f t="shared" si="22"/>
        <v>608</v>
      </c>
      <c r="AE59" s="73">
        <f t="shared" si="22"/>
        <v>792</v>
      </c>
      <c r="AF59" s="73">
        <f t="shared" si="22"/>
        <v>0</v>
      </c>
      <c r="AG59" s="73">
        <f t="shared" si="22"/>
        <v>0</v>
      </c>
      <c r="AH59" s="73">
        <f t="shared" si="22"/>
        <v>0</v>
      </c>
      <c r="AI59" s="72">
        <f t="shared" si="22"/>
        <v>0</v>
      </c>
      <c r="AJ59" s="73">
        <f t="shared" si="22"/>
        <v>0</v>
      </c>
      <c r="AK59" s="73">
        <f t="shared" si="22"/>
        <v>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10100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1986</v>
      </c>
      <c r="K64" s="1220">
        <f>H64-J64</f>
        <v>414</v>
      </c>
      <c r="L64" s="1209">
        <f>J64/H64</f>
        <v>0.82750000000000001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>
        <v>84</v>
      </c>
      <c r="T65" s="40">
        <v>348</v>
      </c>
      <c r="U65" s="40">
        <v>366</v>
      </c>
      <c r="V65" s="40"/>
      <c r="W65" s="78"/>
      <c r="X65" s="40"/>
      <c r="Y65" s="40"/>
      <c r="Z65" s="40">
        <v>204</v>
      </c>
      <c r="AA65" s="40">
        <v>366</v>
      </c>
      <c r="AB65" s="40">
        <v>120</v>
      </c>
      <c r="AC65" s="78"/>
      <c r="AD65" s="40"/>
      <c r="AE65" s="40"/>
      <c r="AF65" s="40"/>
      <c r="AG65" s="40"/>
      <c r="AH65" s="40"/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1986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0</v>
      </c>
      <c r="K68" s="1220">
        <f>H68-J68</f>
        <v>100</v>
      </c>
      <c r="L68" s="1209">
        <f>J68/H68</f>
        <v>0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/>
      <c r="AG69" s="40"/>
      <c r="AH69" s="40"/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240</v>
      </c>
      <c r="K72" s="1220">
        <f>H72-J72</f>
        <v>60</v>
      </c>
      <c r="L72" s="1209">
        <f>J72/H72</f>
        <v>0.8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>
        <v>240</v>
      </c>
      <c r="AF73" s="40"/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240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300</v>
      </c>
      <c r="K76" s="1220">
        <f>H76-J76</f>
        <v>0</v>
      </c>
      <c r="L76" s="1209">
        <f>J76/H76</f>
        <v>1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>
        <v>300</v>
      </c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300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550</v>
      </c>
      <c r="K78" s="1220">
        <f>H78-J78</f>
        <v>0</v>
      </c>
      <c r="L78" s="1209">
        <f>J78/H78</f>
        <v>1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>
        <v>496</v>
      </c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550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0</v>
      </c>
      <c r="K80" s="1220">
        <f>H80-J80</f>
        <v>300</v>
      </c>
      <c r="L80" s="1209">
        <f>J80/H80</f>
        <v>0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/>
      <c r="AE80" s="80"/>
      <c r="AF80" s="80"/>
      <c r="AG80" s="80"/>
      <c r="AH80" s="80"/>
      <c r="AI80" s="102"/>
      <c r="AJ80" s="80">
        <v>300</v>
      </c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/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0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0</v>
      </c>
      <c r="K82" s="1220">
        <f>H82-J82</f>
        <v>300</v>
      </c>
      <c r="L82" s="1209">
        <f>J82/H82</f>
        <v>0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912"/>
      <c r="AZ82" s="913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/>
      <c r="AG83" s="40"/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0</v>
      </c>
      <c r="AW83" s="912"/>
      <c r="AZ83" s="913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80</v>
      </c>
      <c r="K86" s="1220">
        <f>H86-J86</f>
        <v>20</v>
      </c>
      <c r="L86" s="1209">
        <f>J86/H86</f>
        <v>0.8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>
        <v>20</v>
      </c>
      <c r="AF86" s="80"/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/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80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0</v>
      </c>
      <c r="K88" s="1220">
        <f>H88-J88</f>
        <v>600</v>
      </c>
      <c r="L88" s="1209">
        <f>J88/H88</f>
        <v>0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/>
      <c r="AI89" s="78"/>
      <c r="AJ89" s="40"/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1115</v>
      </c>
      <c r="F104" s="1500"/>
      <c r="G104" s="1300" t="s">
        <v>758</v>
      </c>
      <c r="H104" s="1142">
        <v>300</v>
      </c>
      <c r="I104" s="1230">
        <f t="shared" si="24"/>
        <v>300</v>
      </c>
      <c r="J104" s="1232">
        <f>SUM(N105:AT105)</f>
        <v>0</v>
      </c>
      <c r="K104" s="1220">
        <f>H104-J104</f>
        <v>300</v>
      </c>
      <c r="L104" s="1209">
        <f>J104/H104</f>
        <v>0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>
        <v>300</v>
      </c>
      <c r="AN104" s="80"/>
      <c r="AO104" s="980"/>
      <c r="AP104" s="110"/>
      <c r="AQ104" s="100"/>
      <c r="AR104" s="100"/>
      <c r="AS104" s="100"/>
      <c r="AT104" s="100"/>
      <c r="AU104" s="103">
        <f t="shared" si="27"/>
        <v>300</v>
      </c>
      <c r="AW104" s="912"/>
      <c r="AZ104" s="913"/>
    </row>
    <row r="105" spans="1:52" s="13" customFormat="1" ht="13.2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2940</v>
      </c>
      <c r="K108" s="1220">
        <f>H108-J108</f>
        <v>2098</v>
      </c>
      <c r="L108" s="1209">
        <f>J108/H108</f>
        <v>0.58356490670901151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>
        <v>400</v>
      </c>
      <c r="AE108" s="80"/>
      <c r="AF108" s="76"/>
      <c r="AG108" s="76"/>
      <c r="AH108" s="80"/>
      <c r="AI108" s="102"/>
      <c r="AJ108" s="76"/>
      <c r="AK108" s="80">
        <v>800</v>
      </c>
      <c r="AL108" s="76">
        <v>800</v>
      </c>
      <c r="AM108" s="76">
        <v>500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>
        <v>18</v>
      </c>
      <c r="V109" s="40">
        <v>546</v>
      </c>
      <c r="W109" s="78"/>
      <c r="X109" s="40">
        <v>300</v>
      </c>
      <c r="Y109" s="40">
        <v>390</v>
      </c>
      <c r="Z109" s="40">
        <v>240</v>
      </c>
      <c r="AA109" s="40"/>
      <c r="AB109" s="40"/>
      <c r="AC109" s="78"/>
      <c r="AD109" s="40">
        <f>186+102</f>
        <v>288</v>
      </c>
      <c r="AE109" s="40">
        <v>138</v>
      </c>
      <c r="AF109" s="40"/>
      <c r="AG109" s="40"/>
      <c r="AH109" s="40"/>
      <c r="AI109" s="78"/>
      <c r="AJ109" s="40"/>
      <c r="AK109" s="40"/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2940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0</v>
      </c>
      <c r="K116" s="1220">
        <f>H116-J116</f>
        <v>600</v>
      </c>
      <c r="L116" s="1209">
        <f>J116/H116</f>
        <v>0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/>
      <c r="AH117" s="40"/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0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300</v>
      </c>
      <c r="K118" s="1220">
        <f>H118-J118</f>
        <v>0</v>
      </c>
      <c r="L118" s="1209">
        <f>J118/H118</f>
        <v>1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>
        <v>300</v>
      </c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300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11456</v>
      </c>
      <c r="I124" s="1475">
        <f>SUM(I60:I123)</f>
        <v>11456</v>
      </c>
      <c r="J124" s="1485">
        <f>SUM(J62:J123)</f>
        <v>6664</v>
      </c>
      <c r="K124" s="1487">
        <f>SUM(K60:K123)</f>
        <v>4792</v>
      </c>
      <c r="L124" s="1422">
        <f>J124/H124</f>
        <v>0.58170391061452509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600</v>
      </c>
      <c r="AE124" s="756">
        <f t="shared" si="29"/>
        <v>620</v>
      </c>
      <c r="AF124" s="756">
        <f t="shared" si="29"/>
        <v>500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900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800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11456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580</v>
      </c>
      <c r="T125" s="759">
        <f t="shared" si="29"/>
        <v>348</v>
      </c>
      <c r="U125" s="759">
        <f t="shared" si="29"/>
        <v>384</v>
      </c>
      <c r="V125" s="759">
        <f t="shared" si="29"/>
        <v>546</v>
      </c>
      <c r="W125" s="78">
        <f t="shared" si="30"/>
        <v>0</v>
      </c>
      <c r="X125" s="759">
        <f t="shared" si="29"/>
        <v>300</v>
      </c>
      <c r="Y125" s="759">
        <f t="shared" si="29"/>
        <v>390</v>
      </c>
      <c r="Z125" s="759">
        <f t="shared" si="29"/>
        <v>444</v>
      </c>
      <c r="AA125" s="759">
        <f t="shared" si="29"/>
        <v>366</v>
      </c>
      <c r="AB125" s="759">
        <f t="shared" si="29"/>
        <v>420</v>
      </c>
      <c r="AC125" s="78">
        <f t="shared" si="29"/>
        <v>0</v>
      </c>
      <c r="AD125" s="759">
        <f t="shared" si="29"/>
        <v>588</v>
      </c>
      <c r="AE125" s="759">
        <f t="shared" si="29"/>
        <v>378</v>
      </c>
      <c r="AF125" s="759">
        <f t="shared" si="29"/>
        <v>0</v>
      </c>
      <c r="AG125" s="759">
        <f t="shared" si="29"/>
        <v>0</v>
      </c>
      <c r="AH125" s="759">
        <f t="shared" si="29"/>
        <v>0</v>
      </c>
      <c r="AI125" s="78">
        <f t="shared" si="31"/>
        <v>0</v>
      </c>
      <c r="AJ125" s="759">
        <f t="shared" si="29"/>
        <v>0</v>
      </c>
      <c r="AK125" s="759">
        <f t="shared" si="29"/>
        <v>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6664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/>
      <c r="AC126" s="102"/>
      <c r="AD126" s="80"/>
      <c r="AE126" s="80"/>
      <c r="AF126" s="80"/>
      <c r="AG126" s="80"/>
      <c r="AH126" s="80"/>
      <c r="AI126" s="102"/>
      <c r="AJ126" s="80"/>
      <c r="AK126" s="80"/>
      <c r="AL126" s="80"/>
      <c r="AM126" s="80">
        <v>300</v>
      </c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/>
      <c r="I128" s="1230">
        <f t="shared" ref="I128" si="36">AU128</f>
        <v>0</v>
      </c>
      <c r="J128" s="1232">
        <f>SUM(N129:AT129)</f>
        <v>0</v>
      </c>
      <c r="K128" s="1220">
        <f>H128-J128</f>
        <v>0</v>
      </c>
      <c r="L128" s="1209" t="e">
        <f>J128/H128</f>
        <v>#DIV/0!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/>
      <c r="AI128" s="102"/>
      <c r="AJ128" s="80"/>
      <c r="AK128" s="80"/>
      <c r="AL128" s="80"/>
      <c r="AM128" s="80"/>
      <c r="AN128" s="80"/>
      <c r="AO128" s="974"/>
      <c r="AP128" s="80"/>
      <c r="AQ128" s="100"/>
      <c r="AR128" s="100"/>
      <c r="AS128" s="100"/>
      <c r="AT128" s="1117"/>
      <c r="AU128" s="103">
        <f t="shared" si="35"/>
        <v>0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300</v>
      </c>
      <c r="I132" s="1475">
        <f>I126+I130+I128</f>
        <v>300</v>
      </c>
      <c r="J132" s="1477">
        <f>J126+J130+J128</f>
        <v>0</v>
      </c>
      <c r="K132" s="1475">
        <f>K126+K130+K128</f>
        <v>300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0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300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300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0</v>
      </c>
      <c r="K134" s="1464">
        <f>H134-J134</f>
        <v>600</v>
      </c>
      <c r="L134" s="1446">
        <f>J134/H134</f>
        <v>0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/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/>
      <c r="G136" s="1440" t="s">
        <v>759</v>
      </c>
      <c r="H136" s="1136">
        <v>300</v>
      </c>
      <c r="I136" s="1230">
        <f>AU136</f>
        <v>300</v>
      </c>
      <c r="J136" s="1463">
        <f>SUM(N137:AT137)</f>
        <v>300</v>
      </c>
      <c r="K136" s="1464">
        <f>H136-J136</f>
        <v>0</v>
      </c>
      <c r="L136" s="1446">
        <f>J136/H136</f>
        <v>1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>
        <v>180</v>
      </c>
      <c r="Y137" s="40">
        <v>119</v>
      </c>
      <c r="Z137" s="40"/>
      <c r="AA137" s="40"/>
      <c r="AB137" s="40">
        <v>1</v>
      </c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300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300</v>
      </c>
      <c r="K144" s="1461">
        <f>SUM(K134:K143)</f>
        <v>600</v>
      </c>
      <c r="L144" s="1312">
        <f>J144/H144</f>
        <v>0.33333333333333331</v>
      </c>
      <c r="M144" s="195" t="s">
        <v>30</v>
      </c>
      <c r="N144" s="760">
        <f t="shared" ref="N144:AM145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si="43"/>
        <v>0</v>
      </c>
      <c r="AA144" s="760">
        <f t="shared" si="43"/>
        <v>0</v>
      </c>
      <c r="AB144" s="760">
        <f t="shared" si="43"/>
        <v>0</v>
      </c>
      <c r="AC144" s="102">
        <f t="shared" si="43"/>
        <v>0</v>
      </c>
      <c r="AD144" s="760">
        <f t="shared" si="43"/>
        <v>0</v>
      </c>
      <c r="AE144" s="760">
        <f t="shared" si="43"/>
        <v>0</v>
      </c>
      <c r="AF144" s="760">
        <f t="shared" si="43"/>
        <v>0</v>
      </c>
      <c r="AG144" s="760">
        <f t="shared" si="43"/>
        <v>0</v>
      </c>
      <c r="AH144" s="760">
        <f t="shared" si="43"/>
        <v>600</v>
      </c>
      <c r="AI144" s="102">
        <f t="shared" si="43"/>
        <v>0</v>
      </c>
      <c r="AJ144" s="760">
        <f t="shared" si="43"/>
        <v>0</v>
      </c>
      <c r="AK144" s="760">
        <f t="shared" si="43"/>
        <v>0</v>
      </c>
      <c r="AL144" s="760">
        <f t="shared" si="43"/>
        <v>0</v>
      </c>
      <c r="AM144" s="760">
        <f t="shared" si="43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si="43"/>
        <v>0</v>
      </c>
      <c r="P145" s="759">
        <f t="shared" si="43"/>
        <v>0</v>
      </c>
      <c r="Q145" s="78">
        <f t="shared" si="43"/>
        <v>0</v>
      </c>
      <c r="R145" s="759">
        <f>R135+R141+R143+R139+R137</f>
        <v>0</v>
      </c>
      <c r="S145" s="759">
        <f>S135+S141+S143+S139+S137</f>
        <v>0</v>
      </c>
      <c r="T145" s="759">
        <f t="shared" si="43"/>
        <v>0</v>
      </c>
      <c r="U145" s="759">
        <f t="shared" si="43"/>
        <v>0</v>
      </c>
      <c r="V145" s="759">
        <f t="shared" si="43"/>
        <v>0</v>
      </c>
      <c r="W145" s="78">
        <f t="shared" si="43"/>
        <v>0</v>
      </c>
      <c r="X145" s="759">
        <f>X135+X141+X143+X139+X137</f>
        <v>180</v>
      </c>
      <c r="Y145" s="759">
        <f>Y135+Y141+Y143+Y139+Y137</f>
        <v>119</v>
      </c>
      <c r="Z145" s="759">
        <f t="shared" si="43"/>
        <v>0</v>
      </c>
      <c r="AA145" s="759">
        <f t="shared" si="43"/>
        <v>0</v>
      </c>
      <c r="AB145" s="759">
        <f t="shared" si="43"/>
        <v>1</v>
      </c>
      <c r="AC145" s="78">
        <f t="shared" si="43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3"/>
        <v>0</v>
      </c>
      <c r="AG145" s="759">
        <f t="shared" si="43"/>
        <v>0</v>
      </c>
      <c r="AH145" s="759">
        <f t="shared" si="43"/>
        <v>0</v>
      </c>
      <c r="AI145" s="78">
        <f t="shared" si="43"/>
        <v>0</v>
      </c>
      <c r="AJ145" s="759">
        <f>AJ135+AJ141+AJ143+AJ139+AJ137</f>
        <v>0</v>
      </c>
      <c r="AK145" s="759">
        <f>AK135+AK141+AK143+AK139+AK137</f>
        <v>0</v>
      </c>
      <c r="AL145" s="759">
        <f t="shared" si="43"/>
        <v>0</v>
      </c>
      <c r="AM145" s="759">
        <f t="shared" si="43"/>
        <v>0</v>
      </c>
      <c r="AN145" s="639">
        <f t="shared" ref="AN145" si="44">AN135+AN141+AN143+AN139+AN137</f>
        <v>0</v>
      </c>
      <c r="AO145" s="982"/>
      <c r="AP145" s="253"/>
      <c r="AQ145" s="253"/>
      <c r="AR145" s="253"/>
      <c r="AS145" s="253"/>
      <c r="AT145" s="253"/>
      <c r="AU145" s="985">
        <f>SUM(N145:AM145)</f>
        <v>300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12656</v>
      </c>
      <c r="I146" s="1272">
        <f>I124+I132+I144</f>
        <v>12656</v>
      </c>
      <c r="J146" s="1444">
        <f>J124+J132+J144</f>
        <v>6964</v>
      </c>
      <c r="K146" s="1272">
        <f t="shared" ref="K146" si="45">K124+K132+K144</f>
        <v>5692</v>
      </c>
      <c r="L146" s="1422">
        <f>J146/H146</f>
        <v>0.55025284450063217</v>
      </c>
      <c r="M146" s="114" t="s">
        <v>39</v>
      </c>
      <c r="N146" s="550">
        <f t="shared" ref="N146:AN147" si="46">N124+N144+N132</f>
        <v>518</v>
      </c>
      <c r="O146" s="550">
        <f t="shared" si="46"/>
        <v>488</v>
      </c>
      <c r="P146" s="550">
        <f t="shared" si="46"/>
        <v>480</v>
      </c>
      <c r="Q146" s="514">
        <f t="shared" si="46"/>
        <v>0</v>
      </c>
      <c r="R146" s="550">
        <f t="shared" si="46"/>
        <v>400</v>
      </c>
      <c r="S146" s="550">
        <f t="shared" si="46"/>
        <v>550</v>
      </c>
      <c r="T146" s="550">
        <f t="shared" si="46"/>
        <v>400</v>
      </c>
      <c r="U146" s="550">
        <f t="shared" si="46"/>
        <v>400</v>
      </c>
      <c r="V146" s="550">
        <f t="shared" si="46"/>
        <v>500</v>
      </c>
      <c r="W146" s="514">
        <f t="shared" si="46"/>
        <v>0</v>
      </c>
      <c r="X146" s="550">
        <f t="shared" si="46"/>
        <v>300</v>
      </c>
      <c r="Y146" s="550">
        <f t="shared" si="46"/>
        <v>500</v>
      </c>
      <c r="Z146" s="550">
        <f t="shared" si="46"/>
        <v>700</v>
      </c>
      <c r="AA146" s="550">
        <f t="shared" si="46"/>
        <v>500</v>
      </c>
      <c r="AB146" s="550">
        <f t="shared" si="46"/>
        <v>400</v>
      </c>
      <c r="AC146" s="514">
        <f t="shared" si="46"/>
        <v>0</v>
      </c>
      <c r="AD146" s="550">
        <f t="shared" si="46"/>
        <v>600</v>
      </c>
      <c r="AE146" s="550">
        <f t="shared" si="46"/>
        <v>620</v>
      </c>
      <c r="AF146" s="550">
        <f t="shared" si="46"/>
        <v>500</v>
      </c>
      <c r="AG146" s="550">
        <f t="shared" si="46"/>
        <v>600</v>
      </c>
      <c r="AH146" s="550">
        <f t="shared" si="46"/>
        <v>600</v>
      </c>
      <c r="AI146" s="514">
        <f t="shared" si="46"/>
        <v>0</v>
      </c>
      <c r="AJ146" s="550">
        <f t="shared" si="46"/>
        <v>900</v>
      </c>
      <c r="AK146" s="550">
        <f t="shared" si="46"/>
        <v>800</v>
      </c>
      <c r="AL146" s="550">
        <f t="shared" si="46"/>
        <v>800</v>
      </c>
      <c r="AM146" s="550">
        <f t="shared" si="46"/>
        <v>1100</v>
      </c>
      <c r="AN146" s="703">
        <f t="shared" si="46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12656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6"/>
        <v>364</v>
      </c>
      <c r="O147" s="551">
        <f t="shared" si="46"/>
        <v>594</v>
      </c>
      <c r="P147" s="551">
        <f t="shared" si="46"/>
        <v>644</v>
      </c>
      <c r="Q147" s="629">
        <f t="shared" si="46"/>
        <v>0</v>
      </c>
      <c r="R147" s="551">
        <f t="shared" si="46"/>
        <v>318</v>
      </c>
      <c r="S147" s="551">
        <f t="shared" si="46"/>
        <v>580</v>
      </c>
      <c r="T147" s="551">
        <f t="shared" si="46"/>
        <v>348</v>
      </c>
      <c r="U147" s="551">
        <f t="shared" si="46"/>
        <v>384</v>
      </c>
      <c r="V147" s="551">
        <f t="shared" si="46"/>
        <v>546</v>
      </c>
      <c r="W147" s="629">
        <f t="shared" si="46"/>
        <v>0</v>
      </c>
      <c r="X147" s="551">
        <f t="shared" si="46"/>
        <v>480</v>
      </c>
      <c r="Y147" s="551">
        <f t="shared" si="46"/>
        <v>509</v>
      </c>
      <c r="Z147" s="551">
        <f t="shared" si="46"/>
        <v>444</v>
      </c>
      <c r="AA147" s="551">
        <f t="shared" si="46"/>
        <v>366</v>
      </c>
      <c r="AB147" s="551">
        <f t="shared" si="46"/>
        <v>421</v>
      </c>
      <c r="AC147" s="629">
        <f t="shared" si="46"/>
        <v>0</v>
      </c>
      <c r="AD147" s="551">
        <f t="shared" si="46"/>
        <v>588</v>
      </c>
      <c r="AE147" s="551">
        <f t="shared" si="46"/>
        <v>378</v>
      </c>
      <c r="AF147" s="551">
        <f t="shared" si="46"/>
        <v>0</v>
      </c>
      <c r="AG147" s="551">
        <f t="shared" si="46"/>
        <v>0</v>
      </c>
      <c r="AH147" s="551">
        <f t="shared" si="46"/>
        <v>0</v>
      </c>
      <c r="AI147" s="629">
        <f t="shared" si="46"/>
        <v>0</v>
      </c>
      <c r="AJ147" s="551">
        <f t="shared" si="46"/>
        <v>0</v>
      </c>
      <c r="AK147" s="551">
        <f t="shared" si="46"/>
        <v>0</v>
      </c>
      <c r="AL147" s="551">
        <f t="shared" si="46"/>
        <v>0</v>
      </c>
      <c r="AM147" s="551">
        <f t="shared" si="46"/>
        <v>0</v>
      </c>
      <c r="AN147" s="704">
        <f t="shared" si="46"/>
        <v>0</v>
      </c>
      <c r="AO147" s="900"/>
      <c r="AP147" s="692"/>
      <c r="AQ147" s="692"/>
      <c r="AR147" s="692"/>
      <c r="AS147" s="692"/>
      <c r="AT147" s="692"/>
      <c r="AU147" s="692">
        <f>AU125+AU145</f>
        <v>6964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47">AU151</f>
        <v>0</v>
      </c>
      <c r="J151" s="1232">
        <f>SUM(N152:AT152)</f>
        <v>0</v>
      </c>
      <c r="K151" s="1220">
        <f t="shared" ref="K151:K165" si="48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49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49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47"/>
        <v>0</v>
      </c>
      <c r="J153" s="1232">
        <f>SUM(N154:AT154)</f>
        <v>0</v>
      </c>
      <c r="K153" s="1220">
        <f t="shared" si="48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49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49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47"/>
        <v>320</v>
      </c>
      <c r="J155" s="1232">
        <f>SUM(N156:AT156)</f>
        <v>193</v>
      </c>
      <c r="K155" s="1220">
        <f t="shared" si="48"/>
        <v>127</v>
      </c>
      <c r="L155" s="1209">
        <f>J155/H155</f>
        <v>0.60312500000000002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49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>
        <v>28</v>
      </c>
      <c r="AB156" s="91">
        <v>30</v>
      </c>
      <c r="AC156" s="134"/>
      <c r="AD156" s="91">
        <v>82</v>
      </c>
      <c r="AE156" s="91">
        <v>53</v>
      </c>
      <c r="AF156" s="91"/>
      <c r="AG156" s="91"/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49"/>
        <v>193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47"/>
        <v>101</v>
      </c>
      <c r="J157" s="1232">
        <f>SUM(N158:AT158)</f>
        <v>0</v>
      </c>
      <c r="K157" s="1220">
        <f t="shared" si="48"/>
        <v>101</v>
      </c>
      <c r="L157" s="1209">
        <f>J157/H157</f>
        <v>0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49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/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49"/>
        <v>0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47"/>
        <v>96</v>
      </c>
      <c r="J159" s="1232">
        <f>SUM(N160:AT160)</f>
        <v>96</v>
      </c>
      <c r="K159" s="1220">
        <f t="shared" si="48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49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49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47"/>
        <v>0</v>
      </c>
      <c r="J161" s="1232">
        <f>SUM(N162:AT162)</f>
        <v>0</v>
      </c>
      <c r="K161" s="1220">
        <f t="shared" si="48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49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49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47"/>
        <v>0</v>
      </c>
      <c r="J163" s="1232">
        <f>SUM(N164:AT164)</f>
        <v>0</v>
      </c>
      <c r="K163" s="1220">
        <f t="shared" si="48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49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49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47"/>
        <v>0</v>
      </c>
      <c r="J165" s="1232">
        <f>SUM(N166:AT166)</f>
        <v>0</v>
      </c>
      <c r="K165" s="1220">
        <f t="shared" si="48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49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49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950"/>
      <c r="G167" s="1300" t="s">
        <v>764</v>
      </c>
      <c r="H167" s="1142">
        <v>240</v>
      </c>
      <c r="I167" s="1230">
        <f t="shared" ref="I167:I185" si="50">AU167</f>
        <v>240</v>
      </c>
      <c r="J167" s="1232">
        <f>SUM(N168:AT168)</f>
        <v>0</v>
      </c>
      <c r="K167" s="1220">
        <f t="shared" ref="K167:K185" si="51">H167-J167</f>
        <v>240</v>
      </c>
      <c r="L167" s="1209">
        <f t="shared" ref="L167:L185" si="52">J167/H167</f>
        <v>0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>
        <v>80</v>
      </c>
      <c r="AL167" s="356"/>
      <c r="AM167" s="90"/>
      <c r="AN167" s="90"/>
      <c r="AO167" s="925"/>
      <c r="AP167" s="137"/>
      <c r="AQ167" s="90"/>
      <c r="AR167" s="90"/>
      <c r="AS167" s="90"/>
      <c r="AT167" s="90"/>
      <c r="AU167" s="103">
        <f t="shared" si="49"/>
        <v>240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901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/>
      <c r="AI168" s="134"/>
      <c r="AJ168" s="91"/>
      <c r="AK168" s="91"/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49"/>
        <v>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950"/>
      <c r="G169" s="1300" t="s">
        <v>764</v>
      </c>
      <c r="H169" s="1142">
        <v>240</v>
      </c>
      <c r="I169" s="1230">
        <f t="shared" si="50"/>
        <v>240</v>
      </c>
      <c r="J169" s="1232">
        <f>SUM(N170:AT170)</f>
        <v>0</v>
      </c>
      <c r="K169" s="1220">
        <f t="shared" si="51"/>
        <v>240</v>
      </c>
      <c r="L169" s="1209">
        <f t="shared" si="52"/>
        <v>0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>
        <v>80</v>
      </c>
      <c r="AL169" s="356"/>
      <c r="AM169" s="90"/>
      <c r="AN169" s="131"/>
      <c r="AO169" s="925"/>
      <c r="AP169" s="137"/>
      <c r="AQ169" s="90"/>
      <c r="AR169" s="90"/>
      <c r="AS169" s="90"/>
      <c r="AT169" s="90"/>
      <c r="AU169" s="103">
        <f t="shared" si="49"/>
        <v>240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901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/>
      <c r="AK170" s="91"/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49"/>
        <v>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0"/>
        <v>0</v>
      </c>
      <c r="J171" s="1232">
        <f t="shared" ref="J171" si="53">SUM(N172:AT172)</f>
        <v>0</v>
      </c>
      <c r="K171" s="1220">
        <f t="shared" si="51"/>
        <v>0</v>
      </c>
      <c r="L171" s="1209" t="e">
        <f t="shared" si="52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49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49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0"/>
        <v>0</v>
      </c>
      <c r="J173" s="1232">
        <f t="shared" ref="J173" si="54">SUM(N174:AT174)</f>
        <v>0</v>
      </c>
      <c r="K173" s="1220">
        <f t="shared" si="51"/>
        <v>0</v>
      </c>
      <c r="L173" s="1209" t="e">
        <f t="shared" si="52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49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49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055"/>
      <c r="G175" s="1300" t="s">
        <v>764</v>
      </c>
      <c r="H175" s="1142">
        <v>100</v>
      </c>
      <c r="I175" s="1230">
        <f t="shared" si="50"/>
        <v>100</v>
      </c>
      <c r="J175" s="1232">
        <f t="shared" ref="J175" si="55">SUM(N176:AT176)</f>
        <v>0</v>
      </c>
      <c r="K175" s="1220">
        <f t="shared" si="51"/>
        <v>100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>
        <v>100</v>
      </c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49"/>
        <v>100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901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49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055"/>
      <c r="G177" s="1300" t="s">
        <v>764</v>
      </c>
      <c r="H177" s="1142">
        <v>100</v>
      </c>
      <c r="I177" s="1230">
        <f t="shared" si="50"/>
        <v>100</v>
      </c>
      <c r="J177" s="1232">
        <f t="shared" ref="J177" si="56">SUM(N178:AT178)</f>
        <v>0</v>
      </c>
      <c r="K177" s="1220">
        <f t="shared" si="51"/>
        <v>100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>
        <v>100</v>
      </c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49"/>
        <v>100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901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49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0"/>
        <v>50</v>
      </c>
      <c r="J179" s="1232">
        <f>SUM(N180:AT180)</f>
        <v>48</v>
      </c>
      <c r="K179" s="1220">
        <f t="shared" si="51"/>
        <v>2</v>
      </c>
      <c r="L179" s="1209">
        <f t="shared" si="52"/>
        <v>0.96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49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>
        <v>36</v>
      </c>
      <c r="AA180" s="91">
        <v>12</v>
      </c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49"/>
        <v>48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0"/>
        <v>0</v>
      </c>
      <c r="J181" s="1232">
        <f>SUM(N182:AT182)</f>
        <v>0</v>
      </c>
      <c r="K181" s="1220">
        <f t="shared" si="51"/>
        <v>0</v>
      </c>
      <c r="L181" s="1209" t="e">
        <f t="shared" si="52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49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49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948"/>
      <c r="G183" s="1300" t="s">
        <v>764</v>
      </c>
      <c r="H183" s="1142">
        <f>400+100</f>
        <v>500</v>
      </c>
      <c r="I183" s="1230">
        <f t="shared" si="50"/>
        <v>500</v>
      </c>
      <c r="J183" s="1232">
        <f>SUM(N184:AT184)</f>
        <v>491</v>
      </c>
      <c r="K183" s="1220">
        <f t="shared" si="51"/>
        <v>9</v>
      </c>
      <c r="L183" s="1209">
        <f t="shared" si="52"/>
        <v>0.98199999999999998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31"/>
      <c r="AN183" s="131"/>
      <c r="AO183" s="924"/>
      <c r="AP183" s="90"/>
      <c r="AQ183" s="90"/>
      <c r="AR183" s="90"/>
      <c r="AS183" s="90"/>
      <c r="AT183" s="90"/>
      <c r="AU183" s="103">
        <f t="shared" si="49"/>
        <v>500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951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/>
      <c r="T184" s="91">
        <v>30</v>
      </c>
      <c r="U184" s="91">
        <v>19</v>
      </c>
      <c r="V184" s="91">
        <v>89</v>
      </c>
      <c r="W184" s="134"/>
      <c r="X184" s="91">
        <v>42</v>
      </c>
      <c r="Y184" s="91">
        <f>42+19+10+13+2</f>
        <v>86</v>
      </c>
      <c r="Z184" s="91">
        <v>18</v>
      </c>
      <c r="AA184" s="91"/>
      <c r="AB184" s="91">
        <v>55</v>
      </c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49"/>
        <v>491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0"/>
        <v>578</v>
      </c>
      <c r="J185" s="1232">
        <f>SUM(N186:AT186)</f>
        <v>192</v>
      </c>
      <c r="K185" s="1220">
        <f t="shared" si="51"/>
        <v>386</v>
      </c>
      <c r="L185" s="1209">
        <f t="shared" si="52"/>
        <v>0.33217993079584773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/>
      <c r="AL185" s="131">
        <v>100</v>
      </c>
      <c r="AM185" s="131">
        <v>100</v>
      </c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754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>
        <v>20</v>
      </c>
      <c r="T186" s="91"/>
      <c r="U186" s="91">
        <v>45</v>
      </c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192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47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49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49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47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49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49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49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49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49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49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49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49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49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49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2325</v>
      </c>
      <c r="I199" s="1272">
        <f>SUM(I151:I198)</f>
        <v>2325</v>
      </c>
      <c r="J199" s="1326">
        <f>SUM(J151:J198)</f>
        <v>1020</v>
      </c>
      <c r="K199" s="1272">
        <f>SUM(K151:K198)</f>
        <v>1305</v>
      </c>
      <c r="L199" s="1422">
        <f>J199/H199</f>
        <v>0.43870967741935485</v>
      </c>
      <c r="M199" s="114" t="s">
        <v>39</v>
      </c>
      <c r="N199" s="166">
        <f t="shared" ref="N199:AN200" si="57">N151+N153+N155+N157+N159+N161+N163+N165+N167+N169+N171+N173+N175+N177+N179+N181+N183+N185+N187+N189+N191+N193+N195+N197</f>
        <v>156</v>
      </c>
      <c r="O199" s="166">
        <f t="shared" si="57"/>
        <v>60</v>
      </c>
      <c r="P199" s="166">
        <f t="shared" si="57"/>
        <v>75</v>
      </c>
      <c r="Q199" s="167">
        <f t="shared" si="57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58">S151+S153+S155+S157+S159+S161+S163+S165+S167+S169+S171+S173+S175+S177+S179+S181+S183+S185+S187+S189+S191+S193+S195+S197</f>
        <v>58</v>
      </c>
      <c r="T199" s="166">
        <f t="shared" si="57"/>
        <v>75</v>
      </c>
      <c r="U199" s="166">
        <f>U151+U153+U155+U157+U159+U161+U163+U165+U167+U169+U171+U173+U175+U177+U179+U181+U183+U185+U187+U189+U191+U193+U195+U197</f>
        <v>75</v>
      </c>
      <c r="V199" s="166">
        <f t="shared" si="57"/>
        <v>75</v>
      </c>
      <c r="W199" s="167">
        <f t="shared" si="57"/>
        <v>0</v>
      </c>
      <c r="X199" s="166">
        <f t="shared" si="57"/>
        <v>75</v>
      </c>
      <c r="Y199" s="166">
        <f t="shared" si="57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57"/>
        <v>200</v>
      </c>
      <c r="AC199" s="167">
        <f t="shared" si="57"/>
        <v>0</v>
      </c>
      <c r="AD199" s="166">
        <f t="shared" si="57"/>
        <v>101</v>
      </c>
      <c r="AE199" s="166">
        <f t="shared" si="57"/>
        <v>70</v>
      </c>
      <c r="AF199" s="166">
        <f t="shared" si="57"/>
        <v>70</v>
      </c>
      <c r="AG199" s="166">
        <f t="shared" si="57"/>
        <v>50</v>
      </c>
      <c r="AH199" s="166">
        <f t="shared" si="57"/>
        <v>160</v>
      </c>
      <c r="AI199" s="167">
        <f t="shared" si="57"/>
        <v>0</v>
      </c>
      <c r="AJ199" s="166">
        <f t="shared" si="57"/>
        <v>160</v>
      </c>
      <c r="AK199" s="166">
        <f t="shared" si="57"/>
        <v>160</v>
      </c>
      <c r="AL199" s="166">
        <f t="shared" si="57"/>
        <v>100</v>
      </c>
      <c r="AM199" s="166">
        <f t="shared" si="57"/>
        <v>100</v>
      </c>
      <c r="AN199" s="705">
        <f t="shared" si="57"/>
        <v>0</v>
      </c>
      <c r="AO199" s="988"/>
      <c r="AP199" s="693"/>
      <c r="AQ199" s="693"/>
      <c r="AR199" s="693"/>
      <c r="AS199" s="694"/>
      <c r="AT199" s="365"/>
      <c r="AU199" s="695">
        <f t="shared" si="49"/>
        <v>2125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57"/>
        <v>96</v>
      </c>
      <c r="O200" s="168">
        <f t="shared" si="57"/>
        <v>109</v>
      </c>
      <c r="P200" s="168">
        <f t="shared" si="57"/>
        <v>43</v>
      </c>
      <c r="Q200" s="169">
        <f t="shared" si="57"/>
        <v>0</v>
      </c>
      <c r="R200" s="168">
        <f t="shared" si="57"/>
        <v>127</v>
      </c>
      <c r="S200" s="168">
        <f t="shared" si="58"/>
        <v>20</v>
      </c>
      <c r="T200" s="168">
        <f t="shared" si="57"/>
        <v>30</v>
      </c>
      <c r="U200" s="168">
        <f t="shared" si="57"/>
        <v>64</v>
      </c>
      <c r="V200" s="168">
        <f t="shared" si="57"/>
        <v>89</v>
      </c>
      <c r="W200" s="169">
        <f t="shared" si="57"/>
        <v>0</v>
      </c>
      <c r="X200" s="168">
        <f t="shared" si="57"/>
        <v>42</v>
      </c>
      <c r="Y200" s="168">
        <f t="shared" si="57"/>
        <v>86</v>
      </c>
      <c r="Z200" s="168">
        <f t="shared" si="57"/>
        <v>54</v>
      </c>
      <c r="AA200" s="168">
        <f t="shared" si="57"/>
        <v>40</v>
      </c>
      <c r="AB200" s="168">
        <f t="shared" si="57"/>
        <v>85</v>
      </c>
      <c r="AC200" s="169">
        <f t="shared" si="57"/>
        <v>0</v>
      </c>
      <c r="AD200" s="168">
        <f t="shared" si="57"/>
        <v>82</v>
      </c>
      <c r="AE200" s="168">
        <f t="shared" si="57"/>
        <v>53</v>
      </c>
      <c r="AF200" s="168">
        <f t="shared" si="57"/>
        <v>0</v>
      </c>
      <c r="AG200" s="168">
        <f t="shared" si="57"/>
        <v>0</v>
      </c>
      <c r="AH200" s="168">
        <f t="shared" si="57"/>
        <v>0</v>
      </c>
      <c r="AI200" s="169">
        <f t="shared" si="57"/>
        <v>0</v>
      </c>
      <c r="AJ200" s="168">
        <f t="shared" si="57"/>
        <v>0</v>
      </c>
      <c r="AK200" s="168">
        <f t="shared" si="57"/>
        <v>0</v>
      </c>
      <c r="AL200" s="168">
        <f t="shared" si="57"/>
        <v>0</v>
      </c>
      <c r="AM200" s="168">
        <f t="shared" si="57"/>
        <v>0</v>
      </c>
      <c r="AN200" s="706">
        <f t="shared" si="57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827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771" t="s">
        <v>1120</v>
      </c>
      <c r="G204" s="1362" t="s">
        <v>763</v>
      </c>
      <c r="H204" s="1142">
        <f>11300-1500-1000-1000-1200</f>
        <v>6600</v>
      </c>
      <c r="I204" s="1230">
        <f t="shared" ref="I204" si="59">AU204</f>
        <v>6600</v>
      </c>
      <c r="J204" s="1232">
        <f>SUM(N205:AT205)</f>
        <v>5598</v>
      </c>
      <c r="K204" s="1220">
        <f t="shared" ref="K204:K206" si="60">H204-J204</f>
        <v>1002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500</v>
      </c>
      <c r="Y204" s="131">
        <v>500</v>
      </c>
      <c r="Z204" s="131">
        <v>500</v>
      </c>
      <c r="AA204" s="131">
        <v>500</v>
      </c>
      <c r="AB204" s="131"/>
      <c r="AC204" s="140"/>
      <c r="AD204" s="131"/>
      <c r="AE204" s="131">
        <v>500</v>
      </c>
      <c r="AF204" s="131">
        <v>500</v>
      </c>
      <c r="AG204" s="131">
        <v>500</v>
      </c>
      <c r="AH204" s="131">
        <v>300</v>
      </c>
      <c r="AI204" s="140"/>
      <c r="AJ204" s="131"/>
      <c r="AK204" s="131"/>
      <c r="AL204" s="131"/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1">SUM(N204:AT204)</f>
        <v>6600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754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>
        <v>674</v>
      </c>
      <c r="T205" s="91">
        <v>217</v>
      </c>
      <c r="U205" s="91"/>
      <c r="V205" s="91">
        <v>287</v>
      </c>
      <c r="W205" s="134"/>
      <c r="X205" s="91">
        <v>574</v>
      </c>
      <c r="Y205" s="91">
        <v>686</v>
      </c>
      <c r="Z205" s="91">
        <v>336</v>
      </c>
      <c r="AA205" s="91">
        <v>638</v>
      </c>
      <c r="AB205" s="91"/>
      <c r="AC205" s="134"/>
      <c r="AD205" s="91">
        <v>224</v>
      </c>
      <c r="AE205" s="91">
        <v>574</v>
      </c>
      <c r="AF205" s="91"/>
      <c r="AG205" s="91"/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1"/>
        <v>5598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0"/>
        <v>0</v>
      </c>
      <c r="L206" s="1209" t="e">
        <f t="shared" ref="L206" si="6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3000</v>
      </c>
      <c r="K208" s="1220">
        <f t="shared" ref="K208" si="63">H208-J208</f>
        <v>1500</v>
      </c>
      <c r="L208" s="1209">
        <f t="shared" ref="L208" si="64">J208/H208</f>
        <v>0.66666666666666663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500</v>
      </c>
      <c r="AC208" s="140"/>
      <c r="AD208" s="320">
        <v>500</v>
      </c>
      <c r="AE208" s="131"/>
      <c r="AF208" s="131"/>
      <c r="AG208" s="320"/>
      <c r="AH208" s="131">
        <v>200</v>
      </c>
      <c r="AI208" s="140"/>
      <c r="AJ208" s="131">
        <v>500</v>
      </c>
      <c r="AK208" s="131">
        <v>500</v>
      </c>
      <c r="AL208" s="131">
        <v>300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1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91"/>
      <c r="S209" s="91"/>
      <c r="T209" s="91"/>
      <c r="U209" s="91">
        <v>654</v>
      </c>
      <c r="V209" s="91">
        <v>346</v>
      </c>
      <c r="W209" s="134"/>
      <c r="X209" s="91"/>
      <c r="Y209" s="91"/>
      <c r="Z209" s="91"/>
      <c r="AA209" s="91">
        <v>12</v>
      </c>
      <c r="AB209" s="91">
        <v>528</v>
      </c>
      <c r="AC209" s="134"/>
      <c r="AD209" s="91">
        <v>460</v>
      </c>
      <c r="AE209" s="91"/>
      <c r="AF209" s="91"/>
      <c r="AG209" s="91"/>
      <c r="AH209" s="91"/>
      <c r="AI209" s="134"/>
      <c r="AJ209" s="91"/>
      <c r="AK209" s="91"/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1"/>
        <v>3000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11100</v>
      </c>
      <c r="I210" s="1272">
        <f>SUM(I204:I209)</f>
        <v>11100</v>
      </c>
      <c r="J210" s="1326">
        <f>SUM(J204:J209)</f>
        <v>8598</v>
      </c>
      <c r="K210" s="1272">
        <f>SUM(K204:K209)</f>
        <v>2502</v>
      </c>
      <c r="L210" s="1312">
        <f>J210/H210</f>
        <v>0.77459459459459457</v>
      </c>
      <c r="M210" s="114" t="s">
        <v>39</v>
      </c>
      <c r="N210" s="763">
        <f>N204+N206+N208</f>
        <v>600</v>
      </c>
      <c r="O210" s="763">
        <f t="shared" ref="O210:AN211" si="65">O204+O206+O208</f>
        <v>600</v>
      </c>
      <c r="P210" s="763">
        <f t="shared" si="65"/>
        <v>600</v>
      </c>
      <c r="Q210" s="523">
        <f t="shared" si="65"/>
        <v>0</v>
      </c>
      <c r="R210" s="763">
        <f t="shared" si="65"/>
        <v>600</v>
      </c>
      <c r="S210" s="763">
        <f>S204+S206+S208</f>
        <v>600</v>
      </c>
      <c r="T210" s="763">
        <f t="shared" si="65"/>
        <v>600</v>
      </c>
      <c r="U210" s="763">
        <f t="shared" si="65"/>
        <v>600</v>
      </c>
      <c r="V210" s="763">
        <f t="shared" si="65"/>
        <v>600</v>
      </c>
      <c r="W210" s="523">
        <f t="shared" si="65"/>
        <v>0</v>
      </c>
      <c r="X210" s="763">
        <f t="shared" si="65"/>
        <v>500</v>
      </c>
      <c r="Y210" s="763">
        <f>Y204+Y206+Y208</f>
        <v>500</v>
      </c>
      <c r="Z210" s="763">
        <f t="shared" ref="Z210:AC211" si="66">Z204+Z206+Z208</f>
        <v>500</v>
      </c>
      <c r="AA210" s="763">
        <f t="shared" si="66"/>
        <v>500</v>
      </c>
      <c r="AB210" s="763">
        <f t="shared" si="66"/>
        <v>500</v>
      </c>
      <c r="AC210" s="523">
        <f t="shared" si="66"/>
        <v>0</v>
      </c>
      <c r="AD210" s="763">
        <f t="shared" si="65"/>
        <v>500</v>
      </c>
      <c r="AE210" s="763">
        <f>AE204+AE206+AE208</f>
        <v>500</v>
      </c>
      <c r="AF210" s="763">
        <f t="shared" si="65"/>
        <v>500</v>
      </c>
      <c r="AG210" s="763">
        <f t="shared" si="65"/>
        <v>500</v>
      </c>
      <c r="AH210" s="763">
        <f t="shared" si="65"/>
        <v>500</v>
      </c>
      <c r="AI210" s="523">
        <f t="shared" si="65"/>
        <v>0</v>
      </c>
      <c r="AJ210" s="763">
        <f t="shared" si="65"/>
        <v>500</v>
      </c>
      <c r="AK210" s="763">
        <f>AK204+AK206+AK208</f>
        <v>500</v>
      </c>
      <c r="AL210" s="763">
        <f t="shared" si="65"/>
        <v>300</v>
      </c>
      <c r="AM210" s="763">
        <f t="shared" si="65"/>
        <v>0</v>
      </c>
      <c r="AN210" s="683">
        <f t="shared" si="65"/>
        <v>0</v>
      </c>
      <c r="AO210" s="991"/>
      <c r="AP210" s="683"/>
      <c r="AQ210" s="683"/>
      <c r="AR210" s="683"/>
      <c r="AS210" s="683"/>
      <c r="AT210" s="683"/>
      <c r="AU210" s="695">
        <f t="shared" si="61"/>
        <v>11100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5"/>
        <v>552</v>
      </c>
      <c r="P211" s="318">
        <f t="shared" si="65"/>
        <v>724</v>
      </c>
      <c r="Q211" s="515">
        <f t="shared" si="65"/>
        <v>0</v>
      </c>
      <c r="R211" s="318">
        <f t="shared" si="65"/>
        <v>744</v>
      </c>
      <c r="S211" s="318">
        <f>S205+S207+S209</f>
        <v>674</v>
      </c>
      <c r="T211" s="318">
        <f t="shared" si="65"/>
        <v>217</v>
      </c>
      <c r="U211" s="318">
        <f t="shared" si="65"/>
        <v>654</v>
      </c>
      <c r="V211" s="318">
        <f t="shared" si="65"/>
        <v>633</v>
      </c>
      <c r="W211" s="515">
        <f t="shared" si="65"/>
        <v>0</v>
      </c>
      <c r="X211" s="318">
        <f t="shared" si="65"/>
        <v>574</v>
      </c>
      <c r="Y211" s="318">
        <f>Y205+Y207+Y209</f>
        <v>686</v>
      </c>
      <c r="Z211" s="318">
        <f t="shared" si="66"/>
        <v>336</v>
      </c>
      <c r="AA211" s="318">
        <f t="shared" si="66"/>
        <v>650</v>
      </c>
      <c r="AB211" s="318">
        <f t="shared" si="66"/>
        <v>528</v>
      </c>
      <c r="AC211" s="515">
        <f t="shared" si="66"/>
        <v>0</v>
      </c>
      <c r="AD211" s="318">
        <f t="shared" si="65"/>
        <v>684</v>
      </c>
      <c r="AE211" s="318">
        <f>AE205+AE207+AE209</f>
        <v>574</v>
      </c>
      <c r="AF211" s="318">
        <f t="shared" si="65"/>
        <v>0</v>
      </c>
      <c r="AG211" s="318">
        <f t="shared" si="65"/>
        <v>0</v>
      </c>
      <c r="AH211" s="318">
        <f t="shared" si="65"/>
        <v>0</v>
      </c>
      <c r="AI211" s="515">
        <f t="shared" si="65"/>
        <v>0</v>
      </c>
      <c r="AJ211" s="318">
        <f t="shared" si="65"/>
        <v>0</v>
      </c>
      <c r="AK211" s="318">
        <f>AK205+AK207+AK209</f>
        <v>0</v>
      </c>
      <c r="AL211" s="318">
        <f t="shared" si="65"/>
        <v>0</v>
      </c>
      <c r="AM211" s="318">
        <f t="shared" si="65"/>
        <v>0</v>
      </c>
      <c r="AN211" s="684">
        <f t="shared" si="65"/>
        <v>0</v>
      </c>
      <c r="AO211" s="992"/>
      <c r="AP211" s="684"/>
      <c r="AQ211" s="684"/>
      <c r="AR211" s="684"/>
      <c r="AS211" s="684"/>
      <c r="AT211" s="684"/>
      <c r="AU211" s="94">
        <f t="shared" si="61"/>
        <v>8598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67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67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67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67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68">H220-J220</f>
        <v>0</v>
      </c>
      <c r="L220" s="1209" t="e">
        <f t="shared" si="67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68"/>
        <v>0</v>
      </c>
      <c r="L222" s="1209" t="e">
        <f t="shared" si="67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1124</v>
      </c>
      <c r="E224" s="56" t="s">
        <v>1019</v>
      </c>
      <c r="F224" s="949" t="s">
        <v>1074</v>
      </c>
      <c r="G224" s="1391" t="s">
        <v>762</v>
      </c>
      <c r="H224" s="1142">
        <v>100</v>
      </c>
      <c r="I224" s="1230">
        <f>AU224</f>
        <v>100</v>
      </c>
      <c r="J224" s="1232">
        <f>SUM(N225:AT225)</f>
        <v>100</v>
      </c>
      <c r="K224" s="1220">
        <f t="shared" si="68"/>
        <v>0</v>
      </c>
      <c r="L224" s="1209">
        <f t="shared" si="67"/>
        <v>1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/>
      <c r="W224" s="140"/>
      <c r="X224" s="131"/>
      <c r="Y224" s="131"/>
      <c r="Z224" s="131"/>
      <c r="AA224" s="131">
        <v>100</v>
      </c>
      <c r="AB224" s="320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547</v>
      </c>
      <c r="F225" s="328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>
        <v>100</v>
      </c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1"/>
        <v>100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327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200</v>
      </c>
      <c r="K226" s="1220">
        <f t="shared" si="68"/>
        <v>0</v>
      </c>
      <c r="L226" s="1209">
        <f t="shared" si="67"/>
        <v>1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328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>
        <v>200</v>
      </c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1"/>
        <v>200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68"/>
        <v>0</v>
      </c>
      <c r="L228" s="1209" t="e">
        <f t="shared" si="67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69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0</v>
      </c>
      <c r="K230" s="1220">
        <f t="shared" si="68"/>
        <v>1000</v>
      </c>
      <c r="L230" s="1209">
        <f t="shared" si="67"/>
        <v>0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/>
      <c r="AF230" s="131">
        <v>500</v>
      </c>
      <c r="AG230" s="131">
        <v>500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69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/>
      <c r="AH231" s="91"/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69"/>
        <v>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68"/>
        <v>0</v>
      </c>
      <c r="L232" s="1209" t="e">
        <f t="shared" si="67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69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69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68"/>
        <v>0</v>
      </c>
      <c r="L234" s="1209" t="e">
        <f t="shared" si="67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69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69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68"/>
        <v>0</v>
      </c>
      <c r="L236" s="1209" t="e">
        <f t="shared" si="67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69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69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68"/>
        <v>0</v>
      </c>
      <c r="L238" s="1209" t="e">
        <f t="shared" si="67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69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69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68"/>
        <v>0</v>
      </c>
      <c r="L240" s="1209" t="e">
        <f t="shared" si="67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69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69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68"/>
        <v>0</v>
      </c>
      <c r="L242" s="1209" t="e">
        <f t="shared" si="67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69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69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68"/>
        <v>0</v>
      </c>
      <c r="L244" s="1209" t="e">
        <f t="shared" si="67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69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69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68"/>
        <v>0</v>
      </c>
      <c r="L246" s="1209" t="e">
        <f t="shared" si="67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69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69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68"/>
        <v>0</v>
      </c>
      <c r="L248" s="1209" t="e">
        <f t="shared" si="67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69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69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68"/>
        <v>0</v>
      </c>
      <c r="L250" s="1209" t="e">
        <f t="shared" si="67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69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69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68"/>
        <v>0</v>
      </c>
      <c r="L252" s="1209" t="e">
        <f t="shared" si="67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69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69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v>150</v>
      </c>
      <c r="I254" s="1230">
        <f>AU254</f>
        <v>150</v>
      </c>
      <c r="J254" s="1232">
        <f>SUM(N255:AT255)</f>
        <v>65</v>
      </c>
      <c r="K254" s="1220">
        <f t="shared" si="68"/>
        <v>85</v>
      </c>
      <c r="L254" s="1209">
        <f t="shared" si="67"/>
        <v>0.43333333333333335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60</v>
      </c>
      <c r="AB254" s="320">
        <v>90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69"/>
        <v>150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754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>
        <v>32</v>
      </c>
      <c r="AC255" s="134"/>
      <c r="AD255" s="91">
        <v>33</v>
      </c>
      <c r="AE255" s="91"/>
      <c r="AF255" s="91"/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69"/>
        <v>65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88</v>
      </c>
      <c r="K256" s="1220">
        <f t="shared" si="68"/>
        <v>2</v>
      </c>
      <c r="L256" s="1209">
        <f t="shared" si="67"/>
        <v>0.97777777777777775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60</v>
      </c>
      <c r="AB256" s="320">
        <v>30</v>
      </c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69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91"/>
      <c r="O257" s="91"/>
      <c r="P257" s="91"/>
      <c r="Q257" s="134"/>
      <c r="R257" s="91"/>
      <c r="S257" s="91"/>
      <c r="T257" s="91"/>
      <c r="U257" s="91"/>
      <c r="V257" s="91"/>
      <c r="W257" s="134"/>
      <c r="X257" s="91"/>
      <c r="Y257" s="91"/>
      <c r="Z257" s="91"/>
      <c r="AA257" s="91">
        <v>88</v>
      </c>
      <c r="AB257" s="91"/>
      <c r="AC257" s="134"/>
      <c r="AD257" s="91"/>
      <c r="AE257" s="91"/>
      <c r="AF257" s="91"/>
      <c r="AG257" s="91"/>
      <c r="AH257" s="91"/>
      <c r="AI257" s="134"/>
      <c r="AJ257" s="91"/>
      <c r="AK257" s="91"/>
      <c r="AL257" s="91"/>
      <c r="AM257" s="91"/>
      <c r="AN257" s="240"/>
      <c r="AO257" s="990"/>
      <c r="AP257" s="91"/>
      <c r="AQ257" s="92"/>
      <c r="AR257" s="92"/>
      <c r="AS257" s="92"/>
      <c r="AT257" s="175"/>
      <c r="AU257" s="94">
        <f t="shared" si="69"/>
        <v>88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92</v>
      </c>
      <c r="K258" s="1220">
        <f>H258-J258</f>
        <v>88</v>
      </c>
      <c r="L258" s="1209">
        <f t="shared" si="67"/>
        <v>0.51111111111111107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>
        <v>36</v>
      </c>
      <c r="AE259" s="91">
        <v>56</v>
      </c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0">SUM(N259:AT259)</f>
        <v>92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68"/>
        <v>0</v>
      </c>
      <c r="L260" s="1209" t="e">
        <f t="shared" si="67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0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0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68"/>
        <v>0</v>
      </c>
      <c r="L262" s="1209" t="e">
        <f t="shared" si="67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0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0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68"/>
        <v>0</v>
      </c>
      <c r="L264" s="1209" t="e">
        <f t="shared" si="67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0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0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68"/>
        <v>0</v>
      </c>
      <c r="L266" s="1209" t="e">
        <f t="shared" si="67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0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0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68"/>
        <v>0</v>
      </c>
      <c r="L268" s="1209" t="e">
        <f t="shared" si="67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0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0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68"/>
        <v>0</v>
      </c>
      <c r="L270" s="1209" t="e">
        <f t="shared" si="67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0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0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68"/>
        <v>0</v>
      </c>
      <c r="L272" s="1209" t="e">
        <f t="shared" si="67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0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0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68"/>
        <v>0</v>
      </c>
      <c r="L274" s="1209" t="e">
        <f t="shared" si="67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0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0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68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0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0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68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0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0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0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0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0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0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0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0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0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0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1720</v>
      </c>
      <c r="I288" s="1272">
        <f>SUM(I212:I287)</f>
        <v>1720</v>
      </c>
      <c r="J288" s="1326">
        <f>SUM(J212:J287)</f>
        <v>545</v>
      </c>
      <c r="K288" s="1272">
        <f>SUM(K212:K287)</f>
        <v>1175</v>
      </c>
      <c r="L288" s="1312">
        <f>J288/H288</f>
        <v>0.31686046511627908</v>
      </c>
      <c r="M288" s="114" t="s">
        <v>39</v>
      </c>
      <c r="N288" s="763">
        <f t="shared" ref="N288:AN289" si="71">N256+N258+N260+N262+N264+N266+N268+N270+N272+N274+N276+N278+N280+N282+N284+N286+N212+N214+N216+N218+N220+N222+N224+N226+N228+N230+N232+N234+N236+N238+N240+N242+N244+N246+N248+N250+N252+N254</f>
        <v>0</v>
      </c>
      <c r="O288" s="763">
        <f t="shared" si="71"/>
        <v>0</v>
      </c>
      <c r="P288" s="763">
        <f t="shared" si="71"/>
        <v>0</v>
      </c>
      <c r="Q288" s="523">
        <f t="shared" si="71"/>
        <v>0</v>
      </c>
      <c r="R288" s="763">
        <f t="shared" si="71"/>
        <v>0</v>
      </c>
      <c r="S288" s="763">
        <f t="shared" si="71"/>
        <v>0</v>
      </c>
      <c r="T288" s="763">
        <f t="shared" si="71"/>
        <v>0</v>
      </c>
      <c r="U288" s="763">
        <f t="shared" si="71"/>
        <v>0</v>
      </c>
      <c r="V288" s="763">
        <f t="shared" si="71"/>
        <v>0</v>
      </c>
      <c r="W288" s="523">
        <f t="shared" si="71"/>
        <v>0</v>
      </c>
      <c r="X288" s="763">
        <f t="shared" si="71"/>
        <v>90</v>
      </c>
      <c r="Y288" s="763">
        <f t="shared" si="71"/>
        <v>200</v>
      </c>
      <c r="Z288" s="763">
        <f t="shared" si="71"/>
        <v>0</v>
      </c>
      <c r="AA288" s="763">
        <f t="shared" si="71"/>
        <v>220</v>
      </c>
      <c r="AB288" s="763">
        <f t="shared" si="71"/>
        <v>120</v>
      </c>
      <c r="AC288" s="523">
        <f t="shared" si="71"/>
        <v>0</v>
      </c>
      <c r="AD288" s="763">
        <f t="shared" si="71"/>
        <v>0</v>
      </c>
      <c r="AE288" s="763">
        <f t="shared" si="71"/>
        <v>0</v>
      </c>
      <c r="AF288" s="763">
        <f t="shared" si="71"/>
        <v>500</v>
      </c>
      <c r="AG288" s="763">
        <f t="shared" si="71"/>
        <v>500</v>
      </c>
      <c r="AH288" s="763">
        <f t="shared" si="71"/>
        <v>0</v>
      </c>
      <c r="AI288" s="523">
        <f t="shared" si="71"/>
        <v>0</v>
      </c>
      <c r="AJ288" s="763">
        <f t="shared" si="71"/>
        <v>0</v>
      </c>
      <c r="AK288" s="763">
        <f t="shared" si="71"/>
        <v>0</v>
      </c>
      <c r="AL288" s="763">
        <f t="shared" si="71"/>
        <v>90</v>
      </c>
      <c r="AM288" s="763">
        <f t="shared" si="71"/>
        <v>0</v>
      </c>
      <c r="AN288" s="683">
        <f t="shared" si="71"/>
        <v>0</v>
      </c>
      <c r="AO288" s="991"/>
      <c r="AP288" s="683"/>
      <c r="AQ288" s="683"/>
      <c r="AR288" s="683"/>
      <c r="AS288" s="683"/>
      <c r="AT288" s="683"/>
      <c r="AU288" s="695">
        <f>SUM(N288:AL288)</f>
        <v>1720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1"/>
        <v>0</v>
      </c>
      <c r="O289" s="318">
        <f t="shared" si="71"/>
        <v>0</v>
      </c>
      <c r="P289" s="318">
        <f t="shared" si="71"/>
        <v>0</v>
      </c>
      <c r="Q289" s="515">
        <f t="shared" si="71"/>
        <v>0</v>
      </c>
      <c r="R289" s="318">
        <f t="shared" si="71"/>
        <v>0</v>
      </c>
      <c r="S289" s="318">
        <f t="shared" si="71"/>
        <v>0</v>
      </c>
      <c r="T289" s="318">
        <f t="shared" si="71"/>
        <v>0</v>
      </c>
      <c r="U289" s="318">
        <f t="shared" si="71"/>
        <v>0</v>
      </c>
      <c r="V289" s="318">
        <f t="shared" si="71"/>
        <v>0</v>
      </c>
      <c r="W289" s="515">
        <f t="shared" si="71"/>
        <v>0</v>
      </c>
      <c r="X289" s="318">
        <f t="shared" si="71"/>
        <v>0</v>
      </c>
      <c r="Y289" s="318">
        <f t="shared" si="71"/>
        <v>200</v>
      </c>
      <c r="Z289" s="318">
        <f t="shared" si="71"/>
        <v>0</v>
      </c>
      <c r="AA289" s="318">
        <f t="shared" si="71"/>
        <v>88</v>
      </c>
      <c r="AB289" s="318">
        <f t="shared" si="71"/>
        <v>132</v>
      </c>
      <c r="AC289" s="515">
        <f t="shared" si="71"/>
        <v>0</v>
      </c>
      <c r="AD289" s="318">
        <f t="shared" si="71"/>
        <v>69</v>
      </c>
      <c r="AE289" s="318">
        <f t="shared" si="71"/>
        <v>56</v>
      </c>
      <c r="AF289" s="318">
        <f t="shared" si="71"/>
        <v>0</v>
      </c>
      <c r="AG289" s="318">
        <f t="shared" si="71"/>
        <v>0</v>
      </c>
      <c r="AH289" s="318">
        <f t="shared" si="71"/>
        <v>0</v>
      </c>
      <c r="AI289" s="515">
        <f t="shared" si="71"/>
        <v>0</v>
      </c>
      <c r="AJ289" s="318">
        <f t="shared" si="71"/>
        <v>0</v>
      </c>
      <c r="AK289" s="318">
        <f t="shared" si="71"/>
        <v>0</v>
      </c>
      <c r="AL289" s="318">
        <f t="shared" si="71"/>
        <v>0</v>
      </c>
      <c r="AM289" s="318">
        <f t="shared" si="71"/>
        <v>0</v>
      </c>
      <c r="AN289" s="684">
        <f t="shared" si="71"/>
        <v>0</v>
      </c>
      <c r="AO289" s="992"/>
      <c r="AP289" s="684"/>
      <c r="AQ289" s="684"/>
      <c r="AR289" s="684"/>
      <c r="AS289" s="684"/>
      <c r="AT289" s="684"/>
      <c r="AU289" s="94">
        <f t="shared" ref="AU289:AU352" si="72">SUM(N289:AT289)</f>
        <v>545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270</v>
      </c>
      <c r="K292" s="1220">
        <f>H292-J292</f>
        <v>100</v>
      </c>
      <c r="L292" s="1209">
        <f>J292/H292</f>
        <v>0.72972972972972971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100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>
        <v>70</v>
      </c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2"/>
        <v>370</v>
      </c>
      <c r="AW292" s="918"/>
      <c r="AZ292" s="919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>
        <v>156</v>
      </c>
      <c r="V293" s="40">
        <v>40</v>
      </c>
      <c r="W293" s="78"/>
      <c r="X293" s="40"/>
      <c r="Y293" s="40">
        <v>74</v>
      </c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/>
      <c r="AK293" s="40"/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2"/>
        <v>270</v>
      </c>
      <c r="AW293" s="918"/>
      <c r="AZ293" s="919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>
        <f>200-84</f>
        <v>116</v>
      </c>
      <c r="I306" s="1230">
        <f>AU306</f>
        <v>116</v>
      </c>
      <c r="J306" s="1232">
        <f>SUM(N307:AT307)</f>
        <v>0</v>
      </c>
      <c r="K306" s="1220">
        <f>H306-J306</f>
        <v>116</v>
      </c>
      <c r="L306" s="1209">
        <f>J306/H306</f>
        <v>0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>
        <v>116</v>
      </c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2"/>
        <v>116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068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486</v>
      </c>
      <c r="I324" s="1272">
        <f>SUM(I290:I323)</f>
        <v>486</v>
      </c>
      <c r="J324" s="1326">
        <f>SUM(J290:J323)</f>
        <v>270</v>
      </c>
      <c r="K324" s="1272">
        <f>SUM(K290:K323)</f>
        <v>216</v>
      </c>
      <c r="L324" s="1312">
        <f>J324/H324</f>
        <v>0.55555555555555558</v>
      </c>
      <c r="M324" s="195" t="s">
        <v>30</v>
      </c>
      <c r="N324" s="197">
        <f t="shared" ref="N324:AN325" si="73">N290+N292+N294+N296+N298+N300+N302+N304+N306+N308+N310+N312+N314+N316+N318+N320+N322</f>
        <v>0</v>
      </c>
      <c r="O324" s="197">
        <f t="shared" si="73"/>
        <v>0</v>
      </c>
      <c r="P324" s="197">
        <f t="shared" si="73"/>
        <v>0</v>
      </c>
      <c r="Q324" s="196">
        <f t="shared" si="73"/>
        <v>0</v>
      </c>
      <c r="R324" s="197">
        <f t="shared" si="73"/>
        <v>0</v>
      </c>
      <c r="S324" s="197">
        <f t="shared" si="73"/>
        <v>0</v>
      </c>
      <c r="T324" s="197">
        <f t="shared" si="73"/>
        <v>0</v>
      </c>
      <c r="U324" s="197">
        <f t="shared" si="73"/>
        <v>200</v>
      </c>
      <c r="V324" s="197">
        <f t="shared" si="73"/>
        <v>100</v>
      </c>
      <c r="W324" s="196">
        <f t="shared" si="73"/>
        <v>0</v>
      </c>
      <c r="X324" s="197">
        <f t="shared" si="73"/>
        <v>0</v>
      </c>
      <c r="Y324" s="197">
        <f t="shared" si="73"/>
        <v>0</v>
      </c>
      <c r="Z324" s="197">
        <f t="shared" si="73"/>
        <v>0</v>
      </c>
      <c r="AA324" s="197">
        <f t="shared" si="73"/>
        <v>0</v>
      </c>
      <c r="AB324" s="197">
        <f t="shared" si="73"/>
        <v>0</v>
      </c>
      <c r="AC324" s="196">
        <f t="shared" si="73"/>
        <v>0</v>
      </c>
      <c r="AD324" s="197">
        <f t="shared" si="73"/>
        <v>0</v>
      </c>
      <c r="AE324" s="197">
        <f t="shared" si="73"/>
        <v>0</v>
      </c>
      <c r="AF324" s="197">
        <f t="shared" si="73"/>
        <v>0</v>
      </c>
      <c r="AG324" s="197">
        <f t="shared" si="73"/>
        <v>0</v>
      </c>
      <c r="AH324" s="197">
        <f t="shared" si="73"/>
        <v>186</v>
      </c>
      <c r="AI324" s="196">
        <f t="shared" si="73"/>
        <v>0</v>
      </c>
      <c r="AJ324" s="197">
        <f t="shared" si="73"/>
        <v>0</v>
      </c>
      <c r="AK324" s="197">
        <f t="shared" si="73"/>
        <v>0</v>
      </c>
      <c r="AL324" s="197">
        <f t="shared" si="73"/>
        <v>0</v>
      </c>
      <c r="AM324" s="197">
        <f t="shared" si="73"/>
        <v>0</v>
      </c>
      <c r="AN324" s="707">
        <f t="shared" si="73"/>
        <v>0</v>
      </c>
      <c r="AO324" s="996"/>
      <c r="AP324" s="685"/>
      <c r="AQ324" s="369"/>
      <c r="AR324" s="369"/>
      <c r="AS324" s="369"/>
      <c r="AT324" s="369"/>
      <c r="AU324" s="699">
        <f t="shared" si="72"/>
        <v>486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3"/>
        <v>0</v>
      </c>
      <c r="O325" s="202">
        <f t="shared" si="73"/>
        <v>0</v>
      </c>
      <c r="P325" s="202">
        <f t="shared" si="73"/>
        <v>0</v>
      </c>
      <c r="Q325" s="201">
        <f t="shared" si="73"/>
        <v>0</v>
      </c>
      <c r="R325" s="202">
        <f t="shared" si="73"/>
        <v>0</v>
      </c>
      <c r="S325" s="202">
        <f t="shared" si="73"/>
        <v>0</v>
      </c>
      <c r="T325" s="202">
        <f t="shared" si="73"/>
        <v>0</v>
      </c>
      <c r="U325" s="202">
        <f t="shared" si="73"/>
        <v>156</v>
      </c>
      <c r="V325" s="202">
        <f t="shared" si="73"/>
        <v>40</v>
      </c>
      <c r="W325" s="201">
        <f t="shared" si="73"/>
        <v>0</v>
      </c>
      <c r="X325" s="202">
        <f t="shared" si="73"/>
        <v>0</v>
      </c>
      <c r="Y325" s="202">
        <f t="shared" si="73"/>
        <v>74</v>
      </c>
      <c r="Z325" s="202">
        <f t="shared" si="73"/>
        <v>0</v>
      </c>
      <c r="AA325" s="202">
        <f t="shared" si="73"/>
        <v>0</v>
      </c>
      <c r="AB325" s="202">
        <f t="shared" si="73"/>
        <v>0</v>
      </c>
      <c r="AC325" s="201">
        <f t="shared" si="73"/>
        <v>0</v>
      </c>
      <c r="AD325" s="202">
        <f t="shared" si="73"/>
        <v>0</v>
      </c>
      <c r="AE325" s="202">
        <f t="shared" si="73"/>
        <v>0</v>
      </c>
      <c r="AF325" s="202">
        <f t="shared" si="73"/>
        <v>0</v>
      </c>
      <c r="AG325" s="202">
        <f t="shared" si="73"/>
        <v>0</v>
      </c>
      <c r="AH325" s="202">
        <f t="shared" si="73"/>
        <v>0</v>
      </c>
      <c r="AI325" s="201">
        <f t="shared" si="73"/>
        <v>0</v>
      </c>
      <c r="AJ325" s="202">
        <f t="shared" si="73"/>
        <v>0</v>
      </c>
      <c r="AK325" s="202">
        <f t="shared" si="73"/>
        <v>0</v>
      </c>
      <c r="AL325" s="202">
        <f t="shared" si="73"/>
        <v>0</v>
      </c>
      <c r="AM325" s="202">
        <f t="shared" si="73"/>
        <v>0</v>
      </c>
      <c r="AN325" s="708">
        <f t="shared" si="73"/>
        <v>0</v>
      </c>
      <c r="AO325" s="931"/>
      <c r="AP325" s="370"/>
      <c r="AQ325" s="370"/>
      <c r="AR325" s="370"/>
      <c r="AS325" s="370"/>
      <c r="AT325" s="370"/>
      <c r="AU325" s="94">
        <f t="shared" si="72"/>
        <v>270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2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70</v>
      </c>
      <c r="K328" s="1220">
        <f t="shared" ref="K328" si="74">H328-J328</f>
        <v>0</v>
      </c>
      <c r="L328" s="1209">
        <f t="shared" ref="L328" si="75">J328/H328</f>
        <v>1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2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>
        <v>70</v>
      </c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2"/>
        <v>70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110</v>
      </c>
      <c r="K330" s="1220">
        <f t="shared" ref="K330:K344" si="76">H330-J330</f>
        <v>0</v>
      </c>
      <c r="L330" s="1209">
        <f t="shared" ref="L330:L352" si="77">J330/H330</f>
        <v>1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>
        <v>110</v>
      </c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2"/>
        <v>110</v>
      </c>
      <c r="AW331" s="918"/>
      <c r="AZ331" s="919"/>
    </row>
    <row r="332" spans="1:52" s="184" customFormat="1" ht="13.2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>
        <v>100</v>
      </c>
      <c r="I332" s="1241">
        <f>AU332</f>
        <v>100</v>
      </c>
      <c r="J332" s="1232">
        <f>SUM(N333:AT333)</f>
        <v>0</v>
      </c>
      <c r="K332" s="1220">
        <f t="shared" si="76"/>
        <v>100</v>
      </c>
      <c r="L332" s="1209">
        <f t="shared" si="77"/>
        <v>0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>
        <v>100</v>
      </c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2"/>
        <v>100</v>
      </c>
      <c r="AW332" s="918"/>
      <c r="AZ332" s="919"/>
    </row>
    <row r="333" spans="1:52" s="184" customFormat="1" ht="13.2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6"/>
        <v>0</v>
      </c>
      <c r="L334" s="1209" t="e">
        <f t="shared" si="77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300</v>
      </c>
      <c r="K336" s="1220">
        <f t="shared" ref="K336" si="78">H336-J336</f>
        <v>0</v>
      </c>
      <c r="L336" s="1209">
        <f t="shared" ref="L336" si="79">J336/H336</f>
        <v>1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>
        <v>300</v>
      </c>
      <c r="AB336" s="90"/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1">
        <v>300</v>
      </c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2"/>
        <v>300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6"/>
        <v>0</v>
      </c>
      <c r="L338" s="1209" t="e">
        <f t="shared" si="77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55</v>
      </c>
      <c r="K340" s="1220">
        <f t="shared" si="76"/>
        <v>135</v>
      </c>
      <c r="L340" s="1209">
        <f t="shared" si="77"/>
        <v>0.28947368421052633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2"/>
        <v>190</v>
      </c>
      <c r="AW340" s="1289" t="s">
        <v>1114</v>
      </c>
      <c r="AX340" s="1290"/>
      <c r="AY340" s="1290"/>
      <c r="AZ340" s="1291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>
        <v>55</v>
      </c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2"/>
        <v>55</v>
      </c>
      <c r="AW341" s="1289"/>
      <c r="AX341" s="1290"/>
      <c r="AY341" s="1290"/>
      <c r="AZ341" s="1291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2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6"/>
        <v>0</v>
      </c>
      <c r="L344" s="1209" t="e">
        <f t="shared" si="77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0">H346-J346</f>
        <v>500</v>
      </c>
      <c r="L346" s="1209">
        <f t="shared" ref="L346" si="81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77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/>
      <c r="I350" s="1230">
        <f>AU350</f>
        <v>0</v>
      </c>
      <c r="J350" s="1232">
        <f>SUM(N351:AT351)</f>
        <v>0</v>
      </c>
      <c r="K350" s="1220">
        <f>H350-J350</f>
        <v>0</v>
      </c>
      <c r="L350" s="1209" t="e">
        <f t="shared" si="77"/>
        <v>#DIV/0!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/>
      <c r="AG350" s="46"/>
      <c r="AH350" s="46"/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2"/>
        <v>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489</v>
      </c>
      <c r="K352" s="1220">
        <f>H352-J352</f>
        <v>11</v>
      </c>
      <c r="L352" s="1209">
        <f t="shared" si="77"/>
        <v>0.97799999999999998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46"/>
      <c r="AB352" s="44">
        <v>500</v>
      </c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>
        <v>80</v>
      </c>
      <c r="AE353" s="50">
        <v>409</v>
      </c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2">SUM(N353:AT353)</f>
        <v>489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150+150+10</f>
        <v>310</v>
      </c>
      <c r="I354" s="1230">
        <f>AU354</f>
        <v>310</v>
      </c>
      <c r="J354" s="1232">
        <f>SUM(N355:AT355)</f>
        <v>0</v>
      </c>
      <c r="K354" s="1220">
        <f>H354-J354</f>
        <v>310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6">
        <v>150</v>
      </c>
      <c r="AN354" s="44"/>
      <c r="AO354" s="973"/>
      <c r="AP354" s="46"/>
      <c r="AQ354" s="46"/>
      <c r="AR354" s="46"/>
      <c r="AS354" s="46"/>
      <c r="AT354" s="86"/>
      <c r="AU354" s="34">
        <f t="shared" si="82"/>
        <v>310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7" t="s">
        <v>1087</v>
      </c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2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2080</v>
      </c>
      <c r="I356" s="1272">
        <f>SUM(I326:I355)</f>
        <v>2080</v>
      </c>
      <c r="J356" s="1274">
        <f>SUM(J326:J355)</f>
        <v>1024</v>
      </c>
      <c r="K356" s="1272">
        <f>SUM(K326:K355)</f>
        <v>1056</v>
      </c>
      <c r="L356" s="1275">
        <f>J356/H356</f>
        <v>0.49230769230769234</v>
      </c>
      <c r="M356" s="211" t="s">
        <v>30</v>
      </c>
      <c r="N356" s="313">
        <f t="shared" ref="N356:AN357" si="83">N326+N330+N332+N334+N336+N338+N340+N342+N344+N346+N348+N350+N352+N354+N328</f>
        <v>0</v>
      </c>
      <c r="O356" s="313">
        <f t="shared" si="83"/>
        <v>0</v>
      </c>
      <c r="P356" s="313">
        <f t="shared" si="83"/>
        <v>0</v>
      </c>
      <c r="Q356" s="774">
        <f t="shared" si="83"/>
        <v>0</v>
      </c>
      <c r="R356" s="313">
        <f t="shared" si="83"/>
        <v>0</v>
      </c>
      <c r="S356" s="313">
        <f t="shared" si="83"/>
        <v>0</v>
      </c>
      <c r="T356" s="313">
        <f t="shared" si="83"/>
        <v>110</v>
      </c>
      <c r="U356" s="313">
        <f t="shared" si="83"/>
        <v>70</v>
      </c>
      <c r="V356" s="313">
        <f t="shared" si="83"/>
        <v>160</v>
      </c>
      <c r="W356" s="774">
        <f t="shared" si="83"/>
        <v>0</v>
      </c>
      <c r="X356" s="313">
        <f t="shared" si="83"/>
        <v>190</v>
      </c>
      <c r="Y356" s="313">
        <f t="shared" si="83"/>
        <v>0</v>
      </c>
      <c r="Z356" s="313">
        <f t="shared" si="83"/>
        <v>0</v>
      </c>
      <c r="AA356" s="313">
        <f t="shared" si="83"/>
        <v>300</v>
      </c>
      <c r="AB356" s="313">
        <f t="shared" si="83"/>
        <v>500</v>
      </c>
      <c r="AC356" s="774">
        <f t="shared" si="83"/>
        <v>0</v>
      </c>
      <c r="AD356" s="313">
        <f t="shared" si="83"/>
        <v>0</v>
      </c>
      <c r="AE356" s="313">
        <f t="shared" si="83"/>
        <v>0</v>
      </c>
      <c r="AF356" s="313">
        <f t="shared" si="83"/>
        <v>0</v>
      </c>
      <c r="AG356" s="313">
        <f t="shared" si="83"/>
        <v>0</v>
      </c>
      <c r="AH356" s="313">
        <f t="shared" si="83"/>
        <v>0</v>
      </c>
      <c r="AI356" s="774">
        <f t="shared" si="83"/>
        <v>0</v>
      </c>
      <c r="AJ356" s="313">
        <f t="shared" si="83"/>
        <v>0</v>
      </c>
      <c r="AK356" s="313">
        <f t="shared" si="83"/>
        <v>0</v>
      </c>
      <c r="AL356" s="313">
        <f t="shared" si="83"/>
        <v>100</v>
      </c>
      <c r="AM356" s="313">
        <f t="shared" si="83"/>
        <v>650</v>
      </c>
      <c r="AN356" s="369">
        <f t="shared" si="83"/>
        <v>0</v>
      </c>
      <c r="AO356" s="998"/>
      <c r="AP356" s="369"/>
      <c r="AQ356" s="369"/>
      <c r="AR356" s="369"/>
      <c r="AS356" s="369"/>
      <c r="AT356" s="369"/>
      <c r="AU356" s="999">
        <f t="shared" si="82"/>
        <v>2080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3"/>
        <v>0</v>
      </c>
      <c r="O357" s="874">
        <f t="shared" si="83"/>
        <v>0</v>
      </c>
      <c r="P357" s="874">
        <f t="shared" si="83"/>
        <v>0</v>
      </c>
      <c r="Q357" s="873">
        <f t="shared" si="83"/>
        <v>0</v>
      </c>
      <c r="R357" s="874">
        <f t="shared" si="83"/>
        <v>0</v>
      </c>
      <c r="S357" s="874">
        <f t="shared" si="83"/>
        <v>55</v>
      </c>
      <c r="T357" s="874">
        <f t="shared" si="83"/>
        <v>110</v>
      </c>
      <c r="U357" s="874">
        <f t="shared" si="83"/>
        <v>70</v>
      </c>
      <c r="V357" s="874">
        <f t="shared" si="83"/>
        <v>0</v>
      </c>
      <c r="W357" s="873">
        <f t="shared" si="83"/>
        <v>0</v>
      </c>
      <c r="X357" s="874">
        <f t="shared" si="83"/>
        <v>0</v>
      </c>
      <c r="Y357" s="874">
        <f t="shared" si="83"/>
        <v>0</v>
      </c>
      <c r="Z357" s="874">
        <f t="shared" si="83"/>
        <v>0</v>
      </c>
      <c r="AA357" s="874">
        <f t="shared" si="83"/>
        <v>0</v>
      </c>
      <c r="AB357" s="874">
        <f t="shared" si="83"/>
        <v>0</v>
      </c>
      <c r="AC357" s="873">
        <f t="shared" si="83"/>
        <v>0</v>
      </c>
      <c r="AD357" s="874">
        <f t="shared" si="83"/>
        <v>380</v>
      </c>
      <c r="AE357" s="874">
        <f t="shared" si="83"/>
        <v>409</v>
      </c>
      <c r="AF357" s="874">
        <f t="shared" si="83"/>
        <v>0</v>
      </c>
      <c r="AG357" s="874">
        <f t="shared" si="83"/>
        <v>0</v>
      </c>
      <c r="AH357" s="874">
        <f t="shared" si="83"/>
        <v>0</v>
      </c>
      <c r="AI357" s="873">
        <f t="shared" si="83"/>
        <v>0</v>
      </c>
      <c r="AJ357" s="874">
        <f t="shared" si="83"/>
        <v>0</v>
      </c>
      <c r="AK357" s="874">
        <f t="shared" si="83"/>
        <v>0</v>
      </c>
      <c r="AL357" s="874">
        <f t="shared" si="83"/>
        <v>0</v>
      </c>
      <c r="AM357" s="874">
        <f t="shared" si="83"/>
        <v>0</v>
      </c>
      <c r="AN357" s="1000">
        <f t="shared" si="83"/>
        <v>0</v>
      </c>
      <c r="AO357" s="1001"/>
      <c r="AP357" s="1000"/>
      <c r="AQ357" s="1000"/>
      <c r="AR357" s="1000"/>
      <c r="AS357" s="1000"/>
      <c r="AT357" s="1000"/>
      <c r="AU357" s="1002">
        <f t="shared" si="82"/>
        <v>1024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210</v>
      </c>
      <c r="K360" s="1220">
        <f>H360-J360</f>
        <v>290</v>
      </c>
      <c r="L360" s="1209">
        <f>J360/H360</f>
        <v>0.42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>
        <v>210</v>
      </c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210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540</v>
      </c>
      <c r="K362" s="1220">
        <f>H362-J362</f>
        <v>1390</v>
      </c>
      <c r="L362" s="1209">
        <f>J362/H362</f>
        <v>0.27979274611398963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935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>
        <v>210</v>
      </c>
      <c r="T363" s="50"/>
      <c r="U363" s="87"/>
      <c r="V363" s="87"/>
      <c r="W363" s="217"/>
      <c r="X363" s="87"/>
      <c r="Y363" s="87"/>
      <c r="Z363" s="87"/>
      <c r="AA363" s="87">
        <v>120</v>
      </c>
      <c r="AB363" s="87"/>
      <c r="AC363" s="217"/>
      <c r="AD363" s="87">
        <v>210</v>
      </c>
      <c r="AE363" s="87"/>
      <c r="AF363" s="50"/>
      <c r="AG363" s="87"/>
      <c r="AH363" s="87"/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4">SUM(N363:AT363)</f>
        <v>540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4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4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4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4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750</v>
      </c>
      <c r="K368" s="1214">
        <f>K360+K362+K364+K366</f>
        <v>1680</v>
      </c>
      <c r="L368" s="1218">
        <f>J368/H368</f>
        <v>0.30864197530864196</v>
      </c>
      <c r="M368" s="875" t="s">
        <v>30</v>
      </c>
      <c r="N368" s="213">
        <f>N360+N362+N364+N366</f>
        <v>0</v>
      </c>
      <c r="O368" s="213">
        <f t="shared" ref="O368:T369" si="85">O360+O362+O364+O366</f>
        <v>260</v>
      </c>
      <c r="P368" s="213">
        <f t="shared" si="85"/>
        <v>0</v>
      </c>
      <c r="Q368" s="212">
        <f t="shared" si="85"/>
        <v>0</v>
      </c>
      <c r="R368" s="213">
        <f t="shared" si="85"/>
        <v>200</v>
      </c>
      <c r="S368" s="213">
        <f>S360+S362+S364+S366</f>
        <v>250</v>
      </c>
      <c r="T368" s="213">
        <f t="shared" si="85"/>
        <v>0</v>
      </c>
      <c r="U368" s="213">
        <f>U360+U362+U364+U366</f>
        <v>250</v>
      </c>
      <c r="V368" s="213">
        <f t="shared" ref="V368:X369" si="86">V360+V362+V364+V366</f>
        <v>0</v>
      </c>
      <c r="W368" s="212">
        <f t="shared" si="86"/>
        <v>0</v>
      </c>
      <c r="X368" s="213">
        <f t="shared" si="86"/>
        <v>0</v>
      </c>
      <c r="Y368" s="213">
        <f>Y360+Y362+Y364+Y366</f>
        <v>0</v>
      </c>
      <c r="Z368" s="213">
        <f t="shared" ref="Z368:AS369" si="87">Z360+Z362+Z364+Z366</f>
        <v>400</v>
      </c>
      <c r="AA368" s="213">
        <f t="shared" si="87"/>
        <v>0</v>
      </c>
      <c r="AB368" s="213">
        <f t="shared" si="87"/>
        <v>0</v>
      </c>
      <c r="AC368" s="212">
        <f t="shared" si="87"/>
        <v>0</v>
      </c>
      <c r="AD368" s="213">
        <f t="shared" si="87"/>
        <v>0</v>
      </c>
      <c r="AE368" s="213">
        <f>AE360+AE362+AE364+AE366</f>
        <v>0</v>
      </c>
      <c r="AF368" s="213">
        <f t="shared" si="87"/>
        <v>400</v>
      </c>
      <c r="AG368" s="213">
        <f t="shared" si="87"/>
        <v>0</v>
      </c>
      <c r="AH368" s="213">
        <f t="shared" si="87"/>
        <v>0</v>
      </c>
      <c r="AI368" s="212">
        <f t="shared" si="87"/>
        <v>0</v>
      </c>
      <c r="AJ368" s="213">
        <f t="shared" si="87"/>
        <v>0</v>
      </c>
      <c r="AK368" s="213">
        <f>AK360+AK362+AK364+AK366</f>
        <v>400</v>
      </c>
      <c r="AL368" s="213">
        <f t="shared" si="87"/>
        <v>0</v>
      </c>
      <c r="AM368" s="213">
        <f t="shared" si="87"/>
        <v>0</v>
      </c>
      <c r="AN368" s="640">
        <f t="shared" si="87"/>
        <v>0</v>
      </c>
      <c r="AO368" s="640">
        <f t="shared" si="87"/>
        <v>0</v>
      </c>
      <c r="AP368" s="640">
        <f t="shared" si="87"/>
        <v>0</v>
      </c>
      <c r="AQ368" s="640">
        <f t="shared" si="87"/>
        <v>0</v>
      </c>
      <c r="AR368" s="640">
        <f t="shared" si="87"/>
        <v>0</v>
      </c>
      <c r="AS368" s="640">
        <f t="shared" si="87"/>
        <v>0</v>
      </c>
      <c r="AT368" s="640"/>
      <c r="AU368" s="999">
        <f t="shared" si="84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5"/>
        <v>0</v>
      </c>
      <c r="P369" s="218">
        <f t="shared" si="85"/>
        <v>0</v>
      </c>
      <c r="Q369" s="217">
        <f t="shared" si="85"/>
        <v>0</v>
      </c>
      <c r="R369" s="218">
        <f t="shared" si="85"/>
        <v>0</v>
      </c>
      <c r="S369" s="218">
        <f>S361+S363+S365+S367</f>
        <v>210</v>
      </c>
      <c r="T369" s="218">
        <f t="shared" si="85"/>
        <v>0</v>
      </c>
      <c r="U369" s="218">
        <f>U361+U363+U365+U367</f>
        <v>210</v>
      </c>
      <c r="V369" s="218">
        <f t="shared" si="86"/>
        <v>0</v>
      </c>
      <c r="W369" s="217">
        <f t="shared" si="86"/>
        <v>0</v>
      </c>
      <c r="X369" s="218">
        <f t="shared" si="86"/>
        <v>0</v>
      </c>
      <c r="Y369" s="218">
        <f>Y361+Y363+Y365+Y367</f>
        <v>0</v>
      </c>
      <c r="Z369" s="218">
        <f t="shared" si="87"/>
        <v>0</v>
      </c>
      <c r="AA369" s="218">
        <f t="shared" si="87"/>
        <v>120</v>
      </c>
      <c r="AB369" s="218">
        <f t="shared" si="87"/>
        <v>0</v>
      </c>
      <c r="AC369" s="217">
        <f t="shared" si="87"/>
        <v>0</v>
      </c>
      <c r="AD369" s="218">
        <f t="shared" si="87"/>
        <v>210</v>
      </c>
      <c r="AE369" s="218">
        <f>AE361+AE363+AE365+AE367</f>
        <v>0</v>
      </c>
      <c r="AF369" s="218">
        <f t="shared" si="87"/>
        <v>0</v>
      </c>
      <c r="AG369" s="218">
        <f t="shared" si="87"/>
        <v>0</v>
      </c>
      <c r="AH369" s="218">
        <f t="shared" si="87"/>
        <v>0</v>
      </c>
      <c r="AI369" s="217">
        <f t="shared" si="87"/>
        <v>0</v>
      </c>
      <c r="AJ369" s="218">
        <f t="shared" si="87"/>
        <v>0</v>
      </c>
      <c r="AK369" s="218">
        <f>AK361+AK363+AK365+AK367</f>
        <v>0</v>
      </c>
      <c r="AL369" s="218">
        <f t="shared" si="87"/>
        <v>0</v>
      </c>
      <c r="AM369" s="218">
        <f t="shared" si="87"/>
        <v>0</v>
      </c>
      <c r="AN369" s="87">
        <f t="shared" si="87"/>
        <v>0</v>
      </c>
      <c r="AO369" s="87">
        <f t="shared" si="87"/>
        <v>0</v>
      </c>
      <c r="AP369" s="87">
        <f t="shared" si="87"/>
        <v>0</v>
      </c>
      <c r="AQ369" s="87">
        <f t="shared" si="87"/>
        <v>0</v>
      </c>
      <c r="AR369" s="87">
        <f t="shared" si="87"/>
        <v>0</v>
      </c>
      <c r="AS369" s="87">
        <f t="shared" si="87"/>
        <v>0</v>
      </c>
      <c r="AT369" s="87"/>
      <c r="AU369" s="42">
        <f t="shared" si="84"/>
        <v>750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45655</v>
      </c>
      <c r="I370" s="1203">
        <f>I34+I58+I146+I199+I288+I324+I356+I210</f>
        <v>45655</v>
      </c>
      <c r="J370" s="1205">
        <f>J34+J58+J146+J199+J288+J324+J356+J210</f>
        <v>29288</v>
      </c>
      <c r="K370" s="1203">
        <f>K34+K58+K146+K199+K288+K324+K356+K210</f>
        <v>16367</v>
      </c>
      <c r="L370" s="1207">
        <f>J370/H370</f>
        <v>0.64150695433139848</v>
      </c>
      <c r="M370" s="764" t="s">
        <v>39</v>
      </c>
      <c r="N370" s="765">
        <f t="shared" ref="N370:AS370" si="88">N324+N288+N199+N146+N58+N34+N356+N210</f>
        <v>2074</v>
      </c>
      <c r="O370" s="765">
        <f t="shared" si="88"/>
        <v>1883</v>
      </c>
      <c r="P370" s="765">
        <f t="shared" si="88"/>
        <v>1755</v>
      </c>
      <c r="Q370" s="190">
        <f t="shared" si="88"/>
        <v>0</v>
      </c>
      <c r="R370" s="765">
        <f t="shared" si="88"/>
        <v>2065</v>
      </c>
      <c r="S370" s="765">
        <f t="shared" si="88"/>
        <v>2134</v>
      </c>
      <c r="T370" s="765">
        <f t="shared" si="88"/>
        <v>1905</v>
      </c>
      <c r="U370" s="765">
        <f t="shared" si="88"/>
        <v>2065</v>
      </c>
      <c r="V370" s="765">
        <f t="shared" si="88"/>
        <v>2155</v>
      </c>
      <c r="W370" s="190">
        <f t="shared" si="88"/>
        <v>0</v>
      </c>
      <c r="X370" s="765">
        <f t="shared" si="88"/>
        <v>1947</v>
      </c>
      <c r="Y370" s="765">
        <f t="shared" si="88"/>
        <v>2080</v>
      </c>
      <c r="Z370" s="765">
        <f t="shared" si="88"/>
        <v>2180</v>
      </c>
      <c r="AA370" s="765">
        <f t="shared" si="88"/>
        <v>2155</v>
      </c>
      <c r="AB370" s="765">
        <f t="shared" si="88"/>
        <v>2200</v>
      </c>
      <c r="AC370" s="190">
        <f t="shared" si="88"/>
        <v>0</v>
      </c>
      <c r="AD370" s="765">
        <f t="shared" si="88"/>
        <v>2089</v>
      </c>
      <c r="AE370" s="765">
        <f t="shared" si="88"/>
        <v>2362</v>
      </c>
      <c r="AF370" s="765">
        <f t="shared" si="88"/>
        <v>2350</v>
      </c>
      <c r="AG370" s="765">
        <f t="shared" si="88"/>
        <v>2430</v>
      </c>
      <c r="AH370" s="765">
        <f t="shared" si="88"/>
        <v>2166</v>
      </c>
      <c r="AI370" s="190">
        <f t="shared" si="88"/>
        <v>0</v>
      </c>
      <c r="AJ370" s="765">
        <f t="shared" si="88"/>
        <v>2040</v>
      </c>
      <c r="AK370" s="765">
        <f t="shared" si="88"/>
        <v>1780</v>
      </c>
      <c r="AL370" s="765">
        <f t="shared" si="88"/>
        <v>1490</v>
      </c>
      <c r="AM370" s="765">
        <f t="shared" si="88"/>
        <v>2150</v>
      </c>
      <c r="AN370" s="136">
        <f t="shared" si="88"/>
        <v>0</v>
      </c>
      <c r="AO370" s="136">
        <f t="shared" si="88"/>
        <v>0</v>
      </c>
      <c r="AP370" s="136">
        <f t="shared" si="88"/>
        <v>0</v>
      </c>
      <c r="AQ370" s="136">
        <f t="shared" si="88"/>
        <v>0</v>
      </c>
      <c r="AR370" s="136">
        <f t="shared" si="88"/>
        <v>0</v>
      </c>
      <c r="AS370" s="136">
        <f t="shared" si="88"/>
        <v>0</v>
      </c>
      <c r="AT370" s="136"/>
      <c r="AU370" s="1018">
        <f>SUM(N370:AN370)</f>
        <v>45455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89">N35+N59+N200+N289+N325+N357+N147+N211</f>
        <v>1498</v>
      </c>
      <c r="O371" s="767">
        <f t="shared" si="89"/>
        <v>1958</v>
      </c>
      <c r="P371" s="767">
        <f t="shared" si="89"/>
        <v>2123</v>
      </c>
      <c r="Q371" s="515">
        <f t="shared" si="89"/>
        <v>0</v>
      </c>
      <c r="R371" s="767">
        <f t="shared" si="89"/>
        <v>2171</v>
      </c>
      <c r="S371" s="767">
        <f t="shared" si="89"/>
        <v>2278</v>
      </c>
      <c r="T371" s="767">
        <f t="shared" si="89"/>
        <v>1399</v>
      </c>
      <c r="U371" s="767">
        <f t="shared" si="89"/>
        <v>1991</v>
      </c>
      <c r="V371" s="767">
        <f t="shared" si="89"/>
        <v>2016</v>
      </c>
      <c r="W371" s="515">
        <f t="shared" si="89"/>
        <v>0</v>
      </c>
      <c r="X371" s="767">
        <f t="shared" si="89"/>
        <v>1834</v>
      </c>
      <c r="Y371" s="767">
        <f t="shared" si="89"/>
        <v>2199</v>
      </c>
      <c r="Z371" s="767">
        <f t="shared" si="89"/>
        <v>1790</v>
      </c>
      <c r="AA371" s="767">
        <f t="shared" si="89"/>
        <v>1639</v>
      </c>
      <c r="AB371" s="767">
        <f t="shared" si="89"/>
        <v>1611</v>
      </c>
      <c r="AC371" s="515">
        <f t="shared" si="89"/>
        <v>0</v>
      </c>
      <c r="AD371" s="767">
        <f t="shared" si="89"/>
        <v>2411</v>
      </c>
      <c r="AE371" s="767">
        <f t="shared" si="89"/>
        <v>2370</v>
      </c>
      <c r="AF371" s="767">
        <f t="shared" si="89"/>
        <v>0</v>
      </c>
      <c r="AG371" s="767">
        <f t="shared" si="89"/>
        <v>0</v>
      </c>
      <c r="AH371" s="767">
        <f t="shared" si="89"/>
        <v>0</v>
      </c>
      <c r="AI371" s="515">
        <f t="shared" si="89"/>
        <v>0</v>
      </c>
      <c r="AJ371" s="767">
        <f t="shared" si="89"/>
        <v>0</v>
      </c>
      <c r="AK371" s="767">
        <f t="shared" si="89"/>
        <v>0</v>
      </c>
      <c r="AL371" s="767">
        <f t="shared" si="89"/>
        <v>0</v>
      </c>
      <c r="AM371" s="767">
        <f t="shared" si="89"/>
        <v>0</v>
      </c>
      <c r="AN371" s="684">
        <f t="shared" si="89"/>
        <v>0</v>
      </c>
      <c r="AO371" s="684">
        <f t="shared" si="89"/>
        <v>0</v>
      </c>
      <c r="AP371" s="684">
        <f t="shared" si="89"/>
        <v>0</v>
      </c>
      <c r="AQ371" s="684">
        <f t="shared" si="89"/>
        <v>0</v>
      </c>
      <c r="AR371" s="684">
        <f t="shared" si="89"/>
        <v>0</v>
      </c>
      <c r="AS371" s="684">
        <f t="shared" si="89"/>
        <v>0</v>
      </c>
      <c r="AT371" s="684"/>
      <c r="AU371" s="1019">
        <f>SUM(N371:AT371)</f>
        <v>29288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0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0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>
        <v>45</v>
      </c>
      <c r="T377" s="938">
        <v>42</v>
      </c>
      <c r="U377" s="938">
        <f>53+7</f>
        <v>60</v>
      </c>
      <c r="V377" s="938">
        <v>7</v>
      </c>
      <c r="W377" s="890"/>
      <c r="X377" s="938"/>
      <c r="Y377" s="940"/>
      <c r="Z377" s="938"/>
      <c r="AA377" s="938">
        <v>10</v>
      </c>
      <c r="AB377" s="938">
        <v>37</v>
      </c>
      <c r="AC377" s="890"/>
      <c r="AD377" s="938">
        <v>95</v>
      </c>
      <c r="AE377" s="940">
        <v>92</v>
      </c>
      <c r="AF377" s="938"/>
      <c r="AG377" s="938"/>
      <c r="AH377" s="938"/>
      <c r="AI377" s="890"/>
      <c r="AJ377" s="938"/>
      <c r="AK377" s="940"/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0"/>
        <v>615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0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>
        <v>88</v>
      </c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0"/>
        <v>88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0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>
        <v>61</v>
      </c>
      <c r="U381" s="940">
        <v>97</v>
      </c>
      <c r="V381" s="940">
        <v>20</v>
      </c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0"/>
        <v>178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0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>
        <v>53</v>
      </c>
      <c r="W383" s="892"/>
      <c r="X383" s="940">
        <v>44</v>
      </c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0"/>
        <v>97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0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>
        <v>52</v>
      </c>
      <c r="Y385" s="943">
        <v>27</v>
      </c>
      <c r="Z385" s="943">
        <v>34</v>
      </c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0"/>
        <v>113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0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0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1">O374+O376+O378+O380+O382+O384+O386</f>
        <v>80</v>
      </c>
      <c r="P388" s="1042">
        <f t="shared" si="91"/>
        <v>160</v>
      </c>
      <c r="Q388" s="895">
        <f t="shared" si="91"/>
        <v>0</v>
      </c>
      <c r="R388" s="1042">
        <f t="shared" si="91"/>
        <v>180</v>
      </c>
      <c r="S388" s="1042">
        <f t="shared" si="91"/>
        <v>260</v>
      </c>
      <c r="T388" s="1042">
        <f t="shared" si="91"/>
        <v>220</v>
      </c>
      <c r="U388" s="1042">
        <f t="shared" si="91"/>
        <v>70</v>
      </c>
      <c r="V388" s="1042">
        <f t="shared" si="91"/>
        <v>160</v>
      </c>
      <c r="W388" s="895">
        <f t="shared" si="91"/>
        <v>0</v>
      </c>
      <c r="X388" s="1042">
        <f t="shared" si="91"/>
        <v>160</v>
      </c>
      <c r="Y388" s="1042">
        <f t="shared" si="91"/>
        <v>160</v>
      </c>
      <c r="Z388" s="1042">
        <f t="shared" si="91"/>
        <v>160</v>
      </c>
      <c r="AA388" s="1042">
        <f t="shared" si="91"/>
        <v>160</v>
      </c>
      <c r="AB388" s="1042">
        <f t="shared" si="91"/>
        <v>160</v>
      </c>
      <c r="AC388" s="895">
        <f t="shared" si="91"/>
        <v>0</v>
      </c>
      <c r="AD388" s="1042">
        <f t="shared" si="91"/>
        <v>182</v>
      </c>
      <c r="AE388" s="1042">
        <f t="shared" si="91"/>
        <v>0</v>
      </c>
      <c r="AF388" s="1042">
        <f t="shared" si="91"/>
        <v>0</v>
      </c>
      <c r="AG388" s="1042">
        <f t="shared" si="91"/>
        <v>0</v>
      </c>
      <c r="AH388" s="1042">
        <f t="shared" si="91"/>
        <v>0</v>
      </c>
      <c r="AI388" s="895">
        <f t="shared" si="91"/>
        <v>0</v>
      </c>
      <c r="AJ388" s="1042">
        <f t="shared" si="91"/>
        <v>90</v>
      </c>
      <c r="AK388" s="1042">
        <f t="shared" si="91"/>
        <v>90</v>
      </c>
      <c r="AL388" s="1042">
        <f t="shared" si="91"/>
        <v>90</v>
      </c>
      <c r="AM388" s="1042">
        <f t="shared" si="91"/>
        <v>0</v>
      </c>
      <c r="AN388" s="1042">
        <f t="shared" si="91"/>
        <v>0</v>
      </c>
      <c r="AO388" s="1042">
        <f t="shared" si="91"/>
        <v>0</v>
      </c>
      <c r="AP388" s="1042">
        <f t="shared" si="91"/>
        <v>0</v>
      </c>
      <c r="AQ388" s="1042">
        <f t="shared" si="91"/>
        <v>0</v>
      </c>
      <c r="AR388" s="1042">
        <f t="shared" si="91"/>
        <v>0</v>
      </c>
      <c r="AS388" s="1042">
        <f t="shared" si="91"/>
        <v>0</v>
      </c>
      <c r="AT388" s="1042">
        <f t="shared" si="91"/>
        <v>0</v>
      </c>
      <c r="AU388" s="1043">
        <f t="shared" si="90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2">O375+O377+O379+O381+O385+O387+O383</f>
        <v>227</v>
      </c>
      <c r="P389" s="1044">
        <f t="shared" si="92"/>
        <v>220</v>
      </c>
      <c r="Q389" s="896">
        <f t="shared" si="92"/>
        <v>0</v>
      </c>
      <c r="R389" s="1044">
        <f t="shared" si="92"/>
        <v>97</v>
      </c>
      <c r="S389" s="1044">
        <f t="shared" si="92"/>
        <v>133</v>
      </c>
      <c r="T389" s="1044">
        <f t="shared" si="92"/>
        <v>103</v>
      </c>
      <c r="U389" s="1044">
        <f t="shared" si="92"/>
        <v>157</v>
      </c>
      <c r="V389" s="1044">
        <f t="shared" si="92"/>
        <v>80</v>
      </c>
      <c r="W389" s="896">
        <f t="shared" si="92"/>
        <v>0</v>
      </c>
      <c r="X389" s="1044">
        <f t="shared" si="92"/>
        <v>96</v>
      </c>
      <c r="Y389" s="1044">
        <f t="shared" si="92"/>
        <v>27</v>
      </c>
      <c r="Z389" s="1044">
        <f t="shared" si="92"/>
        <v>34</v>
      </c>
      <c r="AA389" s="1044">
        <f t="shared" si="92"/>
        <v>10</v>
      </c>
      <c r="AB389" s="1044">
        <f t="shared" si="92"/>
        <v>37</v>
      </c>
      <c r="AC389" s="896">
        <f t="shared" si="92"/>
        <v>0</v>
      </c>
      <c r="AD389" s="1044">
        <f t="shared" si="92"/>
        <v>95</v>
      </c>
      <c r="AE389" s="1044">
        <f t="shared" si="92"/>
        <v>92</v>
      </c>
      <c r="AF389" s="1044">
        <f t="shared" si="92"/>
        <v>0</v>
      </c>
      <c r="AG389" s="1044">
        <f t="shared" si="92"/>
        <v>0</v>
      </c>
      <c r="AH389" s="1044">
        <f t="shared" si="92"/>
        <v>0</v>
      </c>
      <c r="AI389" s="896">
        <f t="shared" si="92"/>
        <v>0</v>
      </c>
      <c r="AJ389" s="1044">
        <f t="shared" si="92"/>
        <v>0</v>
      </c>
      <c r="AK389" s="1044">
        <f t="shared" si="92"/>
        <v>0</v>
      </c>
      <c r="AL389" s="1044">
        <f t="shared" si="92"/>
        <v>0</v>
      </c>
      <c r="AM389" s="1044">
        <f t="shared" si="92"/>
        <v>0</v>
      </c>
      <c r="AN389" s="1044">
        <f t="shared" si="92"/>
        <v>0</v>
      </c>
      <c r="AO389" s="1044">
        <f t="shared" si="92"/>
        <v>0</v>
      </c>
      <c r="AP389" s="1044">
        <f t="shared" si="92"/>
        <v>0</v>
      </c>
      <c r="AQ389" s="1044">
        <f t="shared" si="92"/>
        <v>0</v>
      </c>
      <c r="AR389" s="1044">
        <f t="shared" si="92"/>
        <v>0</v>
      </c>
      <c r="AS389" s="1044">
        <f t="shared" si="92"/>
        <v>0</v>
      </c>
      <c r="AT389" s="1044">
        <f t="shared" si="92"/>
        <v>0</v>
      </c>
      <c r="AU389" s="1045">
        <f t="shared" si="90"/>
        <v>1529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113426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customHeight="1" x14ac:dyDescent="0.4">
      <c r="A400" s="830"/>
      <c r="B400" s="831"/>
      <c r="C400" s="107"/>
      <c r="D400" s="1158" t="s">
        <v>578</v>
      </c>
      <c r="E400" s="527" t="s">
        <v>1128</v>
      </c>
      <c r="F400" s="1118"/>
      <c r="G400" s="152"/>
      <c r="H400" s="1142">
        <v>500</v>
      </c>
      <c r="I400" s="1143" t="s">
        <v>1129</v>
      </c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customHeight="1" thickBot="1" x14ac:dyDescent="0.45">
      <c r="A401" s="830"/>
      <c r="B401" s="831"/>
      <c r="C401" s="107"/>
      <c r="D401" s="1135"/>
      <c r="E401" s="236" t="s">
        <v>495</v>
      </c>
      <c r="F401" s="1119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56"/>
      <c r="G428" s="152"/>
      <c r="H428" s="1143">
        <f>1000+500</f>
        <v>1500</v>
      </c>
      <c r="I428" s="1145" t="s">
        <v>1130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57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67200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1"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K354:K355"/>
    <mergeCell ref="L354:L355"/>
    <mergeCell ref="A356:E357"/>
    <mergeCell ref="H356:H357"/>
    <mergeCell ref="I356:I357"/>
    <mergeCell ref="J356:J357"/>
    <mergeCell ref="K356:K357"/>
    <mergeCell ref="L356:L357"/>
    <mergeCell ref="J352:J353"/>
    <mergeCell ref="K352:K353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J350:J351"/>
    <mergeCell ref="K350:K351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48:J349"/>
    <mergeCell ref="K348:K349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46:J347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I344:I345"/>
    <mergeCell ref="J344:J345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A344:A345"/>
    <mergeCell ref="C344:C345"/>
    <mergeCell ref="D344:D345"/>
    <mergeCell ref="F344:F345"/>
    <mergeCell ref="G344:G345"/>
    <mergeCell ref="H344:H345"/>
    <mergeCell ref="AW340:AZ341"/>
    <mergeCell ref="A342:A343"/>
    <mergeCell ref="D342:D343"/>
    <mergeCell ref="G342:G343"/>
    <mergeCell ref="H342:H343"/>
    <mergeCell ref="I342:I343"/>
    <mergeCell ref="J342:J343"/>
    <mergeCell ref="K342:K343"/>
    <mergeCell ref="L342:L343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I236:I237"/>
    <mergeCell ref="J236:J237"/>
    <mergeCell ref="K236:K237"/>
    <mergeCell ref="L236:L237"/>
    <mergeCell ref="A238:A239"/>
    <mergeCell ref="C238:C239"/>
    <mergeCell ref="D238:D239"/>
    <mergeCell ref="G238:G239"/>
    <mergeCell ref="H238:H239"/>
    <mergeCell ref="I238:I239"/>
    <mergeCell ref="I234:I235"/>
    <mergeCell ref="J234:J235"/>
    <mergeCell ref="K234:K235"/>
    <mergeCell ref="L234:L235"/>
    <mergeCell ref="A236:A237"/>
    <mergeCell ref="C236:C237"/>
    <mergeCell ref="D236:D237"/>
    <mergeCell ref="F236:F237"/>
    <mergeCell ref="G236:G237"/>
    <mergeCell ref="H236:H237"/>
    <mergeCell ref="H232:H233"/>
    <mergeCell ref="I232:I233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K230:K231"/>
    <mergeCell ref="L230:L231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J228:J229"/>
    <mergeCell ref="K228:K229"/>
    <mergeCell ref="J224:J225"/>
    <mergeCell ref="K224:K225"/>
    <mergeCell ref="L224:L225"/>
    <mergeCell ref="A226:A227"/>
    <mergeCell ref="C226:C227"/>
    <mergeCell ref="D226:D227"/>
    <mergeCell ref="G226:G227"/>
    <mergeCell ref="H226:H227"/>
    <mergeCell ref="I226:I227"/>
    <mergeCell ref="J226:J227"/>
    <mergeCell ref="I222:I223"/>
    <mergeCell ref="J222:J223"/>
    <mergeCell ref="K222:K223"/>
    <mergeCell ref="L222:L223"/>
    <mergeCell ref="A224:A225"/>
    <mergeCell ref="C224:C225"/>
    <mergeCell ref="D224:D225"/>
    <mergeCell ref="G224:G225"/>
    <mergeCell ref="H224:H225"/>
    <mergeCell ref="I224:I225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14:I215"/>
    <mergeCell ref="J214:J21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2:A233"/>
    <mergeCell ref="C232:C233"/>
    <mergeCell ref="D232:D233"/>
    <mergeCell ref="G232:G233"/>
    <mergeCell ref="I218:I219"/>
    <mergeCell ref="J218:J219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23" priority="3" stopIfTrue="1" operator="lessThan">
      <formula>0</formula>
    </cfRule>
    <cfRule type="cellIs" dxfId="22" priority="4" stopIfTrue="1" operator="equal">
      <formula>0</formula>
    </cfRule>
  </conditionalFormatting>
  <conditionalFormatting sqref="K126:K131">
    <cfRule type="cellIs" dxfId="21" priority="5" stopIfTrue="1" operator="lessThan">
      <formula>0</formula>
    </cfRule>
    <cfRule type="cellIs" dxfId="20" priority="6" stopIfTrue="1" operator="equal">
      <formula>0</formula>
    </cfRule>
  </conditionalFormatting>
  <conditionalFormatting sqref="K134:K145 K360:K367">
    <cfRule type="cellIs" dxfId="19" priority="7" stopIfTrue="1" operator="lessThan">
      <formula>0</formula>
    </cfRule>
    <cfRule type="cellIs" dxfId="18" priority="8" stopIfTrue="1" operator="equal">
      <formula>0</formula>
    </cfRule>
  </conditionalFormatting>
  <conditionalFormatting sqref="K148:K358">
    <cfRule type="cellIs" dxfId="17" priority="1" stopIfTrue="1" operator="lessThan">
      <formula>0</formula>
    </cfRule>
    <cfRule type="cellIs" dxfId="16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U34"/>
  <sheetViews>
    <sheetView topLeftCell="A4" zoomScaleNormal="100" workbookViewId="0">
      <selection activeCell="H9" sqref="H9:H10"/>
    </sheetView>
  </sheetViews>
  <sheetFormatPr defaultRowHeight="17.399999999999999" x14ac:dyDescent="0.4"/>
  <cols>
    <col min="1" max="1" width="3.59765625" customWidth="1"/>
    <col min="3" max="7" width="3.59765625" customWidth="1"/>
    <col min="8" max="8" width="30.19921875" customWidth="1"/>
    <col min="9" max="9" width="15.3984375" customWidth="1"/>
    <col min="10" max="10" width="11.5" customWidth="1"/>
    <col min="11" max="17" width="7" customWidth="1"/>
  </cols>
  <sheetData>
    <row r="1" spans="1:17" x14ac:dyDescent="0.4">
      <c r="A1" s="1799"/>
      <c r="B1" s="1799"/>
      <c r="C1" s="1799"/>
      <c r="D1" s="776"/>
      <c r="E1" s="777"/>
      <c r="F1" s="777"/>
      <c r="G1" s="777"/>
      <c r="H1" s="778"/>
      <c r="I1" s="779"/>
      <c r="J1" s="779"/>
      <c r="K1" s="779"/>
      <c r="L1" s="780"/>
      <c r="M1" s="781"/>
      <c r="N1" s="780"/>
      <c r="O1" s="779"/>
      <c r="P1" s="781"/>
      <c r="Q1" s="779"/>
    </row>
    <row r="2" spans="1:17" ht="49.5" customHeight="1" x14ac:dyDescent="0.4">
      <c r="A2" s="1800"/>
      <c r="B2" s="1800"/>
      <c r="C2" s="1800"/>
      <c r="D2" s="1800"/>
      <c r="E2" s="1800"/>
      <c r="F2" s="1800"/>
      <c r="G2" s="1800"/>
      <c r="H2" s="1801" t="s">
        <v>1003</v>
      </c>
      <c r="I2" s="1801"/>
      <c r="J2" s="1801"/>
      <c r="K2" s="1801"/>
      <c r="L2" s="1801"/>
      <c r="M2" s="1801"/>
      <c r="N2" s="1801"/>
      <c r="O2" s="782"/>
      <c r="P2" s="783"/>
      <c r="Q2" s="779"/>
    </row>
    <row r="3" spans="1:17" x14ac:dyDescent="0.4">
      <c r="A3" s="1802" t="s">
        <v>839</v>
      </c>
      <c r="B3" s="1803" t="s">
        <v>840</v>
      </c>
      <c r="C3" s="1804" t="s">
        <v>841</v>
      </c>
      <c r="D3" s="1804"/>
      <c r="E3" s="1804"/>
      <c r="F3" s="1804"/>
      <c r="G3" s="1804"/>
      <c r="H3" s="1802" t="s">
        <v>842</v>
      </c>
      <c r="I3" s="1805" t="s">
        <v>843</v>
      </c>
      <c r="J3" s="1806"/>
      <c r="K3" s="1809" t="s">
        <v>844</v>
      </c>
      <c r="L3" s="1803" t="s">
        <v>845</v>
      </c>
      <c r="M3" s="1802" t="s">
        <v>846</v>
      </c>
      <c r="N3" s="1803" t="s">
        <v>847</v>
      </c>
      <c r="O3" s="1793" t="s">
        <v>848</v>
      </c>
      <c r="P3" s="1794"/>
      <c r="Q3" s="1795"/>
    </row>
    <row r="4" spans="1:17" x14ac:dyDescent="0.4">
      <c r="A4" s="1802"/>
      <c r="B4" s="1803"/>
      <c r="C4" s="792" t="s">
        <v>849</v>
      </c>
      <c r="D4" s="792" t="s">
        <v>850</v>
      </c>
      <c r="E4" s="791" t="s">
        <v>851</v>
      </c>
      <c r="F4" s="791" t="s">
        <v>852</v>
      </c>
      <c r="G4" s="791" t="s">
        <v>853</v>
      </c>
      <c r="H4" s="1802"/>
      <c r="I4" s="1807"/>
      <c r="J4" s="1808"/>
      <c r="K4" s="1802"/>
      <c r="L4" s="1803"/>
      <c r="M4" s="1802"/>
      <c r="N4" s="1803"/>
      <c r="O4" s="1796"/>
      <c r="P4" s="1797"/>
      <c r="Q4" s="1798"/>
    </row>
    <row r="5" spans="1:17" ht="17.7" customHeight="1" x14ac:dyDescent="0.4">
      <c r="A5" s="1772">
        <v>1</v>
      </c>
      <c r="B5" s="1774">
        <v>46114</v>
      </c>
      <c r="C5" s="1776"/>
      <c r="D5" s="1776"/>
      <c r="E5" s="1779"/>
      <c r="F5" s="1779"/>
      <c r="G5" s="1780" t="s">
        <v>1104</v>
      </c>
      <c r="H5" s="1781" t="s">
        <v>1106</v>
      </c>
      <c r="I5" s="1783" t="s">
        <v>1105</v>
      </c>
      <c r="J5" s="1784"/>
      <c r="K5" s="1792"/>
      <c r="L5" s="1775">
        <v>46114</v>
      </c>
      <c r="M5" s="1779" t="s">
        <v>1108</v>
      </c>
      <c r="N5" s="1775">
        <v>46114</v>
      </c>
      <c r="O5" s="1766"/>
      <c r="P5" s="1767"/>
      <c r="Q5" s="1768"/>
    </row>
    <row r="6" spans="1:17" ht="66" customHeight="1" x14ac:dyDescent="0.4">
      <c r="A6" s="1773"/>
      <c r="B6" s="1775"/>
      <c r="C6" s="1777"/>
      <c r="D6" s="1778"/>
      <c r="E6" s="1779"/>
      <c r="F6" s="1779"/>
      <c r="G6" s="1779"/>
      <c r="H6" s="1782"/>
      <c r="I6" s="1785"/>
      <c r="J6" s="1786"/>
      <c r="K6" s="1779"/>
      <c r="L6" s="1775"/>
      <c r="M6" s="1779"/>
      <c r="N6" s="1775"/>
      <c r="O6" s="1769"/>
      <c r="P6" s="1770"/>
      <c r="Q6" s="1771"/>
    </row>
    <row r="7" spans="1:17" ht="17.7" customHeight="1" x14ac:dyDescent="0.4">
      <c r="A7" s="1772">
        <v>2</v>
      </c>
      <c r="B7" s="1774">
        <v>46115</v>
      </c>
      <c r="C7" s="1776" t="s">
        <v>1104</v>
      </c>
      <c r="D7" s="1776"/>
      <c r="E7" s="1779"/>
      <c r="F7" s="1779"/>
      <c r="G7" s="1780" t="s">
        <v>1104</v>
      </c>
      <c r="H7" s="1781" t="s">
        <v>1107</v>
      </c>
      <c r="I7" s="1783" t="s">
        <v>1105</v>
      </c>
      <c r="J7" s="1784"/>
      <c r="K7" s="1792"/>
      <c r="L7" s="1775">
        <v>46115</v>
      </c>
      <c r="M7" s="1779" t="s">
        <v>1108</v>
      </c>
      <c r="N7" s="1775">
        <v>46115</v>
      </c>
      <c r="O7" s="1766"/>
      <c r="P7" s="1767"/>
      <c r="Q7" s="1768"/>
    </row>
    <row r="8" spans="1:17" ht="42.6" customHeight="1" x14ac:dyDescent="0.4">
      <c r="A8" s="1773"/>
      <c r="B8" s="1775"/>
      <c r="C8" s="1777"/>
      <c r="D8" s="1778"/>
      <c r="E8" s="1779"/>
      <c r="F8" s="1779"/>
      <c r="G8" s="1779"/>
      <c r="H8" s="1782"/>
      <c r="I8" s="1785"/>
      <c r="J8" s="1786"/>
      <c r="K8" s="1779"/>
      <c r="L8" s="1775"/>
      <c r="M8" s="1779"/>
      <c r="N8" s="1775"/>
      <c r="O8" s="1769"/>
      <c r="P8" s="1770"/>
      <c r="Q8" s="1771"/>
    </row>
    <row r="9" spans="1:17" ht="17.7" customHeight="1" x14ac:dyDescent="0.4">
      <c r="A9" s="1772">
        <v>3</v>
      </c>
      <c r="B9" s="1774">
        <v>46119</v>
      </c>
      <c r="C9" s="1776" t="s">
        <v>1104</v>
      </c>
      <c r="D9" s="1776"/>
      <c r="E9" s="1779"/>
      <c r="F9" s="1779"/>
      <c r="G9" s="1780" t="s">
        <v>1104</v>
      </c>
      <c r="H9" s="1781" t="s">
        <v>1113</v>
      </c>
      <c r="I9" s="1783" t="s">
        <v>1105</v>
      </c>
      <c r="J9" s="1784"/>
      <c r="K9" s="1792"/>
      <c r="L9" s="1775">
        <v>46119</v>
      </c>
      <c r="M9" s="1779" t="s">
        <v>1108</v>
      </c>
      <c r="N9" s="1775">
        <v>46119</v>
      </c>
      <c r="O9" s="1766"/>
      <c r="P9" s="1767"/>
      <c r="Q9" s="1768"/>
    </row>
    <row r="10" spans="1:17" ht="108" customHeight="1" x14ac:dyDescent="0.4">
      <c r="A10" s="1773"/>
      <c r="B10" s="1775"/>
      <c r="C10" s="1777"/>
      <c r="D10" s="1778"/>
      <c r="E10" s="1779"/>
      <c r="F10" s="1779"/>
      <c r="G10" s="1779"/>
      <c r="H10" s="1782"/>
      <c r="I10" s="1785"/>
      <c r="J10" s="1786"/>
      <c r="K10" s="1779"/>
      <c r="L10" s="1775"/>
      <c r="M10" s="1779"/>
      <c r="N10" s="1775"/>
      <c r="O10" s="1769"/>
      <c r="P10" s="1770"/>
      <c r="Q10" s="1771"/>
    </row>
    <row r="11" spans="1:17" ht="17.7" customHeight="1" x14ac:dyDescent="0.4">
      <c r="A11" s="1772">
        <v>4</v>
      </c>
      <c r="B11" s="1774">
        <v>46120</v>
      </c>
      <c r="C11" s="1776" t="s">
        <v>1104</v>
      </c>
      <c r="D11" s="1776"/>
      <c r="E11" s="1779"/>
      <c r="F11" s="1779"/>
      <c r="G11" s="1780" t="s">
        <v>1104</v>
      </c>
      <c r="H11" s="1781" t="s">
        <v>1119</v>
      </c>
      <c r="I11" s="1783" t="s">
        <v>1105</v>
      </c>
      <c r="J11" s="1784"/>
      <c r="K11" s="1792"/>
      <c r="L11" s="1775">
        <v>46120</v>
      </c>
      <c r="M11" s="1779" t="s">
        <v>1108</v>
      </c>
      <c r="N11" s="1775">
        <v>46120</v>
      </c>
      <c r="O11" s="1766"/>
      <c r="P11" s="1767"/>
      <c r="Q11" s="1768"/>
    </row>
    <row r="12" spans="1:17" ht="44.4" customHeight="1" x14ac:dyDescent="0.4">
      <c r="A12" s="1773"/>
      <c r="B12" s="1775"/>
      <c r="C12" s="1777"/>
      <c r="D12" s="1778"/>
      <c r="E12" s="1779"/>
      <c r="F12" s="1779"/>
      <c r="G12" s="1779"/>
      <c r="H12" s="1782"/>
      <c r="I12" s="1785"/>
      <c r="J12" s="1786"/>
      <c r="K12" s="1779"/>
      <c r="L12" s="1775"/>
      <c r="M12" s="1779"/>
      <c r="N12" s="1775"/>
      <c r="O12" s="1769"/>
      <c r="P12" s="1770"/>
      <c r="Q12" s="1771"/>
    </row>
    <row r="13" spans="1:17" ht="17.7" customHeight="1" x14ac:dyDescent="0.4">
      <c r="A13" s="1772">
        <v>5</v>
      </c>
      <c r="B13" s="1774">
        <v>46125</v>
      </c>
      <c r="C13" s="1776" t="s">
        <v>1104</v>
      </c>
      <c r="D13" s="1776"/>
      <c r="E13" s="1779"/>
      <c r="F13" s="1779"/>
      <c r="G13" s="1780" t="s">
        <v>1104</v>
      </c>
      <c r="H13" s="1781" t="s">
        <v>1123</v>
      </c>
      <c r="I13" s="1783" t="s">
        <v>1105</v>
      </c>
      <c r="J13" s="1784"/>
      <c r="K13" s="1792"/>
      <c r="L13" s="1775">
        <v>46125</v>
      </c>
      <c r="M13" s="1779" t="s">
        <v>1108</v>
      </c>
      <c r="N13" s="1775">
        <v>46125</v>
      </c>
      <c r="O13" s="1766"/>
      <c r="P13" s="1767"/>
      <c r="Q13" s="1768"/>
    </row>
    <row r="14" spans="1:17" ht="17.7" customHeight="1" x14ac:dyDescent="0.4">
      <c r="A14" s="1773"/>
      <c r="B14" s="1775"/>
      <c r="C14" s="1777"/>
      <c r="D14" s="1778"/>
      <c r="E14" s="1779"/>
      <c r="F14" s="1779"/>
      <c r="G14" s="1779"/>
      <c r="H14" s="1782"/>
      <c r="I14" s="1785"/>
      <c r="J14" s="1786"/>
      <c r="K14" s="1779"/>
      <c r="L14" s="1775"/>
      <c r="M14" s="1779"/>
      <c r="N14" s="1775"/>
      <c r="O14" s="1769"/>
      <c r="P14" s="1770"/>
      <c r="Q14" s="1771"/>
    </row>
    <row r="15" spans="1:17" ht="17.7" customHeight="1" x14ac:dyDescent="0.4">
      <c r="A15" s="1772">
        <v>6</v>
      </c>
      <c r="B15" s="1774">
        <v>46128</v>
      </c>
      <c r="C15" s="1776" t="s">
        <v>1104</v>
      </c>
      <c r="D15" s="1776"/>
      <c r="E15" s="1779"/>
      <c r="F15" s="1779"/>
      <c r="G15" s="1780"/>
      <c r="H15" s="1781" t="s">
        <v>1125</v>
      </c>
      <c r="I15" s="1783" t="s">
        <v>1105</v>
      </c>
      <c r="J15" s="1784"/>
      <c r="K15" s="1792"/>
      <c r="L15" s="1775">
        <v>46128</v>
      </c>
      <c r="M15" s="1779" t="s">
        <v>1108</v>
      </c>
      <c r="N15" s="1775">
        <v>46128</v>
      </c>
      <c r="O15" s="1766"/>
      <c r="P15" s="1767"/>
      <c r="Q15" s="1768"/>
    </row>
    <row r="16" spans="1:17" ht="17.7" customHeight="1" x14ac:dyDescent="0.4">
      <c r="A16" s="1773"/>
      <c r="B16" s="1775"/>
      <c r="C16" s="1777"/>
      <c r="D16" s="1778"/>
      <c r="E16" s="1779"/>
      <c r="F16" s="1779"/>
      <c r="G16" s="1779"/>
      <c r="H16" s="1782"/>
      <c r="I16" s="1785"/>
      <c r="J16" s="1786"/>
      <c r="K16" s="1779"/>
      <c r="L16" s="1775"/>
      <c r="M16" s="1779"/>
      <c r="N16" s="1775"/>
      <c r="O16" s="1769"/>
      <c r="P16" s="1770"/>
      <c r="Q16" s="1771"/>
    </row>
    <row r="17" spans="1:21" ht="17.7" customHeight="1" x14ac:dyDescent="0.4">
      <c r="A17" s="1772">
        <v>7</v>
      </c>
      <c r="B17" s="1774">
        <v>46132</v>
      </c>
      <c r="C17" s="1779"/>
      <c r="D17" s="1780"/>
      <c r="E17" s="1779"/>
      <c r="F17" s="1779"/>
      <c r="G17" s="1780" t="s">
        <v>1104</v>
      </c>
      <c r="H17" s="1781" t="s">
        <v>1131</v>
      </c>
      <c r="I17" s="1783" t="s">
        <v>1105</v>
      </c>
      <c r="J17" s="1784"/>
      <c r="K17" s="1792"/>
      <c r="L17" s="1775">
        <v>46132</v>
      </c>
      <c r="M17" s="1779" t="s">
        <v>1108</v>
      </c>
      <c r="N17" s="1775">
        <v>46132</v>
      </c>
      <c r="O17" s="1766"/>
      <c r="P17" s="1767"/>
      <c r="Q17" s="1768"/>
    </row>
    <row r="18" spans="1:21" ht="17.7" customHeight="1" x14ac:dyDescent="0.4">
      <c r="A18" s="1773"/>
      <c r="B18" s="1775"/>
      <c r="C18" s="1779"/>
      <c r="D18" s="1779"/>
      <c r="E18" s="1779"/>
      <c r="F18" s="1779"/>
      <c r="G18" s="1779"/>
      <c r="H18" s="1782"/>
      <c r="I18" s="1785"/>
      <c r="J18" s="1786"/>
      <c r="K18" s="1779"/>
      <c r="L18" s="1775"/>
      <c r="M18" s="1779"/>
      <c r="N18" s="1775"/>
      <c r="O18" s="1769"/>
      <c r="P18" s="1770"/>
      <c r="Q18" s="1771"/>
    </row>
    <row r="19" spans="1:21" ht="17.7" customHeight="1" x14ac:dyDescent="0.4">
      <c r="A19" s="1772">
        <v>8</v>
      </c>
      <c r="B19" s="1774">
        <v>46134</v>
      </c>
      <c r="C19" s="1779" t="s">
        <v>1104</v>
      </c>
      <c r="D19" s="1780"/>
      <c r="E19" s="1779"/>
      <c r="F19" s="1779"/>
      <c r="G19" s="1780" t="s">
        <v>1104</v>
      </c>
      <c r="H19" s="1790" t="s">
        <v>1137</v>
      </c>
      <c r="I19" s="1783" t="s">
        <v>1105</v>
      </c>
      <c r="J19" s="1784"/>
      <c r="K19" s="1792">
        <v>46134</v>
      </c>
      <c r="L19" s="1775">
        <v>46134</v>
      </c>
      <c r="M19" s="1779" t="s">
        <v>1108</v>
      </c>
      <c r="N19" s="1775">
        <v>46134</v>
      </c>
      <c r="O19" s="1766"/>
      <c r="P19" s="1767"/>
      <c r="Q19" s="1768"/>
    </row>
    <row r="20" spans="1:21" ht="65.400000000000006" customHeight="1" x14ac:dyDescent="0.4">
      <c r="A20" s="1773"/>
      <c r="B20" s="1775"/>
      <c r="C20" s="1779"/>
      <c r="D20" s="1779"/>
      <c r="E20" s="1779"/>
      <c r="F20" s="1779"/>
      <c r="G20" s="1779"/>
      <c r="H20" s="1791"/>
      <c r="I20" s="1785"/>
      <c r="J20" s="1786"/>
      <c r="K20" s="1779"/>
      <c r="L20" s="1775"/>
      <c r="M20" s="1779"/>
      <c r="N20" s="1775"/>
      <c r="O20" s="1769"/>
      <c r="P20" s="1770"/>
      <c r="Q20" s="1771"/>
    </row>
    <row r="21" spans="1:21" ht="17.7" customHeight="1" x14ac:dyDescent="0.4">
      <c r="A21" s="1772"/>
      <c r="B21" s="1774"/>
      <c r="C21" s="1779"/>
      <c r="D21" s="1780"/>
      <c r="E21" s="1779"/>
      <c r="F21" s="1779"/>
      <c r="G21" s="1780"/>
      <c r="H21" s="1790"/>
      <c r="I21" s="1783"/>
      <c r="J21" s="1784"/>
      <c r="K21" s="1792"/>
      <c r="L21" s="1775"/>
      <c r="M21" s="1779"/>
      <c r="N21" s="1775"/>
      <c r="O21" s="1766"/>
      <c r="P21" s="1767"/>
      <c r="Q21" s="1768"/>
    </row>
    <row r="22" spans="1:21" ht="17.7" customHeight="1" x14ac:dyDescent="0.4">
      <c r="A22" s="1773"/>
      <c r="B22" s="1775"/>
      <c r="C22" s="1779"/>
      <c r="D22" s="1779"/>
      <c r="E22" s="1779"/>
      <c r="F22" s="1779"/>
      <c r="G22" s="1779"/>
      <c r="H22" s="1791"/>
      <c r="I22" s="1785"/>
      <c r="J22" s="1786"/>
      <c r="K22" s="1779"/>
      <c r="L22" s="1775"/>
      <c r="M22" s="1779"/>
      <c r="N22" s="1775"/>
      <c r="O22" s="1769"/>
      <c r="P22" s="1770"/>
      <c r="Q22" s="1771"/>
    </row>
    <row r="23" spans="1:21" ht="17.7" customHeight="1" x14ac:dyDescent="0.4">
      <c r="A23" s="1772"/>
      <c r="B23" s="1774"/>
      <c r="C23" s="1779"/>
      <c r="D23" s="1780"/>
      <c r="E23" s="1779"/>
      <c r="F23" s="1779"/>
      <c r="G23" s="1780"/>
      <c r="H23" s="1790"/>
      <c r="I23" s="1783"/>
      <c r="J23" s="1784"/>
      <c r="K23" s="1792"/>
      <c r="L23" s="1775"/>
      <c r="M23" s="1779"/>
      <c r="N23" s="1775"/>
      <c r="O23" s="1766"/>
      <c r="P23" s="1767"/>
      <c r="Q23" s="1768"/>
    </row>
    <row r="24" spans="1:21" ht="17.7" customHeight="1" x14ac:dyDescent="0.4">
      <c r="A24" s="1773"/>
      <c r="B24" s="1775"/>
      <c r="C24" s="1779"/>
      <c r="D24" s="1779"/>
      <c r="E24" s="1779"/>
      <c r="F24" s="1779"/>
      <c r="G24" s="1779"/>
      <c r="H24" s="1791"/>
      <c r="I24" s="1785"/>
      <c r="J24" s="1786"/>
      <c r="K24" s="1779"/>
      <c r="L24" s="1775"/>
      <c r="M24" s="1779"/>
      <c r="N24" s="1775"/>
      <c r="O24" s="1769"/>
      <c r="P24" s="1770"/>
      <c r="Q24" s="1771"/>
    </row>
    <row r="25" spans="1:21" ht="17.7" customHeight="1" x14ac:dyDescent="0.4">
      <c r="A25" s="1772"/>
      <c r="B25" s="1774"/>
      <c r="C25" s="1779"/>
      <c r="D25" s="1780"/>
      <c r="E25" s="1779"/>
      <c r="F25" s="1779"/>
      <c r="G25" s="1780"/>
      <c r="H25" s="1790"/>
      <c r="I25" s="1783"/>
      <c r="J25" s="1784"/>
      <c r="K25" s="1792"/>
      <c r="L25" s="1775"/>
      <c r="M25" s="1779"/>
      <c r="N25" s="1775"/>
      <c r="O25" s="1766"/>
      <c r="P25" s="1767"/>
      <c r="Q25" s="1768"/>
    </row>
    <row r="26" spans="1:21" ht="17.7" customHeight="1" x14ac:dyDescent="0.4">
      <c r="A26" s="1773"/>
      <c r="B26" s="1775"/>
      <c r="C26" s="1779"/>
      <c r="D26" s="1779"/>
      <c r="E26" s="1779"/>
      <c r="F26" s="1779"/>
      <c r="G26" s="1779"/>
      <c r="H26" s="1791"/>
      <c r="I26" s="1785"/>
      <c r="J26" s="1786"/>
      <c r="K26" s="1779"/>
      <c r="L26" s="1775"/>
      <c r="M26" s="1779"/>
      <c r="N26" s="1775"/>
      <c r="O26" s="1769"/>
      <c r="P26" s="1770"/>
      <c r="Q26" s="1771"/>
    </row>
    <row r="27" spans="1:21" ht="17.7" customHeight="1" x14ac:dyDescent="0.4">
      <c r="A27" s="1772"/>
      <c r="B27" s="1774"/>
      <c r="C27" s="1779"/>
      <c r="D27" s="1780"/>
      <c r="E27" s="1779"/>
      <c r="F27" s="1779"/>
      <c r="G27" s="1780"/>
      <c r="H27" s="1790"/>
      <c r="I27" s="1783"/>
      <c r="J27" s="1784"/>
      <c r="K27" s="1792"/>
      <c r="L27" s="1775"/>
      <c r="M27" s="1779"/>
      <c r="N27" s="1775"/>
      <c r="O27" s="1766"/>
      <c r="P27" s="1767"/>
      <c r="Q27" s="1768"/>
    </row>
    <row r="28" spans="1:21" ht="17.7" customHeight="1" x14ac:dyDescent="0.4">
      <c r="A28" s="1773"/>
      <c r="B28" s="1775"/>
      <c r="C28" s="1779"/>
      <c r="D28" s="1779"/>
      <c r="E28" s="1779"/>
      <c r="F28" s="1779"/>
      <c r="G28" s="1779"/>
      <c r="H28" s="1791"/>
      <c r="I28" s="1785"/>
      <c r="J28" s="1786"/>
      <c r="K28" s="1779"/>
      <c r="L28" s="1775"/>
      <c r="M28" s="1779"/>
      <c r="N28" s="1775"/>
      <c r="O28" s="1769"/>
      <c r="P28" s="1770"/>
      <c r="Q28" s="1771"/>
    </row>
    <row r="29" spans="1:21" ht="17.7" customHeight="1" x14ac:dyDescent="0.4">
      <c r="A29" s="1772"/>
      <c r="B29" s="1774"/>
      <c r="C29" s="1779"/>
      <c r="D29" s="1780"/>
      <c r="E29" s="1779"/>
      <c r="F29" s="1779"/>
      <c r="G29" s="1780"/>
      <c r="H29" s="1790"/>
      <c r="I29" s="1783"/>
      <c r="J29" s="1784"/>
      <c r="K29" s="1792"/>
      <c r="L29" s="1775"/>
      <c r="M29" s="1779"/>
      <c r="N29" s="1775"/>
      <c r="O29" s="1766"/>
      <c r="P29" s="1767"/>
      <c r="Q29" s="1768"/>
    </row>
    <row r="30" spans="1:21" ht="17.7" customHeight="1" x14ac:dyDescent="0.4">
      <c r="A30" s="1773"/>
      <c r="B30" s="1775"/>
      <c r="C30" s="1779"/>
      <c r="D30" s="1779"/>
      <c r="E30" s="1779"/>
      <c r="F30" s="1779"/>
      <c r="G30" s="1779"/>
      <c r="H30" s="1791"/>
      <c r="I30" s="1785"/>
      <c r="J30" s="1786"/>
      <c r="K30" s="1779"/>
      <c r="L30" s="1775"/>
      <c r="M30" s="1779"/>
      <c r="N30" s="1775"/>
      <c r="O30" s="1769"/>
      <c r="P30" s="1770"/>
      <c r="Q30" s="1771"/>
    </row>
    <row r="31" spans="1:21" x14ac:dyDescent="0.4">
      <c r="A31" s="1788" t="s">
        <v>854</v>
      </c>
      <c r="B31" s="1788"/>
      <c r="C31" s="784"/>
      <c r="D31" s="1789" t="s">
        <v>855</v>
      </c>
      <c r="E31" s="1789"/>
      <c r="F31" s="1789"/>
      <c r="G31" s="1789"/>
      <c r="H31" s="1789"/>
      <c r="I31" s="1789"/>
      <c r="J31" s="1789"/>
      <c r="K31" s="1789"/>
      <c r="L31" s="1789"/>
      <c r="M31" s="1789"/>
      <c r="N31" s="1789"/>
      <c r="O31" s="1789"/>
      <c r="P31" s="784"/>
      <c r="Q31" s="785"/>
    </row>
    <row r="32" spans="1:21" x14ac:dyDescent="0.4">
      <c r="S32" s="786" t="s">
        <v>856</v>
      </c>
      <c r="T32" s="786" t="s">
        <v>857</v>
      </c>
      <c r="U32" s="786" t="s">
        <v>858</v>
      </c>
    </row>
    <row r="33" spans="19:21" x14ac:dyDescent="0.4">
      <c r="S33" s="1787"/>
      <c r="T33" s="1787"/>
      <c r="U33" s="1787"/>
    </row>
    <row r="34" spans="19:21" x14ac:dyDescent="0.4">
      <c r="S34" s="1787"/>
      <c r="T34" s="1787"/>
      <c r="U34" s="1787"/>
    </row>
  </sheetData>
  <mergeCells count="200">
    <mergeCell ref="A5:A6"/>
    <mergeCell ref="B5:B6"/>
    <mergeCell ref="C5:C6"/>
    <mergeCell ref="D5:D6"/>
    <mergeCell ref="E5:E6"/>
    <mergeCell ref="F5:F6"/>
    <mergeCell ref="G5:G6"/>
    <mergeCell ref="A7:A8"/>
    <mergeCell ref="B7:B8"/>
    <mergeCell ref="C7:C8"/>
    <mergeCell ref="D7:D8"/>
    <mergeCell ref="E7:E8"/>
    <mergeCell ref="F7:F8"/>
    <mergeCell ref="G7:G8"/>
    <mergeCell ref="O23:Q24"/>
    <mergeCell ref="B23:B24"/>
    <mergeCell ref="C23:C24"/>
    <mergeCell ref="D23:D24"/>
    <mergeCell ref="E23:E24"/>
    <mergeCell ref="F23:F24"/>
    <mergeCell ref="G23:G24"/>
    <mergeCell ref="H23:H24"/>
    <mergeCell ref="I23:J24"/>
    <mergeCell ref="K23:K24"/>
    <mergeCell ref="O15:Q16"/>
    <mergeCell ref="A21:A22"/>
    <mergeCell ref="B21:B22"/>
    <mergeCell ref="C21:C22"/>
    <mergeCell ref="D21:D22"/>
    <mergeCell ref="E21:E22"/>
    <mergeCell ref="F21:F22"/>
    <mergeCell ref="G21:G22"/>
    <mergeCell ref="H21:H22"/>
    <mergeCell ref="I21:J22"/>
    <mergeCell ref="K21:K22"/>
    <mergeCell ref="L21:L22"/>
    <mergeCell ref="M21:M22"/>
    <mergeCell ref="N21:N22"/>
    <mergeCell ref="O21:Q22"/>
    <mergeCell ref="A15:A16"/>
    <mergeCell ref="B15:B16"/>
    <mergeCell ref="C15:C16"/>
    <mergeCell ref="D15:D16"/>
    <mergeCell ref="E15:E16"/>
    <mergeCell ref="F15:F16"/>
    <mergeCell ref="G15:G16"/>
    <mergeCell ref="H15:H16"/>
    <mergeCell ref="I15:J16"/>
    <mergeCell ref="K13:K14"/>
    <mergeCell ref="L13:L14"/>
    <mergeCell ref="M13:M14"/>
    <mergeCell ref="N13:N14"/>
    <mergeCell ref="O13:Q14"/>
    <mergeCell ref="A11:A12"/>
    <mergeCell ref="B11:B12"/>
    <mergeCell ref="C11:C12"/>
    <mergeCell ref="D11:D12"/>
    <mergeCell ref="E11:E12"/>
    <mergeCell ref="F11:F12"/>
    <mergeCell ref="G11:G12"/>
    <mergeCell ref="H11:H12"/>
    <mergeCell ref="I11:J12"/>
    <mergeCell ref="A13:A14"/>
    <mergeCell ref="B13:B14"/>
    <mergeCell ref="C13:C14"/>
    <mergeCell ref="D13:D14"/>
    <mergeCell ref="E13:E14"/>
    <mergeCell ref="F13:F14"/>
    <mergeCell ref="G13:G14"/>
    <mergeCell ref="H13:H14"/>
    <mergeCell ref="I13:J14"/>
    <mergeCell ref="A1:C1"/>
    <mergeCell ref="A2:G2"/>
    <mergeCell ref="H2:N2"/>
    <mergeCell ref="A3:A4"/>
    <mergeCell ref="B3:B4"/>
    <mergeCell ref="C3:G3"/>
    <mergeCell ref="H3:H4"/>
    <mergeCell ref="I3:J4"/>
    <mergeCell ref="K3:K4"/>
    <mergeCell ref="L3:L4"/>
    <mergeCell ref="M3:M4"/>
    <mergeCell ref="N3:N4"/>
    <mergeCell ref="O3:Q4"/>
    <mergeCell ref="K11:K12"/>
    <mergeCell ref="L11:L12"/>
    <mergeCell ref="M11:M12"/>
    <mergeCell ref="N11:N12"/>
    <mergeCell ref="O11:Q12"/>
    <mergeCell ref="H5:H6"/>
    <mergeCell ref="I5:J6"/>
    <mergeCell ref="K5:K6"/>
    <mergeCell ref="L5:L6"/>
    <mergeCell ref="M5:M6"/>
    <mergeCell ref="N5:N6"/>
    <mergeCell ref="O5:Q6"/>
    <mergeCell ref="H7:H8"/>
    <mergeCell ref="I7:J8"/>
    <mergeCell ref="K7:K8"/>
    <mergeCell ref="L7:L8"/>
    <mergeCell ref="M7:M8"/>
    <mergeCell ref="N7:N8"/>
    <mergeCell ref="O7:Q8"/>
    <mergeCell ref="K9:K10"/>
    <mergeCell ref="L9:L10"/>
    <mergeCell ref="M9:M10"/>
    <mergeCell ref="N9:N10"/>
    <mergeCell ref="K15:K16"/>
    <mergeCell ref="L15:L16"/>
    <mergeCell ref="M15:M16"/>
    <mergeCell ref="N15:N16"/>
    <mergeCell ref="I17:J18"/>
    <mergeCell ref="K17:K18"/>
    <mergeCell ref="L17:L18"/>
    <mergeCell ref="M17:M18"/>
    <mergeCell ref="N17:N18"/>
    <mergeCell ref="O17:Q18"/>
    <mergeCell ref="A17:A18"/>
    <mergeCell ref="B17:B18"/>
    <mergeCell ref="C17:C18"/>
    <mergeCell ref="D17:D18"/>
    <mergeCell ref="E17:E18"/>
    <mergeCell ref="F17:F18"/>
    <mergeCell ref="G17:G18"/>
    <mergeCell ref="H17:H18"/>
    <mergeCell ref="N19:N20"/>
    <mergeCell ref="O19:Q20"/>
    <mergeCell ref="G19:G20"/>
    <mergeCell ref="H19:H20"/>
    <mergeCell ref="I19:J20"/>
    <mergeCell ref="K19:K20"/>
    <mergeCell ref="L19:L20"/>
    <mergeCell ref="M19:M20"/>
    <mergeCell ref="A19:A20"/>
    <mergeCell ref="B19:B20"/>
    <mergeCell ref="C19:C20"/>
    <mergeCell ref="D19:D20"/>
    <mergeCell ref="E19:E20"/>
    <mergeCell ref="F19:F20"/>
    <mergeCell ref="A23:A24"/>
    <mergeCell ref="C25:C26"/>
    <mergeCell ref="D25:D26"/>
    <mergeCell ref="E25:E26"/>
    <mergeCell ref="F25:F26"/>
    <mergeCell ref="L23:L24"/>
    <mergeCell ref="M23:M24"/>
    <mergeCell ref="N23:N24"/>
    <mergeCell ref="I27:J28"/>
    <mergeCell ref="K27:K28"/>
    <mergeCell ref="L27:L28"/>
    <mergeCell ref="M27:M28"/>
    <mergeCell ref="N27:N28"/>
    <mergeCell ref="O27:Q28"/>
    <mergeCell ref="N25:N26"/>
    <mergeCell ref="O25:Q26"/>
    <mergeCell ref="A27:A28"/>
    <mergeCell ref="B27:B28"/>
    <mergeCell ref="C27:C28"/>
    <mergeCell ref="D27:D28"/>
    <mergeCell ref="E27:E28"/>
    <mergeCell ref="F27:F28"/>
    <mergeCell ref="G27:G28"/>
    <mergeCell ref="H27:H28"/>
    <mergeCell ref="G25:G26"/>
    <mergeCell ref="H25:H26"/>
    <mergeCell ref="I25:J26"/>
    <mergeCell ref="K25:K26"/>
    <mergeCell ref="L25:L26"/>
    <mergeCell ref="M25:M26"/>
    <mergeCell ref="A25:A26"/>
    <mergeCell ref="B25:B26"/>
    <mergeCell ref="U33:U34"/>
    <mergeCell ref="N29:N30"/>
    <mergeCell ref="O29:Q30"/>
    <mergeCell ref="A31:B31"/>
    <mergeCell ref="D31:O31"/>
    <mergeCell ref="S33:S34"/>
    <mergeCell ref="T33:T34"/>
    <mergeCell ref="G29:G30"/>
    <mergeCell ref="H29:H30"/>
    <mergeCell ref="I29:J30"/>
    <mergeCell ref="K29:K30"/>
    <mergeCell ref="L29:L30"/>
    <mergeCell ref="M29:M30"/>
    <mergeCell ref="A29:A30"/>
    <mergeCell ref="B29:B30"/>
    <mergeCell ref="C29:C30"/>
    <mergeCell ref="D29:D30"/>
    <mergeCell ref="E29:E30"/>
    <mergeCell ref="F29:F30"/>
    <mergeCell ref="O9:Q10"/>
    <mergeCell ref="A9:A10"/>
    <mergeCell ref="B9:B10"/>
    <mergeCell ref="C9:C10"/>
    <mergeCell ref="D9:D10"/>
    <mergeCell ref="E9:E10"/>
    <mergeCell ref="F9:F10"/>
    <mergeCell ref="G9:G10"/>
    <mergeCell ref="H9:H10"/>
    <mergeCell ref="I9:J10"/>
  </mergeCells>
  <phoneticPr fontId="13" type="noConversion"/>
  <pageMargins left="0.7" right="0.7" top="0.75" bottom="0.75" header="0.3" footer="0.3"/>
  <pageSetup paperSize="9" scale="58" orientation="portrait" r:id="rId1"/>
  <colBreaks count="1" manualBreakCount="1">
    <brk id="17" max="1048575" man="1"/>
  </col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pageSetUpPr fitToPage="1"/>
  </sheetPr>
  <dimension ref="A1:AZ456"/>
  <sheetViews>
    <sheetView showGridLines="0" tabSelected="1" topLeftCell="B337" zoomScale="85" zoomScaleNormal="85" zoomScaleSheetLayoutView="40" workbookViewId="0">
      <selection activeCell="AL135" sqref="AL135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29" width="4.09765625" style="1" customWidth="1"/>
    <col min="30" max="30" width="4" style="1" customWidth="1"/>
    <col min="31" max="39" width="4.09765625" style="1" customWidth="1"/>
    <col min="40" max="45" width="4.09765625" style="1" hidden="1" customWidth="1"/>
    <col min="46" max="46" width="4.19921875" style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1005</v>
      </c>
      <c r="AI1" s="5"/>
    </row>
    <row r="2" spans="1:52" ht="16.5" customHeight="1" x14ac:dyDescent="0.4">
      <c r="E2" s="5"/>
      <c r="F2" s="6" t="s">
        <v>1</v>
      </c>
      <c r="O2" s="1572" t="s">
        <v>753</v>
      </c>
      <c r="P2" s="1573"/>
      <c r="Q2" s="746" t="s">
        <v>754</v>
      </c>
      <c r="R2" s="1576" t="s">
        <v>751</v>
      </c>
      <c r="S2" s="1576"/>
      <c r="T2" s="1576"/>
      <c r="U2" s="471"/>
      <c r="V2" s="1576" t="s">
        <v>481</v>
      </c>
      <c r="W2" s="1576"/>
      <c r="X2" s="745"/>
      <c r="Y2" s="462" t="s">
        <v>477</v>
      </c>
      <c r="Z2" s="464"/>
      <c r="AA2" s="466"/>
      <c r="AB2" s="1576" t="s">
        <v>467</v>
      </c>
      <c r="AC2" s="1576"/>
      <c r="AD2" s="747" t="s">
        <v>482</v>
      </c>
      <c r="AE2" s="1576" t="s">
        <v>485</v>
      </c>
      <c r="AF2" s="1576"/>
      <c r="AG2" s="749"/>
      <c r="AH2" s="1576" t="s">
        <v>830</v>
      </c>
      <c r="AI2" s="1577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574"/>
      <c r="P3" s="1575"/>
      <c r="Q3" s="727"/>
      <c r="R3" s="1578" t="s">
        <v>752</v>
      </c>
      <c r="S3" s="1578"/>
      <c r="T3" s="1578"/>
      <c r="U3" s="470"/>
      <c r="V3" s="1578" t="s">
        <v>3</v>
      </c>
      <c r="W3" s="1578"/>
      <c r="X3" s="468"/>
      <c r="Y3" s="463" t="s">
        <v>478</v>
      </c>
      <c r="Z3" s="467"/>
      <c r="AA3" s="469"/>
      <c r="AB3" s="1578" t="s">
        <v>479</v>
      </c>
      <c r="AC3" s="1578"/>
      <c r="AD3" s="509"/>
      <c r="AE3" s="1578" t="s">
        <v>486</v>
      </c>
      <c r="AF3" s="1578"/>
      <c r="AG3" s="467"/>
      <c r="AH3" s="1561"/>
      <c r="AI3" s="1562"/>
    </row>
    <row r="4" spans="1:52" ht="12.75" customHeight="1" x14ac:dyDescent="0.4">
      <c r="A4" s="1563" t="s">
        <v>1135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733"/>
      <c r="AG4" s="733"/>
      <c r="AH4" s="733"/>
      <c r="AI4" s="323"/>
      <c r="AP4" s="13"/>
      <c r="AQ4" s="13"/>
      <c r="AR4" s="1565"/>
      <c r="AS4" s="700"/>
      <c r="AT4" s="700"/>
      <c r="AU4" s="700"/>
      <c r="AV4" s="700"/>
    </row>
    <row r="5" spans="1:52" ht="15.75" customHeight="1" x14ac:dyDescent="0.4">
      <c r="A5" s="1563"/>
      <c r="B5" s="1563"/>
      <c r="C5" s="1563"/>
      <c r="D5" s="1563"/>
      <c r="E5" s="1563"/>
      <c r="F5" s="1563"/>
      <c r="G5" s="1563"/>
      <c r="H5" s="1563"/>
      <c r="I5" s="1563"/>
      <c r="J5" s="1563"/>
      <c r="K5" s="1563"/>
      <c r="L5" s="1563"/>
      <c r="M5" s="1563"/>
      <c r="N5" s="1563"/>
      <c r="O5" s="1563"/>
      <c r="P5" s="1563"/>
      <c r="Q5" s="1563"/>
      <c r="R5" s="1563"/>
      <c r="S5" s="1563"/>
      <c r="T5" s="1563"/>
      <c r="U5" s="1563"/>
      <c r="V5" s="1563"/>
      <c r="W5" s="1563"/>
      <c r="X5" s="1563"/>
      <c r="Y5" s="1563"/>
      <c r="Z5" s="1563"/>
      <c r="AA5" s="1563"/>
      <c r="AB5" s="1563"/>
      <c r="AC5" s="1563"/>
      <c r="AD5" s="1563"/>
      <c r="AE5" s="1563"/>
      <c r="AF5" s="733"/>
      <c r="AG5" s="472" t="s">
        <v>1072</v>
      </c>
      <c r="AH5" s="733"/>
      <c r="AI5" s="472"/>
      <c r="AJ5" s="18"/>
      <c r="AP5" s="13"/>
      <c r="AQ5" s="13"/>
      <c r="AR5" s="1566"/>
      <c r="AS5" s="700"/>
      <c r="AT5" s="700"/>
      <c r="AU5" s="700"/>
      <c r="AV5" s="700"/>
    </row>
    <row r="6" spans="1:52" ht="17.25" customHeight="1" thickBot="1" x14ac:dyDescent="0.45">
      <c r="A6" s="1564"/>
      <c r="B6" s="1564"/>
      <c r="C6" s="1564"/>
      <c r="D6" s="1564"/>
      <c r="E6" s="1564"/>
      <c r="F6" s="1564"/>
      <c r="G6" s="1564"/>
      <c r="H6" s="1564"/>
      <c r="I6" s="1564"/>
      <c r="J6" s="1564"/>
      <c r="K6" s="1564"/>
      <c r="L6" s="1564"/>
      <c r="M6" s="1564"/>
      <c r="N6" s="1564"/>
      <c r="O6" s="1564"/>
      <c r="P6" s="1564"/>
      <c r="Q6" s="1564"/>
      <c r="R6" s="1564"/>
      <c r="S6" s="1564"/>
      <c r="T6" s="1564"/>
      <c r="U6" s="1564"/>
      <c r="V6" s="1564"/>
      <c r="W6" s="1564"/>
      <c r="X6" s="1564"/>
      <c r="Y6" s="1564"/>
      <c r="Z6" s="1564"/>
      <c r="AA6" s="1564"/>
      <c r="AB6" s="1564"/>
      <c r="AC6" s="1564"/>
      <c r="AD6" s="1564"/>
      <c r="AE6" s="1564"/>
      <c r="AF6" s="734"/>
      <c r="AG6" s="472" t="s">
        <v>1136</v>
      </c>
      <c r="AH6" s="734"/>
      <c r="AI6" s="472"/>
      <c r="AJ6" s="18"/>
      <c r="AP6" s="13"/>
      <c r="AQ6" s="13"/>
      <c r="AR6" s="1566"/>
      <c r="AS6" s="700"/>
      <c r="AT6" s="700"/>
      <c r="AU6" s="700"/>
      <c r="AV6" s="700"/>
    </row>
    <row r="7" spans="1:52" ht="18" customHeight="1" thickBot="1" x14ac:dyDescent="0.45">
      <c r="A7" s="1567" t="s">
        <v>1056</v>
      </c>
      <c r="B7" s="1431" t="s">
        <v>8</v>
      </c>
      <c r="C7" s="1571" t="s">
        <v>9</v>
      </c>
      <c r="D7" s="1571" t="s">
        <v>10</v>
      </c>
      <c r="E7" s="1571" t="s">
        <v>11</v>
      </c>
      <c r="F7" s="1419" t="s">
        <v>755</v>
      </c>
      <c r="G7" s="1402" t="s">
        <v>756</v>
      </c>
      <c r="H7" s="1431" t="s">
        <v>14</v>
      </c>
      <c r="I7" s="1431" t="s">
        <v>15</v>
      </c>
      <c r="J7" s="1431" t="s">
        <v>16</v>
      </c>
      <c r="K7" s="1547" t="s">
        <v>17</v>
      </c>
      <c r="L7" s="1550" t="s">
        <v>18</v>
      </c>
      <c r="M7" s="1399" t="s">
        <v>19</v>
      </c>
      <c r="N7" s="1539"/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40"/>
      <c r="AW7" s="1541" t="s">
        <v>896</v>
      </c>
      <c r="AX7" s="1542"/>
      <c r="AY7" s="1542"/>
      <c r="AZ7" s="1543"/>
    </row>
    <row r="8" spans="1:52" ht="13.95" customHeight="1" thickBot="1" x14ac:dyDescent="0.45">
      <c r="A8" s="1568"/>
      <c r="B8" s="1570"/>
      <c r="C8" s="1570"/>
      <c r="D8" s="1570"/>
      <c r="E8" s="1570"/>
      <c r="F8" s="1420"/>
      <c r="G8" s="1403"/>
      <c r="H8" s="1432"/>
      <c r="I8" s="1432"/>
      <c r="J8" s="1432"/>
      <c r="K8" s="1548"/>
      <c r="L8" s="1551"/>
      <c r="M8" s="1400"/>
      <c r="N8" s="20">
        <v>1</v>
      </c>
      <c r="O8" s="20">
        <v>2</v>
      </c>
      <c r="P8" s="20">
        <v>3</v>
      </c>
      <c r="Q8" s="19">
        <v>4</v>
      </c>
      <c r="R8" s="20">
        <v>6</v>
      </c>
      <c r="S8" s="20">
        <v>7</v>
      </c>
      <c r="T8" s="20">
        <v>8</v>
      </c>
      <c r="U8" s="20">
        <v>9</v>
      </c>
      <c r="V8" s="20">
        <v>10</v>
      </c>
      <c r="W8" s="19">
        <v>11</v>
      </c>
      <c r="X8" s="20">
        <v>13</v>
      </c>
      <c r="Y8" s="20">
        <v>14</v>
      </c>
      <c r="Z8" s="20">
        <v>15</v>
      </c>
      <c r="AA8" s="20">
        <v>16</v>
      </c>
      <c r="AB8" s="20">
        <v>17</v>
      </c>
      <c r="AC8" s="19">
        <v>18</v>
      </c>
      <c r="AD8" s="20">
        <v>20</v>
      </c>
      <c r="AE8" s="20">
        <v>21</v>
      </c>
      <c r="AF8" s="20">
        <v>22</v>
      </c>
      <c r="AG8" s="20">
        <v>23</v>
      </c>
      <c r="AH8" s="20">
        <v>24</v>
      </c>
      <c r="AI8" s="19">
        <v>25</v>
      </c>
      <c r="AJ8" s="20">
        <v>27</v>
      </c>
      <c r="AK8" s="20">
        <v>28</v>
      </c>
      <c r="AL8" s="20">
        <v>29</v>
      </c>
      <c r="AM8" s="20">
        <v>30</v>
      </c>
      <c r="AN8" s="20"/>
      <c r="AO8" s="958"/>
      <c r="AP8" s="21"/>
      <c r="AQ8" s="20"/>
      <c r="AR8" s="22"/>
      <c r="AS8" s="22"/>
      <c r="AT8" s="241"/>
      <c r="AU8" s="23"/>
      <c r="AW8" s="1544"/>
      <c r="AX8" s="1545"/>
      <c r="AY8" s="1545"/>
      <c r="AZ8" s="1546"/>
    </row>
    <row r="9" spans="1:52" ht="15" customHeight="1" thickBot="1" x14ac:dyDescent="0.45">
      <c r="A9" s="1569"/>
      <c r="B9" s="1433"/>
      <c r="C9" s="1433"/>
      <c r="D9" s="1433"/>
      <c r="E9" s="1433"/>
      <c r="F9" s="1421"/>
      <c r="G9" s="1404"/>
      <c r="H9" s="1433"/>
      <c r="I9" s="1433"/>
      <c r="J9" s="1433"/>
      <c r="K9" s="1549"/>
      <c r="L9" s="1507"/>
      <c r="M9" s="1401"/>
      <c r="N9" s="25" t="s">
        <v>771</v>
      </c>
      <c r="O9" s="25" t="s">
        <v>772</v>
      </c>
      <c r="P9" s="25" t="s">
        <v>773</v>
      </c>
      <c r="Q9" s="24" t="s">
        <v>25</v>
      </c>
      <c r="R9" s="25" t="s">
        <v>20</v>
      </c>
      <c r="S9" s="25" t="s">
        <v>21</v>
      </c>
      <c r="T9" s="25" t="s">
        <v>771</v>
      </c>
      <c r="U9" s="25" t="s">
        <v>772</v>
      </c>
      <c r="V9" s="25" t="s">
        <v>773</v>
      </c>
      <c r="W9" s="24" t="s">
        <v>25</v>
      </c>
      <c r="X9" s="25" t="s">
        <v>20</v>
      </c>
      <c r="Y9" s="25" t="s">
        <v>21</v>
      </c>
      <c r="Z9" s="25" t="s">
        <v>771</v>
      </c>
      <c r="AA9" s="25" t="s">
        <v>772</v>
      </c>
      <c r="AB9" s="25" t="s">
        <v>773</v>
      </c>
      <c r="AC9" s="24" t="s">
        <v>25</v>
      </c>
      <c r="AD9" s="25" t="s">
        <v>20</v>
      </c>
      <c r="AE9" s="25" t="s">
        <v>21</v>
      </c>
      <c r="AF9" s="25" t="s">
        <v>771</v>
      </c>
      <c r="AG9" s="25" t="s">
        <v>772</v>
      </c>
      <c r="AH9" s="25" t="s">
        <v>773</v>
      </c>
      <c r="AI9" s="24" t="s">
        <v>25</v>
      </c>
      <c r="AJ9" s="25" t="s">
        <v>20</v>
      </c>
      <c r="AK9" s="25" t="s">
        <v>21</v>
      </c>
      <c r="AL9" s="25" t="s">
        <v>771</v>
      </c>
      <c r="AM9" s="25" t="s">
        <v>772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807"/>
      <c r="AZ9" s="810"/>
    </row>
    <row r="10" spans="1:52" s="13" customFormat="1" ht="13.2" customHeight="1" x14ac:dyDescent="0.4">
      <c r="A10" s="1370" t="s">
        <v>27</v>
      </c>
      <c r="B10" s="1331" t="s">
        <v>750</v>
      </c>
      <c r="C10" s="1509" t="s">
        <v>29</v>
      </c>
      <c r="D10" s="1226" t="s">
        <v>64</v>
      </c>
      <c r="E10" s="532" t="s">
        <v>1038</v>
      </c>
      <c r="F10" s="771" t="s">
        <v>1074</v>
      </c>
      <c r="G10" s="1530" t="s">
        <v>762</v>
      </c>
      <c r="H10" s="1239">
        <v>300</v>
      </c>
      <c r="I10" s="1230">
        <f>AU10</f>
        <v>300</v>
      </c>
      <c r="J10" s="1441">
        <f>SUM(N11:AT11)</f>
        <v>0</v>
      </c>
      <c r="K10" s="1220">
        <f>H10-J10</f>
        <v>300</v>
      </c>
      <c r="L10" s="1209">
        <f>J10/H10</f>
        <v>0</v>
      </c>
      <c r="M10" s="30" t="s">
        <v>30</v>
      </c>
      <c r="N10" s="246"/>
      <c r="O10" s="246"/>
      <c r="P10" s="246"/>
      <c r="Q10" s="31"/>
      <c r="R10" s="246"/>
      <c r="S10" s="246"/>
      <c r="T10" s="246"/>
      <c r="U10" s="246"/>
      <c r="V10" s="246"/>
      <c r="W10" s="31"/>
      <c r="X10" s="246"/>
      <c r="Y10" s="246"/>
      <c r="Z10" s="246"/>
      <c r="AA10" s="722"/>
      <c r="AB10" s="246"/>
      <c r="AC10" s="31"/>
      <c r="AD10" s="246"/>
      <c r="AE10" s="246"/>
      <c r="AF10" s="246"/>
      <c r="AG10" s="246"/>
      <c r="AH10" s="246"/>
      <c r="AI10" s="31"/>
      <c r="AJ10" s="246"/>
      <c r="AK10" s="246"/>
      <c r="AL10" s="246"/>
      <c r="AM10" s="246">
        <v>300</v>
      </c>
      <c r="AN10" s="246"/>
      <c r="AO10" s="960"/>
      <c r="AP10" s="246"/>
      <c r="AQ10" s="32"/>
      <c r="AR10" s="32"/>
      <c r="AS10" s="33"/>
      <c r="AT10" s="33"/>
      <c r="AU10" s="34">
        <f>SUM(N10:AT10)</f>
        <v>300</v>
      </c>
      <c r="AV10" s="35"/>
      <c r="AW10" s="803"/>
      <c r="AZ10" s="809"/>
    </row>
    <row r="11" spans="1:52" s="13" customFormat="1" ht="13.2" customHeight="1" thickBot="1" x14ac:dyDescent="0.45">
      <c r="A11" s="1371"/>
      <c r="B11" s="1465"/>
      <c r="C11" s="1465"/>
      <c r="D11" s="1282"/>
      <c r="E11" s="455" t="s">
        <v>1027</v>
      </c>
      <c r="F11" s="770"/>
      <c r="G11" s="1531"/>
      <c r="H11" s="1240"/>
      <c r="I11" s="1235"/>
      <c r="J11" s="1442"/>
      <c r="K11" s="1221"/>
      <c r="L11" s="1222"/>
      <c r="M11" s="37" t="s">
        <v>31</v>
      </c>
      <c r="N11" s="39"/>
      <c r="O11" s="39"/>
      <c r="P11" s="39"/>
      <c r="Q11" s="38"/>
      <c r="R11" s="39"/>
      <c r="S11" s="39"/>
      <c r="T11" s="39"/>
      <c r="U11" s="39"/>
      <c r="V11" s="39"/>
      <c r="W11" s="38"/>
      <c r="X11" s="39"/>
      <c r="Y11" s="39"/>
      <c r="Z11" s="39"/>
      <c r="AA11" s="39"/>
      <c r="AB11" s="39"/>
      <c r="AC11" s="38"/>
      <c r="AD11" s="39"/>
      <c r="AE11" s="39"/>
      <c r="AF11" s="39"/>
      <c r="AG11" s="39"/>
      <c r="AH11" s="39"/>
      <c r="AI11" s="38"/>
      <c r="AJ11" s="39"/>
      <c r="AK11" s="39"/>
      <c r="AL11" s="39"/>
      <c r="AM11" s="39"/>
      <c r="AN11" s="39"/>
      <c r="AO11" s="961"/>
      <c r="AP11" s="39"/>
      <c r="AQ11" s="613"/>
      <c r="AR11" s="613"/>
      <c r="AS11" s="41"/>
      <c r="AT11" s="41"/>
      <c r="AU11" s="42">
        <f>SUM(N11:AT11)</f>
        <v>0</v>
      </c>
      <c r="AV11" s="35"/>
      <c r="AW11" s="912"/>
      <c r="AZ11" s="913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939</v>
      </c>
      <c r="F12" s="824"/>
      <c r="G12" s="1530" t="s">
        <v>762</v>
      </c>
      <c r="H12" s="1239"/>
      <c r="I12" s="1230">
        <f>AU12</f>
        <v>0</v>
      </c>
      <c r="J12" s="1441">
        <f>SUM(N13:AT13)</f>
        <v>0</v>
      </c>
      <c r="K12" s="1220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3"/>
      <c r="R12" s="44"/>
      <c r="S12" s="44"/>
      <c r="T12" s="44"/>
      <c r="U12" s="44"/>
      <c r="V12" s="44"/>
      <c r="W12" s="43"/>
      <c r="X12" s="44"/>
      <c r="Y12" s="44"/>
      <c r="Z12" s="44"/>
      <c r="AA12" s="44"/>
      <c r="AB12" s="44"/>
      <c r="AC12" s="43"/>
      <c r="AD12" s="44"/>
      <c r="AE12" s="44"/>
      <c r="AF12" s="44"/>
      <c r="AG12" s="44"/>
      <c r="AH12" s="44"/>
      <c r="AI12" s="43"/>
      <c r="AJ12" s="44"/>
      <c r="AK12" s="44"/>
      <c r="AL12" s="44"/>
      <c r="AM12" s="44"/>
      <c r="AN12" s="44"/>
      <c r="AO12" s="930"/>
      <c r="AP12" s="44"/>
      <c r="AQ12" s="44"/>
      <c r="AR12" s="44"/>
      <c r="AS12" s="46"/>
      <c r="AT12" s="46"/>
      <c r="AU12" s="34">
        <f>SUM(N12:AT12)</f>
        <v>0</v>
      </c>
      <c r="AV12" s="35"/>
      <c r="AW12" s="912"/>
      <c r="AZ12" s="913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825"/>
      <c r="G13" s="1531"/>
      <c r="H13" s="1240"/>
      <c r="I13" s="1235"/>
      <c r="J13" s="1442"/>
      <c r="K13" s="1221"/>
      <c r="L13" s="1222"/>
      <c r="M13" s="37" t="s">
        <v>31</v>
      </c>
      <c r="N13" s="50"/>
      <c r="O13" s="50"/>
      <c r="P13" s="50"/>
      <c r="Q13" s="54"/>
      <c r="R13" s="50"/>
      <c r="S13" s="50"/>
      <c r="T13" s="50"/>
      <c r="U13" s="50"/>
      <c r="V13" s="50"/>
      <c r="W13" s="54"/>
      <c r="X13" s="50"/>
      <c r="Y13" s="50"/>
      <c r="Z13" s="50"/>
      <c r="AA13" s="50"/>
      <c r="AB13" s="50"/>
      <c r="AC13" s="54"/>
      <c r="AD13" s="50"/>
      <c r="AE13" s="50"/>
      <c r="AF13" s="50"/>
      <c r="AG13" s="50"/>
      <c r="AH13" s="50"/>
      <c r="AI13" s="54"/>
      <c r="AJ13" s="50"/>
      <c r="AK13" s="50"/>
      <c r="AL13" s="50"/>
      <c r="AM13" s="50"/>
      <c r="AN13" s="50"/>
      <c r="AO13" s="962"/>
      <c r="AP13" s="49"/>
      <c r="AQ13" s="49"/>
      <c r="AR13" s="49"/>
      <c r="AS13" s="52"/>
      <c r="AT13" s="52"/>
      <c r="AU13" s="42">
        <f>SUM(N13:AT13)</f>
        <v>0</v>
      </c>
      <c r="AV13" s="35"/>
      <c r="AW13" s="912"/>
      <c r="AZ13" s="913"/>
    </row>
    <row r="14" spans="1:52" s="13" customFormat="1" ht="13.2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947</v>
      </c>
      <c r="F14" s="1054"/>
      <c r="G14" s="1530" t="s">
        <v>762</v>
      </c>
      <c r="H14" s="1239">
        <v>500</v>
      </c>
      <c r="I14" s="1230">
        <f>AU14</f>
        <v>500</v>
      </c>
      <c r="J14" s="1441">
        <f>SUM(N15:AT15)</f>
        <v>497</v>
      </c>
      <c r="K14" s="1220">
        <f>H14-J14</f>
        <v>3</v>
      </c>
      <c r="L14" s="1209">
        <f>J14/H14</f>
        <v>0.99399999999999999</v>
      </c>
      <c r="M14" s="30" t="s">
        <v>30</v>
      </c>
      <c r="N14" s="44"/>
      <c r="O14" s="44"/>
      <c r="P14" s="44"/>
      <c r="Q14" s="43"/>
      <c r="R14" s="44"/>
      <c r="S14" s="44"/>
      <c r="T14" s="246"/>
      <c r="U14" s="246"/>
      <c r="V14" s="44"/>
      <c r="W14" s="43"/>
      <c r="X14" s="246"/>
      <c r="Y14" s="44"/>
      <c r="Z14" s="44"/>
      <c r="AA14" s="44"/>
      <c r="AB14" s="44"/>
      <c r="AC14" s="43"/>
      <c r="AD14" s="1053">
        <v>108</v>
      </c>
      <c r="AE14" s="44">
        <v>392</v>
      </c>
      <c r="AF14" s="246"/>
      <c r="AG14" s="381"/>
      <c r="AH14" s="44"/>
      <c r="AI14" s="43"/>
      <c r="AJ14" s="44"/>
      <c r="AK14" s="44"/>
      <c r="AL14" s="44"/>
      <c r="AM14" s="44"/>
      <c r="AN14" s="44"/>
      <c r="AO14" s="930"/>
      <c r="AP14" s="44"/>
      <c r="AQ14" s="44"/>
      <c r="AR14" s="44"/>
      <c r="AS14" s="46"/>
      <c r="AT14" s="46"/>
      <c r="AU14" s="34">
        <f>SUM(N14:AL14)</f>
        <v>500</v>
      </c>
      <c r="AV14" s="35"/>
      <c r="AW14" s="1552" t="s">
        <v>1138</v>
      </c>
      <c r="AX14" s="1553"/>
      <c r="AY14" s="1553"/>
      <c r="AZ14" s="1554"/>
    </row>
    <row r="15" spans="1:52" s="13" customFormat="1" ht="15.6" customHeight="1" thickBot="1" x14ac:dyDescent="0.45">
      <c r="A15" s="1371"/>
      <c r="B15" s="1465"/>
      <c r="C15" s="1516"/>
      <c r="D15" s="1282"/>
      <c r="E15" s="540" t="s">
        <v>460</v>
      </c>
      <c r="F15" s="951"/>
      <c r="G15" s="1531"/>
      <c r="H15" s="1240"/>
      <c r="I15" s="1235"/>
      <c r="J15" s="1442"/>
      <c r="K15" s="1221"/>
      <c r="L15" s="1222"/>
      <c r="M15" s="37" t="s">
        <v>31</v>
      </c>
      <c r="N15" s="50"/>
      <c r="O15" s="50"/>
      <c r="P15" s="50"/>
      <c r="Q15" s="54"/>
      <c r="R15" s="50"/>
      <c r="S15" s="50"/>
      <c r="T15" s="50"/>
      <c r="U15" s="50"/>
      <c r="V15" s="50"/>
      <c r="W15" s="54"/>
      <c r="X15" s="50"/>
      <c r="Y15" s="50"/>
      <c r="Z15" s="50"/>
      <c r="AA15" s="50"/>
      <c r="AB15" s="50"/>
      <c r="AC15" s="54"/>
      <c r="AD15" s="50"/>
      <c r="AE15" s="50">
        <v>108</v>
      </c>
      <c r="AF15" s="50">
        <v>389</v>
      </c>
      <c r="AG15" s="50"/>
      <c r="AH15" s="50"/>
      <c r="AI15" s="54"/>
      <c r="AJ15" s="50"/>
      <c r="AK15" s="50"/>
      <c r="AL15" s="50"/>
      <c r="AM15" s="50"/>
      <c r="AN15" s="50"/>
      <c r="AO15" s="962"/>
      <c r="AP15" s="49"/>
      <c r="AQ15" s="49"/>
      <c r="AR15" s="49"/>
      <c r="AS15" s="52"/>
      <c r="AT15" s="52"/>
      <c r="AU15" s="42">
        <f>SUM(N15:AL15)</f>
        <v>497</v>
      </c>
      <c r="AV15" s="35"/>
      <c r="AW15" s="1555"/>
      <c r="AX15" s="1553"/>
      <c r="AY15" s="1553"/>
      <c r="AZ15" s="1554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47" t="s">
        <v>805</v>
      </c>
      <c r="E16" s="60" t="s">
        <v>803</v>
      </c>
      <c r="F16" s="1140"/>
      <c r="G16" s="1530"/>
      <c r="H16" s="1556"/>
      <c r="I16" s="1230">
        <f>AU16</f>
        <v>0</v>
      </c>
      <c r="J16" s="1441"/>
      <c r="K16" s="1220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3"/>
      <c r="R16" s="44"/>
      <c r="S16" s="44"/>
      <c r="T16" s="44"/>
      <c r="U16" s="44"/>
      <c r="V16" s="44"/>
      <c r="W16" s="43"/>
      <c r="X16" s="44"/>
      <c r="Y16" s="44"/>
      <c r="Z16" s="44"/>
      <c r="AA16" s="44"/>
      <c r="AB16" s="44"/>
      <c r="AC16" s="43"/>
      <c r="AD16" s="44"/>
      <c r="AE16" s="44"/>
      <c r="AF16" s="44"/>
      <c r="AG16" s="44"/>
      <c r="AH16" s="44"/>
      <c r="AI16" s="43"/>
      <c r="AJ16" s="44"/>
      <c r="AK16" s="44"/>
      <c r="AL16" s="44"/>
      <c r="AM16" s="44"/>
      <c r="AN16" s="44"/>
      <c r="AO16" s="963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912"/>
      <c r="AZ16" s="913"/>
    </row>
    <row r="17" spans="1:52" s="13" customFormat="1" ht="13.2" hidden="1" customHeight="1" thickBot="1" x14ac:dyDescent="0.45">
      <c r="A17" s="1371"/>
      <c r="B17" s="1465"/>
      <c r="C17" s="1516"/>
      <c r="D17" s="1248"/>
      <c r="E17" s="250" t="s">
        <v>804</v>
      </c>
      <c r="F17" s="1141"/>
      <c r="G17" s="1531"/>
      <c r="H17" s="1557"/>
      <c r="I17" s="1235"/>
      <c r="J17" s="1442"/>
      <c r="K17" s="1221"/>
      <c r="L17" s="1222"/>
      <c r="M17" s="37" t="s">
        <v>31</v>
      </c>
      <c r="N17" s="50"/>
      <c r="O17" s="50"/>
      <c r="P17" s="50"/>
      <c r="Q17" s="54"/>
      <c r="R17" s="50"/>
      <c r="S17" s="50"/>
      <c r="T17" s="50"/>
      <c r="U17" s="50"/>
      <c r="V17" s="50"/>
      <c r="W17" s="54"/>
      <c r="X17" s="50"/>
      <c r="Y17" s="50"/>
      <c r="Z17" s="50"/>
      <c r="AA17" s="50"/>
      <c r="AB17" s="50"/>
      <c r="AC17" s="54"/>
      <c r="AD17" s="50"/>
      <c r="AE17" s="50"/>
      <c r="AF17" s="50"/>
      <c r="AG17" s="50"/>
      <c r="AH17" s="50"/>
      <c r="AI17" s="54"/>
      <c r="AJ17" s="50"/>
      <c r="AK17" s="50"/>
      <c r="AL17" s="50"/>
      <c r="AM17" s="50"/>
      <c r="AN17" s="50"/>
      <c r="AO17" s="962"/>
      <c r="AP17" s="49"/>
      <c r="AQ17" s="49"/>
      <c r="AR17" s="49"/>
      <c r="AS17" s="52"/>
      <c r="AT17" s="52"/>
      <c r="AU17" s="42">
        <f t="shared" si="0"/>
        <v>0</v>
      </c>
      <c r="AV17" s="35"/>
      <c r="AW17" s="912"/>
      <c r="AZ17" s="913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 t="s">
        <v>812</v>
      </c>
      <c r="E18" s="53" t="s">
        <v>813</v>
      </c>
      <c r="F18" s="1537"/>
      <c r="G18" s="1530" t="s">
        <v>762</v>
      </c>
      <c r="H18" s="1230"/>
      <c r="I18" s="1230">
        <f>AU18</f>
        <v>0</v>
      </c>
      <c r="J18" s="1441">
        <f>SUM(N19:AT19)</f>
        <v>0</v>
      </c>
      <c r="K18" s="1220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3"/>
      <c r="R18" s="44"/>
      <c r="S18" s="44"/>
      <c r="T18" s="44"/>
      <c r="U18" s="44"/>
      <c r="V18" s="44"/>
      <c r="W18" s="43"/>
      <c r="X18" s="44"/>
      <c r="Y18" s="44"/>
      <c r="Z18" s="44"/>
      <c r="AA18" s="44"/>
      <c r="AB18" s="44"/>
      <c r="AC18" s="43"/>
      <c r="AD18" s="44"/>
      <c r="AE18" s="44"/>
      <c r="AF18" s="44"/>
      <c r="AG18" s="964"/>
      <c r="AH18" s="44"/>
      <c r="AI18" s="43"/>
      <c r="AJ18" s="44"/>
      <c r="AK18" s="44"/>
      <c r="AL18" s="44"/>
      <c r="AM18" s="44"/>
      <c r="AN18" s="44"/>
      <c r="AO18" s="963"/>
      <c r="AP18" s="44"/>
      <c r="AQ18" s="44"/>
      <c r="AR18" s="44"/>
      <c r="AS18" s="46"/>
      <c r="AT18" s="46"/>
      <c r="AU18" s="34">
        <f t="shared" si="0"/>
        <v>0</v>
      </c>
      <c r="AV18" s="35"/>
      <c r="AW18" s="912"/>
      <c r="AZ18" s="913"/>
    </row>
    <row r="19" spans="1:52" s="13" customFormat="1" ht="13.2" hidden="1" customHeight="1" thickBot="1" x14ac:dyDescent="0.45">
      <c r="A19" s="1371"/>
      <c r="B19" s="1465"/>
      <c r="C19" s="1516"/>
      <c r="D19" s="1282"/>
      <c r="E19" s="540" t="s">
        <v>814</v>
      </c>
      <c r="F19" s="1538"/>
      <c r="G19" s="1531"/>
      <c r="H19" s="1235"/>
      <c r="I19" s="1235"/>
      <c r="J19" s="1442"/>
      <c r="K19" s="1221"/>
      <c r="L19" s="1222"/>
      <c r="M19" s="37" t="s">
        <v>31</v>
      </c>
      <c r="N19" s="50"/>
      <c r="O19" s="50"/>
      <c r="P19" s="50"/>
      <c r="Q19" s="54"/>
      <c r="R19" s="50"/>
      <c r="S19" s="50"/>
      <c r="T19" s="50"/>
      <c r="U19" s="50"/>
      <c r="V19" s="50"/>
      <c r="W19" s="54"/>
      <c r="X19" s="50"/>
      <c r="Y19" s="50"/>
      <c r="Z19" s="50"/>
      <c r="AA19" s="50"/>
      <c r="AB19" s="50"/>
      <c r="AC19" s="54"/>
      <c r="AD19" s="50"/>
      <c r="AE19" s="50"/>
      <c r="AF19" s="50"/>
      <c r="AG19" s="50"/>
      <c r="AH19" s="50"/>
      <c r="AI19" s="54"/>
      <c r="AJ19" s="50"/>
      <c r="AK19" s="50"/>
      <c r="AL19" s="50"/>
      <c r="AM19" s="50"/>
      <c r="AN19" s="50"/>
      <c r="AO19" s="962"/>
      <c r="AP19" s="49"/>
      <c r="AQ19" s="49"/>
      <c r="AR19" s="49"/>
      <c r="AS19" s="52"/>
      <c r="AT19" s="52"/>
      <c r="AU19" s="42">
        <f t="shared" si="0"/>
        <v>0</v>
      </c>
      <c r="AV19" s="35"/>
      <c r="AW19" s="912"/>
      <c r="AZ19" s="913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226" t="s">
        <v>779</v>
      </c>
      <c r="E20" s="56" t="s">
        <v>1055</v>
      </c>
      <c r="F20" s="771"/>
      <c r="G20" s="1530" t="s">
        <v>762</v>
      </c>
      <c r="H20" s="1230">
        <v>15</v>
      </c>
      <c r="I20" s="1230">
        <f>AU20</f>
        <v>15</v>
      </c>
      <c r="J20" s="1441">
        <f>SUM(N21:AT21)</f>
        <v>15</v>
      </c>
      <c r="K20" s="1220">
        <f>H20-J20</f>
        <v>0</v>
      </c>
      <c r="L20" s="1209">
        <f>J20/H20</f>
        <v>1</v>
      </c>
      <c r="M20" s="30" t="s">
        <v>30</v>
      </c>
      <c r="N20" s="246"/>
      <c r="O20" s="246">
        <v>15</v>
      </c>
      <c r="P20" s="722"/>
      <c r="Q20" s="31"/>
      <c r="R20" s="246"/>
      <c r="S20" s="246"/>
      <c r="T20" s="246"/>
      <c r="U20" s="246"/>
      <c r="V20" s="246"/>
      <c r="W20" s="31"/>
      <c r="X20" s="246"/>
      <c r="Y20" s="246"/>
      <c r="Z20" s="246"/>
      <c r="AA20" s="246"/>
      <c r="AB20" s="246"/>
      <c r="AC20" s="31"/>
      <c r="AD20" s="246"/>
      <c r="AE20" s="246"/>
      <c r="AF20" s="246"/>
      <c r="AG20" s="246"/>
      <c r="AH20" s="246"/>
      <c r="AI20" s="31"/>
      <c r="AJ20" s="246"/>
      <c r="AK20" s="246"/>
      <c r="AL20" s="246"/>
      <c r="AM20" s="246"/>
      <c r="AN20" s="246"/>
      <c r="AO20" s="965"/>
      <c r="AP20" s="246"/>
      <c r="AQ20" s="32"/>
      <c r="AR20" s="32"/>
      <c r="AS20" s="33"/>
      <c r="AT20" s="33"/>
      <c r="AU20" s="34">
        <f t="shared" si="0"/>
        <v>15</v>
      </c>
      <c r="AV20" s="55"/>
      <c r="AW20" s="912"/>
      <c r="AZ20" s="913"/>
    </row>
    <row r="21" spans="1:52" s="13" customFormat="1" ht="13.2" customHeight="1" thickBot="1" x14ac:dyDescent="0.45">
      <c r="A21" s="1371"/>
      <c r="B21" s="1465"/>
      <c r="C21" s="1516"/>
      <c r="D21" s="1282"/>
      <c r="E21" s="252" t="s">
        <v>1054</v>
      </c>
      <c r="F21" s="770"/>
      <c r="G21" s="1531"/>
      <c r="H21" s="1235"/>
      <c r="I21" s="1235"/>
      <c r="J21" s="1442"/>
      <c r="K21" s="1221"/>
      <c r="L21" s="1222"/>
      <c r="M21" s="37" t="s">
        <v>31</v>
      </c>
      <c r="N21" s="39"/>
      <c r="O21" s="39"/>
      <c r="P21" s="40">
        <v>15</v>
      </c>
      <c r="Q21" s="38"/>
      <c r="R21" s="39"/>
      <c r="S21" s="39"/>
      <c r="T21" s="39"/>
      <c r="U21" s="39"/>
      <c r="V21" s="39"/>
      <c r="W21" s="38"/>
      <c r="X21" s="39"/>
      <c r="Y21" s="39"/>
      <c r="Z21" s="39"/>
      <c r="AA21" s="39"/>
      <c r="AB21" s="39"/>
      <c r="AC21" s="38"/>
      <c r="AD21" s="39"/>
      <c r="AE21" s="39"/>
      <c r="AF21" s="39"/>
      <c r="AG21" s="39"/>
      <c r="AH21" s="39"/>
      <c r="AI21" s="38"/>
      <c r="AJ21" s="39"/>
      <c r="AK21" s="39"/>
      <c r="AL21" s="39"/>
      <c r="AM21" s="39"/>
      <c r="AN21" s="39"/>
      <c r="AO21" s="961"/>
      <c r="AP21" s="39"/>
      <c r="AQ21" s="613"/>
      <c r="AR21" s="613"/>
      <c r="AS21" s="41"/>
      <c r="AT21" s="41"/>
      <c r="AU21" s="42">
        <f t="shared" si="0"/>
        <v>15</v>
      </c>
      <c r="AV21" s="55"/>
      <c r="AW21" s="912"/>
      <c r="AZ21" s="913"/>
    </row>
    <row r="22" spans="1:52" s="13" customFormat="1" ht="13.2" hidden="1" customHeight="1" x14ac:dyDescent="0.4">
      <c r="A22" s="1370" t="s">
        <v>27</v>
      </c>
      <c r="B22" s="1465"/>
      <c r="C22" s="1509" t="s">
        <v>29</v>
      </c>
      <c r="D22" s="1226" t="s">
        <v>779</v>
      </c>
      <c r="E22" s="56" t="s">
        <v>802</v>
      </c>
      <c r="F22" s="1140"/>
      <c r="G22" s="1530" t="s">
        <v>762</v>
      </c>
      <c r="H22" s="1142"/>
      <c r="I22" s="1230">
        <f>AU22</f>
        <v>0</v>
      </c>
      <c r="J22" s="1232">
        <f>SUM(N23:AT23)</f>
        <v>0</v>
      </c>
      <c r="K22" s="1220">
        <f>H22-J22</f>
        <v>0</v>
      </c>
      <c r="L22" s="1209" t="e">
        <f>J22/H22</f>
        <v>#DIV/0!</v>
      </c>
      <c r="M22" s="30" t="s">
        <v>57</v>
      </c>
      <c r="N22" s="246"/>
      <c r="O22" s="246"/>
      <c r="P22" s="246"/>
      <c r="Q22" s="31"/>
      <c r="R22" s="246"/>
      <c r="S22" s="246"/>
      <c r="T22" s="246"/>
      <c r="U22" s="246"/>
      <c r="V22" s="246"/>
      <c r="W22" s="31"/>
      <c r="X22" s="246"/>
      <c r="Y22" s="246"/>
      <c r="Z22" s="246"/>
      <c r="AA22" s="246"/>
      <c r="AB22" s="246"/>
      <c r="AC22" s="31"/>
      <c r="AD22" s="246"/>
      <c r="AE22" s="246"/>
      <c r="AF22" s="246"/>
      <c r="AG22" s="246"/>
      <c r="AH22" s="246"/>
      <c r="AI22" s="31"/>
      <c r="AJ22" s="246"/>
      <c r="AK22" s="246"/>
      <c r="AL22" s="246"/>
      <c r="AM22" s="246"/>
      <c r="AN22" s="246"/>
      <c r="AO22" s="965"/>
      <c r="AP22" s="246"/>
      <c r="AQ22" s="32"/>
      <c r="AR22" s="32"/>
      <c r="AS22" s="33"/>
      <c r="AT22" s="33"/>
      <c r="AU22" s="34">
        <f t="shared" si="0"/>
        <v>0</v>
      </c>
      <c r="AV22" s="35"/>
      <c r="AW22" s="912"/>
      <c r="AZ22" s="913"/>
    </row>
    <row r="23" spans="1:52" s="13" customFormat="1" ht="13.2" hidden="1" customHeight="1" thickBot="1" x14ac:dyDescent="0.45">
      <c r="A23" s="1371"/>
      <c r="B23" s="1465"/>
      <c r="C23" s="1516"/>
      <c r="D23" s="1282"/>
      <c r="E23" s="252" t="s">
        <v>780</v>
      </c>
      <c r="F23" s="1141"/>
      <c r="G23" s="1531"/>
      <c r="H23" s="1137"/>
      <c r="I23" s="1235"/>
      <c r="J23" s="1236"/>
      <c r="K23" s="1221"/>
      <c r="L23" s="1222"/>
      <c r="M23" s="37" t="s">
        <v>58</v>
      </c>
      <c r="N23" s="253"/>
      <c r="O23" s="253"/>
      <c r="P23" s="253"/>
      <c r="Q23" s="59"/>
      <c r="R23" s="253"/>
      <c r="S23" s="253"/>
      <c r="T23" s="253"/>
      <c r="U23" s="253"/>
      <c r="V23" s="253"/>
      <c r="W23" s="59"/>
      <c r="X23" s="253"/>
      <c r="Y23" s="253"/>
      <c r="Z23" s="253"/>
      <c r="AA23" s="253"/>
      <c r="AB23" s="253"/>
      <c r="AC23" s="59"/>
      <c r="AD23" s="253"/>
      <c r="AE23" s="253"/>
      <c r="AF23" s="253"/>
      <c r="AG23" s="253"/>
      <c r="AH23" s="253"/>
      <c r="AI23" s="59"/>
      <c r="AJ23" s="253"/>
      <c r="AK23" s="253"/>
      <c r="AL23" s="253"/>
      <c r="AM23" s="253"/>
      <c r="AN23" s="253"/>
      <c r="AO23" s="966"/>
      <c r="AP23" s="255"/>
      <c r="AQ23" s="256"/>
      <c r="AR23" s="256"/>
      <c r="AS23" s="257"/>
      <c r="AT23" s="257"/>
      <c r="AU23" s="42">
        <f t="shared" si="0"/>
        <v>0</v>
      </c>
      <c r="AV23" s="35"/>
      <c r="AW23" s="912"/>
      <c r="AZ23" s="913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779</v>
      </c>
      <c r="E24" s="60" t="s">
        <v>995</v>
      </c>
      <c r="F24" s="824"/>
      <c r="G24" s="1530" t="s">
        <v>762</v>
      </c>
      <c r="H24" s="1142">
        <v>85</v>
      </c>
      <c r="I24" s="1230">
        <f>AU24</f>
        <v>85</v>
      </c>
      <c r="J24" s="1232">
        <f>SUM(N25:AT25)</f>
        <v>88</v>
      </c>
      <c r="K24" s="1220">
        <f>H24-J24</f>
        <v>-3</v>
      </c>
      <c r="L24" s="1209">
        <f>J24/H24</f>
        <v>1.0352941176470589</v>
      </c>
      <c r="M24" s="30" t="s">
        <v>57</v>
      </c>
      <c r="N24" s="57"/>
      <c r="O24" s="57"/>
      <c r="P24" s="57"/>
      <c r="Q24" s="61"/>
      <c r="R24" s="57"/>
      <c r="S24" s="57"/>
      <c r="T24" s="57"/>
      <c r="U24" s="57"/>
      <c r="V24" s="57"/>
      <c r="W24" s="61"/>
      <c r="X24" s="57"/>
      <c r="Y24" s="57"/>
      <c r="Z24" s="57"/>
      <c r="AA24" s="57">
        <v>85</v>
      </c>
      <c r="AB24" s="322"/>
      <c r="AC24" s="61"/>
      <c r="AD24" s="57"/>
      <c r="AE24" s="57"/>
      <c r="AF24" s="57"/>
      <c r="AG24" s="57"/>
      <c r="AH24" s="57"/>
      <c r="AI24" s="61"/>
      <c r="AJ24" s="57"/>
      <c r="AK24" s="57"/>
      <c r="AL24" s="57"/>
      <c r="AM24" s="57"/>
      <c r="AN24" s="57"/>
      <c r="AO24" s="960"/>
      <c r="AP24" s="57"/>
      <c r="AQ24" s="258"/>
      <c r="AR24" s="258"/>
      <c r="AS24" s="259"/>
      <c r="AT24" s="259"/>
      <c r="AU24" s="34">
        <f t="shared" si="0"/>
        <v>85</v>
      </c>
      <c r="AV24" s="35"/>
      <c r="AW24" s="912"/>
      <c r="AZ24" s="913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798</v>
      </c>
      <c r="F25" s="825"/>
      <c r="G25" s="1531"/>
      <c r="H25" s="1137"/>
      <c r="I25" s="1235"/>
      <c r="J25" s="1236"/>
      <c r="K25" s="1221"/>
      <c r="L25" s="1222"/>
      <c r="M25" s="37" t="s">
        <v>58</v>
      </c>
      <c r="N25" s="260"/>
      <c r="O25" s="260"/>
      <c r="P25" s="260"/>
      <c r="Q25" s="62"/>
      <c r="R25" s="260"/>
      <c r="S25" s="260"/>
      <c r="T25" s="260"/>
      <c r="U25" s="260"/>
      <c r="V25" s="260"/>
      <c r="W25" s="62"/>
      <c r="X25" s="260"/>
      <c r="Y25" s="260"/>
      <c r="Z25" s="260">
        <v>88</v>
      </c>
      <c r="AA25" s="260"/>
      <c r="AB25" s="260"/>
      <c r="AC25" s="62"/>
      <c r="AD25" s="260"/>
      <c r="AE25" s="260"/>
      <c r="AF25" s="260"/>
      <c r="AG25" s="260"/>
      <c r="AH25" s="260"/>
      <c r="AI25" s="62"/>
      <c r="AJ25" s="260"/>
      <c r="AK25" s="260"/>
      <c r="AL25" s="260"/>
      <c r="AM25" s="260"/>
      <c r="AN25" s="260"/>
      <c r="AO25" s="967"/>
      <c r="AP25" s="262"/>
      <c r="AQ25" s="263"/>
      <c r="AR25" s="263"/>
      <c r="AS25" s="264"/>
      <c r="AT25" s="264"/>
      <c r="AU25" s="42">
        <f t="shared" si="0"/>
        <v>88</v>
      </c>
      <c r="AV25" s="35"/>
      <c r="AW25" s="912"/>
      <c r="AZ25" s="913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781</v>
      </c>
      <c r="E26" s="634" t="s">
        <v>991</v>
      </c>
      <c r="F26" s="1050" t="s">
        <v>1034</v>
      </c>
      <c r="G26" s="1530" t="s">
        <v>762</v>
      </c>
      <c r="H26" s="1535">
        <f>36+520</f>
        <v>556</v>
      </c>
      <c r="I26" s="1230">
        <f>AU26</f>
        <v>556</v>
      </c>
      <c r="J26" s="1232">
        <f>SUM(N27:AT27)</f>
        <v>556</v>
      </c>
      <c r="K26" s="1220">
        <f>H26-J26</f>
        <v>0</v>
      </c>
      <c r="L26" s="1209">
        <f>J26/H26</f>
        <v>1</v>
      </c>
      <c r="M26" s="30" t="s">
        <v>30</v>
      </c>
      <c r="N26" s="968"/>
      <c r="O26" s="57"/>
      <c r="P26" s="57"/>
      <c r="Q26" s="61"/>
      <c r="R26" s="1058">
        <v>350</v>
      </c>
      <c r="S26" s="1059">
        <v>206</v>
      </c>
      <c r="T26" s="57"/>
      <c r="U26" s="322"/>
      <c r="V26" s="57"/>
      <c r="W26" s="61"/>
      <c r="X26" s="57"/>
      <c r="Y26" s="968"/>
      <c r="Z26" s="968"/>
      <c r="AA26" s="968"/>
      <c r="AB26" s="968"/>
      <c r="AC26" s="61"/>
      <c r="AD26" s="57"/>
      <c r="AE26" s="968"/>
      <c r="AF26" s="968"/>
      <c r="AG26" s="968"/>
      <c r="AH26" s="57"/>
      <c r="AI26" s="61"/>
      <c r="AJ26" s="968"/>
      <c r="AK26" s="968"/>
      <c r="AL26" s="968"/>
      <c r="AM26" s="968"/>
      <c r="AN26" s="57"/>
      <c r="AO26" s="960"/>
      <c r="AP26" s="57"/>
      <c r="AQ26" s="258"/>
      <c r="AR26" s="258"/>
      <c r="AS26" s="258"/>
      <c r="AT26" s="258"/>
      <c r="AU26" s="34">
        <f t="shared" si="0"/>
        <v>556</v>
      </c>
      <c r="AV26" s="35"/>
      <c r="AW26" s="912"/>
      <c r="AZ26" s="913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782</v>
      </c>
      <c r="F27" s="814">
        <v>556</v>
      </c>
      <c r="G27" s="1531"/>
      <c r="H27" s="1536"/>
      <c r="I27" s="1235"/>
      <c r="J27" s="1236"/>
      <c r="K27" s="1221"/>
      <c r="L27" s="1222"/>
      <c r="M27" s="37" t="s">
        <v>31</v>
      </c>
      <c r="N27" s="260"/>
      <c r="O27" s="260"/>
      <c r="P27" s="260"/>
      <c r="Q27" s="62"/>
      <c r="R27" s="260">
        <v>366</v>
      </c>
      <c r="S27" s="260">
        <v>190</v>
      </c>
      <c r="T27" s="260"/>
      <c r="U27" s="260"/>
      <c r="V27" s="260"/>
      <c r="W27" s="62"/>
      <c r="X27" s="260"/>
      <c r="Y27" s="260"/>
      <c r="Z27" s="260"/>
      <c r="AA27" s="260"/>
      <c r="AB27" s="260"/>
      <c r="AC27" s="62"/>
      <c r="AD27" s="260"/>
      <c r="AE27" s="260"/>
      <c r="AF27" s="260"/>
      <c r="AG27" s="260"/>
      <c r="AH27" s="260"/>
      <c r="AI27" s="62"/>
      <c r="AJ27" s="260"/>
      <c r="AK27" s="260"/>
      <c r="AL27" s="260"/>
      <c r="AM27" s="260"/>
      <c r="AN27" s="260"/>
      <c r="AO27" s="967"/>
      <c r="AP27" s="262"/>
      <c r="AQ27" s="263"/>
      <c r="AR27" s="263"/>
      <c r="AS27" s="264"/>
      <c r="AT27" s="264"/>
      <c r="AU27" s="42">
        <f t="shared" si="0"/>
        <v>556</v>
      </c>
      <c r="AV27" s="35"/>
      <c r="AW27" s="912"/>
      <c r="AZ27" s="913"/>
    </row>
    <row r="28" spans="1:52" s="13" customFormat="1" ht="13.2" customHeight="1" x14ac:dyDescent="0.4">
      <c r="A28" s="1370" t="s">
        <v>27</v>
      </c>
      <c r="B28" s="1465"/>
      <c r="C28" s="1509" t="s">
        <v>29</v>
      </c>
      <c r="D28" s="1226" t="s">
        <v>931</v>
      </c>
      <c r="E28" s="251" t="s">
        <v>930</v>
      </c>
      <c r="F28" s="771"/>
      <c r="G28" s="1530" t="s">
        <v>762</v>
      </c>
      <c r="H28" s="1534">
        <f>320+100</f>
        <v>420</v>
      </c>
      <c r="I28" s="1230">
        <f>AU28</f>
        <v>420</v>
      </c>
      <c r="J28" s="1232">
        <f>SUM(N29:AT29)</f>
        <v>0</v>
      </c>
      <c r="K28" s="1220">
        <f>H28-J28</f>
        <v>420</v>
      </c>
      <c r="L28" s="1209">
        <f>J28/H28</f>
        <v>0</v>
      </c>
      <c r="M28" s="30" t="s">
        <v>57</v>
      </c>
      <c r="N28" s="57"/>
      <c r="O28" s="57"/>
      <c r="P28" s="57"/>
      <c r="Q28" s="61"/>
      <c r="R28" s="57"/>
      <c r="S28" s="57"/>
      <c r="T28" s="247"/>
      <c r="U28" s="57"/>
      <c r="V28" s="57"/>
      <c r="W28" s="61"/>
      <c r="X28" s="247"/>
      <c r="Y28" s="57"/>
      <c r="Z28" s="57"/>
      <c r="AA28" s="57"/>
      <c r="AB28" s="57"/>
      <c r="AC28" s="61"/>
      <c r="AD28" s="57"/>
      <c r="AE28" s="57"/>
      <c r="AF28" s="247"/>
      <c r="AG28" s="57"/>
      <c r="AH28" s="57"/>
      <c r="AI28" s="61"/>
      <c r="AJ28" s="57"/>
      <c r="AK28" s="57">
        <v>320</v>
      </c>
      <c r="AL28" s="322">
        <v>100</v>
      </c>
      <c r="AM28" s="57"/>
      <c r="AN28" s="57"/>
      <c r="AO28" s="960"/>
      <c r="AP28" s="57"/>
      <c r="AQ28" s="258"/>
      <c r="AR28" s="258"/>
      <c r="AS28" s="258"/>
      <c r="AT28" s="258"/>
      <c r="AU28" s="34">
        <f t="shared" si="0"/>
        <v>420</v>
      </c>
      <c r="AV28" s="35"/>
      <c r="AW28" s="912"/>
      <c r="AZ28" s="913"/>
    </row>
    <row r="29" spans="1:52" s="13" customFormat="1" ht="13.5" customHeight="1" thickBot="1" x14ac:dyDescent="0.45">
      <c r="A29" s="1371"/>
      <c r="B29" s="1465"/>
      <c r="C29" s="1465"/>
      <c r="D29" s="1282"/>
      <c r="E29" s="455" t="s">
        <v>938</v>
      </c>
      <c r="F29" s="338"/>
      <c r="G29" s="1531"/>
      <c r="H29" s="1242"/>
      <c r="I29" s="1235"/>
      <c r="J29" s="1236"/>
      <c r="K29" s="1221"/>
      <c r="L29" s="1222"/>
      <c r="M29" s="37" t="s">
        <v>58</v>
      </c>
      <c r="N29" s="260"/>
      <c r="O29" s="260"/>
      <c r="P29" s="260"/>
      <c r="Q29" s="62"/>
      <c r="R29" s="260"/>
      <c r="S29" s="260"/>
      <c r="T29" s="260"/>
      <c r="U29" s="260"/>
      <c r="V29" s="260"/>
      <c r="W29" s="62"/>
      <c r="X29" s="260"/>
      <c r="Y29" s="260"/>
      <c r="Z29" s="260"/>
      <c r="AA29" s="260"/>
      <c r="AB29" s="260"/>
      <c r="AC29" s="62"/>
      <c r="AD29" s="260"/>
      <c r="AE29" s="260"/>
      <c r="AF29" s="260"/>
      <c r="AG29" s="260"/>
      <c r="AH29" s="260"/>
      <c r="AI29" s="62"/>
      <c r="AJ29" s="260"/>
      <c r="AK29" s="260"/>
      <c r="AL29" s="260"/>
      <c r="AM29" s="260"/>
      <c r="AN29" s="260"/>
      <c r="AO29" s="969"/>
      <c r="AP29" s="262"/>
      <c r="AQ29" s="263"/>
      <c r="AR29" s="263"/>
      <c r="AS29" s="264"/>
      <c r="AT29" s="264"/>
      <c r="AU29" s="42">
        <f t="shared" si="0"/>
        <v>0</v>
      </c>
      <c r="AV29" s="35"/>
      <c r="AW29" s="912"/>
      <c r="AZ29" s="913"/>
    </row>
    <row r="30" spans="1:52" s="13" customFormat="1" ht="13.2" hidden="1" customHeight="1" x14ac:dyDescent="0.4">
      <c r="A30" s="1370" t="s">
        <v>27</v>
      </c>
      <c r="B30" s="1465"/>
      <c r="C30" s="1509" t="s">
        <v>29</v>
      </c>
      <c r="D30" s="1532" t="s">
        <v>726</v>
      </c>
      <c r="E30" s="251" t="s">
        <v>727</v>
      </c>
      <c r="F30" s="1331"/>
      <c r="G30" s="1530" t="s">
        <v>762</v>
      </c>
      <c r="H30" s="1534"/>
      <c r="I30" s="1230">
        <f>AU30</f>
        <v>0</v>
      </c>
      <c r="J30" s="1441">
        <f>SUM(N31:AT31)</f>
        <v>0</v>
      </c>
      <c r="K30" s="1220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64"/>
      <c r="R30" s="247"/>
      <c r="S30" s="247"/>
      <c r="T30" s="247"/>
      <c r="U30" s="247"/>
      <c r="V30" s="247"/>
      <c r="W30" s="64"/>
      <c r="X30" s="247"/>
      <c r="Y30" s="247"/>
      <c r="Z30" s="247"/>
      <c r="AA30" s="247"/>
      <c r="AB30" s="247"/>
      <c r="AC30" s="64"/>
      <c r="AD30" s="247"/>
      <c r="AE30" s="247"/>
      <c r="AF30" s="247"/>
      <c r="AG30" s="247"/>
      <c r="AH30" s="247"/>
      <c r="AI30" s="64"/>
      <c r="AJ30" s="247"/>
      <c r="AK30" s="247"/>
      <c r="AL30" s="247"/>
      <c r="AM30" s="247"/>
      <c r="AN30" s="247"/>
      <c r="AO30" s="960"/>
      <c r="AP30" s="57"/>
      <c r="AQ30" s="258"/>
      <c r="AR30" s="258"/>
      <c r="AS30" s="258"/>
      <c r="AT30" s="258"/>
      <c r="AU30" s="34">
        <f t="shared" si="0"/>
        <v>0</v>
      </c>
      <c r="AV30" s="35"/>
      <c r="AW30" s="912"/>
      <c r="AZ30" s="913"/>
    </row>
    <row r="31" spans="1:52" s="13" customFormat="1" ht="13.2" hidden="1" customHeight="1" thickBot="1" x14ac:dyDescent="0.45">
      <c r="A31" s="1371"/>
      <c r="B31" s="1465"/>
      <c r="C31" s="1465"/>
      <c r="D31" s="1533"/>
      <c r="E31" s="455" t="s">
        <v>936</v>
      </c>
      <c r="F31" s="1332"/>
      <c r="G31" s="1531"/>
      <c r="H31" s="1242"/>
      <c r="I31" s="1235"/>
      <c r="J31" s="1442"/>
      <c r="K31" s="1221"/>
      <c r="L31" s="1222"/>
      <c r="M31" s="37" t="s">
        <v>31</v>
      </c>
      <c r="N31" s="260"/>
      <c r="O31" s="260"/>
      <c r="P31" s="260"/>
      <c r="Q31" s="62"/>
      <c r="R31" s="260"/>
      <c r="S31" s="260"/>
      <c r="T31" s="260"/>
      <c r="U31" s="260"/>
      <c r="V31" s="260"/>
      <c r="W31" s="62"/>
      <c r="X31" s="260"/>
      <c r="Y31" s="260"/>
      <c r="Z31" s="260"/>
      <c r="AA31" s="260"/>
      <c r="AB31" s="260"/>
      <c r="AC31" s="62"/>
      <c r="AD31" s="260"/>
      <c r="AE31" s="260"/>
      <c r="AF31" s="260"/>
      <c r="AG31" s="260"/>
      <c r="AH31" s="260"/>
      <c r="AI31" s="62"/>
      <c r="AJ31" s="260"/>
      <c r="AK31" s="260"/>
      <c r="AL31" s="260"/>
      <c r="AM31" s="260"/>
      <c r="AN31" s="260"/>
      <c r="AO31" s="969"/>
      <c r="AP31" s="262"/>
      <c r="AQ31" s="263"/>
      <c r="AR31" s="263"/>
      <c r="AS31" s="264"/>
      <c r="AT31" s="264"/>
      <c r="AU31" s="42">
        <f t="shared" si="0"/>
        <v>0</v>
      </c>
      <c r="AV31" s="35"/>
      <c r="AW31" s="912"/>
      <c r="AZ31" s="913"/>
    </row>
    <row r="32" spans="1:52" s="13" customFormat="1" ht="13.2" customHeight="1" x14ac:dyDescent="0.4">
      <c r="A32" s="1370" t="s">
        <v>27</v>
      </c>
      <c r="B32" s="1465"/>
      <c r="C32" s="1509" t="s">
        <v>29</v>
      </c>
      <c r="D32" s="1528" t="s">
        <v>621</v>
      </c>
      <c r="E32" s="60" t="s">
        <v>996</v>
      </c>
      <c r="F32" s="909"/>
      <c r="G32" s="1530" t="s">
        <v>762</v>
      </c>
      <c r="H32" s="1241"/>
      <c r="I32" s="1230">
        <f>AU32</f>
        <v>0</v>
      </c>
      <c r="J32" s="1441">
        <f>SUM(N33:AT33)</f>
        <v>0</v>
      </c>
      <c r="K32" s="1220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61"/>
      <c r="R32" s="57"/>
      <c r="S32" s="57"/>
      <c r="T32" s="57"/>
      <c r="U32" s="57"/>
      <c r="V32" s="57"/>
      <c r="W32" s="61"/>
      <c r="X32" s="57"/>
      <c r="Y32" s="57"/>
      <c r="Z32" s="57"/>
      <c r="AA32" s="57"/>
      <c r="AB32" s="57"/>
      <c r="AC32" s="61"/>
      <c r="AD32" s="57"/>
      <c r="AE32" s="57"/>
      <c r="AF32" s="57"/>
      <c r="AG32" s="57"/>
      <c r="AH32" s="57"/>
      <c r="AI32" s="61"/>
      <c r="AJ32" s="57"/>
      <c r="AK32" s="57"/>
      <c r="AL32" s="57"/>
      <c r="AM32" s="57"/>
      <c r="AN32" s="57"/>
      <c r="AO32" s="970"/>
      <c r="AP32" s="246"/>
      <c r="AQ32" s="258"/>
      <c r="AR32" s="258"/>
      <c r="AS32" s="259"/>
      <c r="AT32" s="511"/>
      <c r="AU32" s="34">
        <f t="shared" si="0"/>
        <v>0</v>
      </c>
      <c r="AV32" s="35"/>
      <c r="AW32" s="1289" t="s">
        <v>1076</v>
      </c>
      <c r="AX32" s="1290"/>
      <c r="AY32" s="1290"/>
      <c r="AZ32" s="1291"/>
    </row>
    <row r="33" spans="1:52" s="13" customFormat="1" ht="13.2" customHeight="1" thickBot="1" x14ac:dyDescent="0.45">
      <c r="A33" s="1371"/>
      <c r="B33" s="1351"/>
      <c r="C33" s="1351"/>
      <c r="D33" s="1529"/>
      <c r="E33" s="630" t="s">
        <v>1041</v>
      </c>
      <c r="F33" s="910"/>
      <c r="G33" s="1531"/>
      <c r="H33" s="1242"/>
      <c r="I33" s="1235"/>
      <c r="J33" s="1442"/>
      <c r="K33" s="1221"/>
      <c r="L33" s="1222"/>
      <c r="M33" s="37" t="s">
        <v>31</v>
      </c>
      <c r="N33" s="267"/>
      <c r="O33" s="267"/>
      <c r="P33" s="267"/>
      <c r="Q33" s="65"/>
      <c r="R33" s="267"/>
      <c r="S33" s="267"/>
      <c r="T33" s="267"/>
      <c r="U33" s="267"/>
      <c r="V33" s="267"/>
      <c r="W33" s="65"/>
      <c r="X33" s="267"/>
      <c r="Y33" s="267"/>
      <c r="Z33" s="267"/>
      <c r="AA33" s="267"/>
      <c r="AB33" s="267"/>
      <c r="AC33" s="65"/>
      <c r="AD33" s="267"/>
      <c r="AE33" s="267"/>
      <c r="AF33" s="267"/>
      <c r="AG33" s="267"/>
      <c r="AH33" s="267"/>
      <c r="AI33" s="65"/>
      <c r="AJ33" s="267"/>
      <c r="AK33" s="267"/>
      <c r="AL33" s="267"/>
      <c r="AM33" s="267"/>
      <c r="AN33" s="267"/>
      <c r="AO33" s="971"/>
      <c r="AP33" s="614"/>
      <c r="AQ33" s="615"/>
      <c r="AR33" s="615"/>
      <c r="AS33" s="616"/>
      <c r="AT33" s="616"/>
      <c r="AU33" s="42">
        <f t="shared" si="0"/>
        <v>0</v>
      </c>
      <c r="AV33" s="35"/>
      <c r="AW33" s="1289"/>
      <c r="AX33" s="1290"/>
      <c r="AY33" s="1290"/>
      <c r="AZ33" s="1291"/>
    </row>
    <row r="34" spans="1:52" s="13" customFormat="1" ht="13.2" customHeight="1" x14ac:dyDescent="0.4">
      <c r="A34" s="1124" t="s">
        <v>38</v>
      </c>
      <c r="B34" s="1318"/>
      <c r="C34" s="1318"/>
      <c r="D34" s="1318"/>
      <c r="E34" s="1319"/>
      <c r="F34" s="1524"/>
      <c r="G34" s="339"/>
      <c r="H34" s="1512">
        <f>SUM(H10:H33)</f>
        <v>1876</v>
      </c>
      <c r="I34" s="1512">
        <f>SUM(I10:I33)</f>
        <v>1876</v>
      </c>
      <c r="J34" s="1526">
        <f>SUM(J10:J33)</f>
        <v>1156</v>
      </c>
      <c r="K34" s="1512">
        <f>SUM(K10:K33)</f>
        <v>720</v>
      </c>
      <c r="L34" s="1312">
        <f>J34/H34</f>
        <v>0.61620469083155649</v>
      </c>
      <c r="M34" s="66" t="s">
        <v>39</v>
      </c>
      <c r="N34" s="68">
        <f t="shared" ref="N34:AN34" si="1">N14+N16+N20+N22+N24+N26+N28+N32+N10+N12+N30+N18</f>
        <v>0</v>
      </c>
      <c r="O34" s="68">
        <f t="shared" si="1"/>
        <v>15</v>
      </c>
      <c r="P34" s="68">
        <f t="shared" si="1"/>
        <v>0</v>
      </c>
      <c r="Q34" s="67">
        <f t="shared" si="1"/>
        <v>0</v>
      </c>
      <c r="R34" s="68">
        <f t="shared" si="1"/>
        <v>350</v>
      </c>
      <c r="S34" s="68">
        <f t="shared" si="1"/>
        <v>206</v>
      </c>
      <c r="T34" s="68">
        <f t="shared" si="1"/>
        <v>0</v>
      </c>
      <c r="U34" s="68">
        <f t="shared" si="1"/>
        <v>0</v>
      </c>
      <c r="V34" s="68">
        <f t="shared" si="1"/>
        <v>0</v>
      </c>
      <c r="W34" s="67">
        <f t="shared" si="1"/>
        <v>0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8">
        <f t="shared" si="1"/>
        <v>85</v>
      </c>
      <c r="AB34" s="68">
        <f t="shared" si="1"/>
        <v>0</v>
      </c>
      <c r="AC34" s="67">
        <f t="shared" si="1"/>
        <v>0</v>
      </c>
      <c r="AD34" s="68">
        <f t="shared" si="1"/>
        <v>108</v>
      </c>
      <c r="AE34" s="68">
        <f t="shared" si="1"/>
        <v>392</v>
      </c>
      <c r="AF34" s="68">
        <f t="shared" si="1"/>
        <v>0</v>
      </c>
      <c r="AG34" s="68">
        <f t="shared" si="1"/>
        <v>0</v>
      </c>
      <c r="AH34" s="68">
        <f t="shared" si="1"/>
        <v>0</v>
      </c>
      <c r="AI34" s="67">
        <f t="shared" si="1"/>
        <v>0</v>
      </c>
      <c r="AJ34" s="68">
        <f t="shared" si="1"/>
        <v>0</v>
      </c>
      <c r="AK34" s="68">
        <f t="shared" si="1"/>
        <v>320</v>
      </c>
      <c r="AL34" s="68">
        <f t="shared" si="1"/>
        <v>100</v>
      </c>
      <c r="AM34" s="68">
        <f t="shared" si="1"/>
        <v>300</v>
      </c>
      <c r="AN34" s="357">
        <f t="shared" si="1"/>
        <v>0</v>
      </c>
      <c r="AO34" s="897"/>
      <c r="AP34" s="357"/>
      <c r="AQ34" s="357"/>
      <c r="AR34" s="357"/>
      <c r="AS34" s="357"/>
      <c r="AT34" s="357"/>
      <c r="AU34" s="686">
        <f t="shared" si="0"/>
        <v>1876</v>
      </c>
      <c r="AV34" s="70"/>
      <c r="AW34" s="912"/>
      <c r="AZ34" s="913"/>
    </row>
    <row r="35" spans="1:52" s="13" customFormat="1" ht="13.2" customHeight="1" thickBot="1" x14ac:dyDescent="0.45">
      <c r="A35" s="1320"/>
      <c r="B35" s="1321"/>
      <c r="C35" s="1321"/>
      <c r="D35" s="1321"/>
      <c r="E35" s="1322"/>
      <c r="F35" s="1525"/>
      <c r="G35" s="340"/>
      <c r="H35" s="1513"/>
      <c r="I35" s="1513"/>
      <c r="J35" s="1527"/>
      <c r="K35" s="1513"/>
      <c r="L35" s="1313"/>
      <c r="M35" s="71" t="s">
        <v>40</v>
      </c>
      <c r="N35" s="73">
        <f t="shared" ref="N35:AN35" si="2">N15+N17+N21+N23+N25+N27+N29+N33+N11+N13+N19+N31</f>
        <v>0</v>
      </c>
      <c r="O35" s="73">
        <f t="shared" si="2"/>
        <v>0</v>
      </c>
      <c r="P35" s="73">
        <f t="shared" si="2"/>
        <v>15</v>
      </c>
      <c r="Q35" s="72">
        <f t="shared" si="2"/>
        <v>0</v>
      </c>
      <c r="R35" s="73">
        <f t="shared" si="2"/>
        <v>366</v>
      </c>
      <c r="S35" s="73">
        <f t="shared" si="2"/>
        <v>190</v>
      </c>
      <c r="T35" s="73">
        <f t="shared" si="2"/>
        <v>0</v>
      </c>
      <c r="U35" s="73">
        <f t="shared" si="2"/>
        <v>0</v>
      </c>
      <c r="V35" s="73">
        <f t="shared" si="2"/>
        <v>0</v>
      </c>
      <c r="W35" s="72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88</v>
      </c>
      <c r="AA35" s="73">
        <f t="shared" si="2"/>
        <v>0</v>
      </c>
      <c r="AB35" s="73">
        <f t="shared" si="2"/>
        <v>0</v>
      </c>
      <c r="AC35" s="72">
        <f t="shared" si="2"/>
        <v>0</v>
      </c>
      <c r="AD35" s="73">
        <f t="shared" si="2"/>
        <v>0</v>
      </c>
      <c r="AE35" s="73">
        <f t="shared" si="2"/>
        <v>108</v>
      </c>
      <c r="AF35" s="73">
        <f t="shared" si="2"/>
        <v>389</v>
      </c>
      <c r="AG35" s="73">
        <f t="shared" si="2"/>
        <v>0</v>
      </c>
      <c r="AH35" s="73">
        <f t="shared" si="2"/>
        <v>0</v>
      </c>
      <c r="AI35" s="72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3">
        <f t="shared" si="2"/>
        <v>0</v>
      </c>
      <c r="AN35" s="358">
        <f t="shared" si="2"/>
        <v>0</v>
      </c>
      <c r="AO35" s="898"/>
      <c r="AP35" s="358"/>
      <c r="AQ35" s="358"/>
      <c r="AR35" s="358"/>
      <c r="AS35" s="358"/>
      <c r="AT35" s="358"/>
      <c r="AU35" s="445">
        <f t="shared" si="0"/>
        <v>1156</v>
      </c>
      <c r="AV35" s="70"/>
      <c r="AW35" s="912"/>
      <c r="AZ35" s="913"/>
    </row>
    <row r="36" spans="1:52" s="13" customFormat="1" ht="13.2" customHeight="1" x14ac:dyDescent="0.4">
      <c r="A36" s="1497" t="s">
        <v>41</v>
      </c>
      <c r="B36" s="1331" t="s">
        <v>769</v>
      </c>
      <c r="C36" s="1509" t="s">
        <v>43</v>
      </c>
      <c r="D36" s="1226" t="s">
        <v>34</v>
      </c>
      <c r="E36" s="268" t="s">
        <v>983</v>
      </c>
      <c r="F36" s="771"/>
      <c r="G36" s="1481" t="s">
        <v>765</v>
      </c>
      <c r="H36" s="1241">
        <v>200</v>
      </c>
      <c r="I36" s="1230">
        <f t="shared" ref="I36:I38" si="3">AU36</f>
        <v>200</v>
      </c>
      <c r="J36" s="1232">
        <f>SUM(N37:AT37)</f>
        <v>204</v>
      </c>
      <c r="K36" s="1220">
        <f>H36-J36</f>
        <v>-4</v>
      </c>
      <c r="L36" s="1209">
        <f t="shared" ref="L36:L38" si="4">J36/H36</f>
        <v>1.02</v>
      </c>
      <c r="M36" s="30" t="s">
        <v>57</v>
      </c>
      <c r="N36" s="57"/>
      <c r="O36" s="57"/>
      <c r="P36" s="57"/>
      <c r="Q36" s="61"/>
      <c r="R36" s="57"/>
      <c r="S36" s="57"/>
      <c r="T36" s="57"/>
      <c r="U36" s="57"/>
      <c r="V36" s="57"/>
      <c r="W36" s="61"/>
      <c r="X36" s="57"/>
      <c r="Y36" s="57"/>
      <c r="Z36" s="57">
        <v>200</v>
      </c>
      <c r="AA36" s="57"/>
      <c r="AB36" s="322"/>
      <c r="AC36" s="61"/>
      <c r="AD36" s="57"/>
      <c r="AE36" s="57"/>
      <c r="AF36" s="57"/>
      <c r="AG36" s="57"/>
      <c r="AH36" s="57"/>
      <c r="AI36" s="61"/>
      <c r="AJ36" s="57"/>
      <c r="AK36" s="57"/>
      <c r="AL36" s="57"/>
      <c r="AM36" s="57"/>
      <c r="AN36" s="57"/>
      <c r="AO36" s="972"/>
      <c r="AP36" s="77"/>
      <c r="AQ36" s="33"/>
      <c r="AR36" s="33"/>
      <c r="AS36" s="33"/>
      <c r="AT36" s="33"/>
      <c r="AU36" s="34">
        <f t="shared" si="0"/>
        <v>200</v>
      </c>
      <c r="AV36" s="35"/>
      <c r="AW36" s="1294"/>
      <c r="AX36" s="1295"/>
      <c r="AY36" s="1295"/>
      <c r="AZ36" s="1296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770"/>
      <c r="G37" s="1338"/>
      <c r="H37" s="1242"/>
      <c r="I37" s="1235"/>
      <c r="J37" s="1236"/>
      <c r="K37" s="1221"/>
      <c r="L37" s="1222"/>
      <c r="M37" s="37" t="s">
        <v>58</v>
      </c>
      <c r="N37" s="40"/>
      <c r="O37" s="40"/>
      <c r="P37" s="40"/>
      <c r="Q37" s="78"/>
      <c r="R37" s="40"/>
      <c r="S37" s="40"/>
      <c r="T37" s="40"/>
      <c r="U37" s="40"/>
      <c r="V37" s="40"/>
      <c r="W37" s="78"/>
      <c r="X37" s="40"/>
      <c r="Y37" s="40"/>
      <c r="Z37" s="40">
        <v>204</v>
      </c>
      <c r="AA37" s="40"/>
      <c r="AB37" s="40"/>
      <c r="AC37" s="78"/>
      <c r="AD37" s="40"/>
      <c r="AE37" s="40"/>
      <c r="AF37" s="40"/>
      <c r="AG37" s="40"/>
      <c r="AH37" s="40"/>
      <c r="AI37" s="78"/>
      <c r="AJ37" s="40"/>
      <c r="AK37" s="40"/>
      <c r="AL37" s="40"/>
      <c r="AM37" s="40"/>
      <c r="AN37" s="40"/>
      <c r="AO37" s="971"/>
      <c r="AP37" s="40"/>
      <c r="AQ37" s="41"/>
      <c r="AR37" s="41"/>
      <c r="AS37" s="41"/>
      <c r="AT37" s="41"/>
      <c r="AU37" s="42">
        <f t="shared" si="0"/>
        <v>204</v>
      </c>
      <c r="AV37" s="35"/>
      <c r="AW37" s="1297"/>
      <c r="AX37" s="1295"/>
      <c r="AY37" s="1295"/>
      <c r="AZ37" s="1296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878</v>
      </c>
      <c r="F38" s="1050" t="s">
        <v>1034</v>
      </c>
      <c r="G38" s="1481" t="s">
        <v>765</v>
      </c>
      <c r="H38" s="1142">
        <v>800</v>
      </c>
      <c r="I38" s="1230">
        <f t="shared" si="3"/>
        <v>800</v>
      </c>
      <c r="J38" s="1232">
        <f>SUM(N39:AT39)</f>
        <v>800</v>
      </c>
      <c r="K38" s="1220">
        <f>H38-J38</f>
        <v>0</v>
      </c>
      <c r="L38" s="1209">
        <f t="shared" si="4"/>
        <v>1</v>
      </c>
      <c r="M38" s="30" t="s">
        <v>57</v>
      </c>
      <c r="N38" s="1058">
        <v>800</v>
      </c>
      <c r="O38" s="57"/>
      <c r="P38" s="57"/>
      <c r="Q38" s="61"/>
      <c r="R38" s="57"/>
      <c r="S38" s="57"/>
      <c r="T38" s="57"/>
      <c r="U38" s="322"/>
      <c r="V38" s="57"/>
      <c r="W38" s="61"/>
      <c r="X38" s="57"/>
      <c r="Y38" s="57"/>
      <c r="Z38" s="57"/>
      <c r="AA38" s="57"/>
      <c r="AB38" s="57"/>
      <c r="AC38" s="61"/>
      <c r="AD38" s="57"/>
      <c r="AE38" s="57"/>
      <c r="AF38" s="57"/>
      <c r="AG38" s="57"/>
      <c r="AH38" s="57"/>
      <c r="AI38" s="61"/>
      <c r="AJ38" s="57"/>
      <c r="AK38" s="57"/>
      <c r="AL38" s="57"/>
      <c r="AM38" s="57"/>
      <c r="AN38" s="57"/>
      <c r="AO38" s="972"/>
      <c r="AP38" s="76"/>
      <c r="AQ38" s="33"/>
      <c r="AR38" s="33"/>
      <c r="AS38" s="33"/>
      <c r="AT38" s="33"/>
      <c r="AU38" s="34">
        <f>SUM(N38:AM38)</f>
        <v>800</v>
      </c>
      <c r="AV38" s="35"/>
      <c r="AW38" s="912"/>
      <c r="AZ38" s="913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814">
        <v>800</v>
      </c>
      <c r="G39" s="1338"/>
      <c r="H39" s="1137"/>
      <c r="I39" s="1235"/>
      <c r="J39" s="1236"/>
      <c r="K39" s="1221"/>
      <c r="L39" s="1222"/>
      <c r="M39" s="37" t="s">
        <v>58</v>
      </c>
      <c r="N39" s="40">
        <f>234+436</f>
        <v>670</v>
      </c>
      <c r="O39" s="40">
        <f>24+35</f>
        <v>59</v>
      </c>
      <c r="P39" s="40"/>
      <c r="Q39" s="78"/>
      <c r="R39" s="40"/>
      <c r="S39" s="40">
        <v>71</v>
      </c>
      <c r="T39" s="40"/>
      <c r="U39" s="40"/>
      <c r="V39" s="40"/>
      <c r="W39" s="78"/>
      <c r="X39" s="40"/>
      <c r="Y39" s="40"/>
      <c r="Z39" s="40"/>
      <c r="AA39" s="40"/>
      <c r="AB39" s="40"/>
      <c r="AC39" s="78"/>
      <c r="AD39" s="40"/>
      <c r="AE39" s="40"/>
      <c r="AF39" s="40"/>
      <c r="AG39" s="40"/>
      <c r="AH39" s="40"/>
      <c r="AI39" s="78"/>
      <c r="AJ39" s="40"/>
      <c r="AK39" s="40"/>
      <c r="AL39" s="40"/>
      <c r="AM39" s="40"/>
      <c r="AN39" s="40"/>
      <c r="AO39" s="971"/>
      <c r="AP39" s="40"/>
      <c r="AQ39" s="41"/>
      <c r="AR39" s="41"/>
      <c r="AS39" s="41"/>
      <c r="AT39" s="41"/>
      <c r="AU39" s="42">
        <f t="shared" ref="AU39:AU81" si="5">SUM(N39:AT39)</f>
        <v>800</v>
      </c>
      <c r="AV39" s="35"/>
      <c r="AW39" s="912"/>
      <c r="AZ39" s="913"/>
    </row>
    <row r="40" spans="1:52" s="13" customFormat="1" ht="13.2" hidden="1" customHeight="1" x14ac:dyDescent="0.4">
      <c r="A40" s="1497" t="s">
        <v>41</v>
      </c>
      <c r="B40" s="1465"/>
      <c r="C40" s="270"/>
      <c r="D40" s="1522" t="s">
        <v>37</v>
      </c>
      <c r="E40" s="945" t="s">
        <v>962</v>
      </c>
      <c r="F40" s="771"/>
      <c r="G40" s="1350" t="s">
        <v>757</v>
      </c>
      <c r="H40" s="1241"/>
      <c r="I40" s="1230">
        <f t="shared" ref="I40" si="6">AU40</f>
        <v>0</v>
      </c>
      <c r="J40" s="1232">
        <f>SUM(N41:AT41)</f>
        <v>0</v>
      </c>
      <c r="K40" s="1239">
        <f>H40-J40</f>
        <v>0</v>
      </c>
      <c r="L40" s="1209" t="e">
        <f t="shared" ref="L40" si="7">J40/H40</f>
        <v>#DIV/0!</v>
      </c>
      <c r="M40" s="296" t="s">
        <v>57</v>
      </c>
      <c r="N40" s="76"/>
      <c r="O40" s="76"/>
      <c r="P40" s="76"/>
      <c r="Q40" s="79"/>
      <c r="R40" s="76"/>
      <c r="S40" s="76"/>
      <c r="T40" s="76"/>
      <c r="U40" s="76"/>
      <c r="V40" s="76"/>
      <c r="W40" s="79"/>
      <c r="X40" s="76"/>
      <c r="Y40" s="76"/>
      <c r="Z40" s="76"/>
      <c r="AA40" s="76"/>
      <c r="AB40" s="76"/>
      <c r="AC40" s="79"/>
      <c r="AD40" s="76"/>
      <c r="AE40" s="76"/>
      <c r="AF40" s="76"/>
      <c r="AG40" s="76"/>
      <c r="AH40" s="76"/>
      <c r="AI40" s="79"/>
      <c r="AJ40" s="76"/>
      <c r="AK40" s="76"/>
      <c r="AL40" s="76"/>
      <c r="AM40" s="76"/>
      <c r="AN40" s="76"/>
      <c r="AO40" s="972"/>
      <c r="AP40" s="76"/>
      <c r="AQ40" s="33"/>
      <c r="AR40" s="33"/>
      <c r="AS40" s="32"/>
      <c r="AT40" s="33"/>
      <c r="AU40" s="34">
        <f t="shared" si="5"/>
        <v>0</v>
      </c>
      <c r="AV40" s="35"/>
      <c r="AW40" s="1294"/>
      <c r="AX40" s="1295"/>
      <c r="AY40" s="1295"/>
      <c r="AZ40" s="1296"/>
    </row>
    <row r="41" spans="1:52" s="13" customFormat="1" ht="13.2" hidden="1" customHeight="1" thickBot="1" x14ac:dyDescent="0.45">
      <c r="A41" s="1498"/>
      <c r="B41" s="1465"/>
      <c r="C41" s="270"/>
      <c r="D41" s="1523"/>
      <c r="E41" s="271" t="s">
        <v>45</v>
      </c>
      <c r="F41" s="770"/>
      <c r="G41" s="1351"/>
      <c r="H41" s="1242"/>
      <c r="I41" s="1235"/>
      <c r="J41" s="1236"/>
      <c r="K41" s="1240"/>
      <c r="L41" s="1222"/>
      <c r="M41" s="37" t="s">
        <v>58</v>
      </c>
      <c r="N41" s="40"/>
      <c r="O41" s="40"/>
      <c r="P41" s="40"/>
      <c r="Q41" s="78"/>
      <c r="R41" s="40"/>
      <c r="S41" s="40"/>
      <c r="T41" s="40"/>
      <c r="U41" s="40"/>
      <c r="V41" s="40"/>
      <c r="W41" s="78"/>
      <c r="X41" s="40"/>
      <c r="Y41" s="40"/>
      <c r="Z41" s="40"/>
      <c r="AA41" s="40"/>
      <c r="AB41" s="40"/>
      <c r="AC41" s="78"/>
      <c r="AD41" s="40"/>
      <c r="AE41" s="40"/>
      <c r="AF41" s="40"/>
      <c r="AG41" s="40"/>
      <c r="AH41" s="40"/>
      <c r="AI41" s="78"/>
      <c r="AJ41" s="40"/>
      <c r="AK41" s="40"/>
      <c r="AL41" s="40"/>
      <c r="AM41" s="40"/>
      <c r="AN41" s="40"/>
      <c r="AO41" s="971"/>
      <c r="AP41" s="40"/>
      <c r="AQ41" s="41"/>
      <c r="AR41" s="41"/>
      <c r="AS41" s="41"/>
      <c r="AT41" s="41"/>
      <c r="AU41" s="42">
        <f t="shared" si="5"/>
        <v>0</v>
      </c>
      <c r="AV41" s="35"/>
      <c r="AW41" s="1297"/>
      <c r="AX41" s="1295"/>
      <c r="AY41" s="1295"/>
      <c r="AZ41" s="1296"/>
    </row>
    <row r="42" spans="1:52" s="13" customFormat="1" ht="13.2" hidden="1" customHeight="1" x14ac:dyDescent="0.4">
      <c r="A42" s="1497" t="s">
        <v>41</v>
      </c>
      <c r="B42" s="1465"/>
      <c r="C42" s="1509" t="s">
        <v>43</v>
      </c>
      <c r="D42" s="1522" t="s">
        <v>37</v>
      </c>
      <c r="E42" s="946" t="s">
        <v>963</v>
      </c>
      <c r="F42" s="771"/>
      <c r="G42" s="1350" t="s">
        <v>757</v>
      </c>
      <c r="H42" s="1241"/>
      <c r="I42" s="1230">
        <f t="shared" ref="I42" si="8">AU42</f>
        <v>0</v>
      </c>
      <c r="J42" s="1232">
        <f>SUM(N43:AT43)</f>
        <v>0</v>
      </c>
      <c r="K42" s="1239">
        <f>H42-J42</f>
        <v>0</v>
      </c>
      <c r="L42" s="1209" t="e">
        <f t="shared" ref="L42" si="9">J42/H42</f>
        <v>#DIV/0!</v>
      </c>
      <c r="M42" s="30" t="s">
        <v>57</v>
      </c>
      <c r="N42" s="76"/>
      <c r="O42" s="76"/>
      <c r="P42" s="76"/>
      <c r="Q42" s="79"/>
      <c r="R42" s="76"/>
      <c r="S42" s="76"/>
      <c r="T42" s="76"/>
      <c r="U42" s="76"/>
      <c r="V42" s="76"/>
      <c r="W42" s="79"/>
      <c r="X42" s="76"/>
      <c r="Y42" s="76"/>
      <c r="Z42" s="76"/>
      <c r="AA42" s="76"/>
      <c r="AB42" s="76"/>
      <c r="AC42" s="79"/>
      <c r="AD42" s="76"/>
      <c r="AE42" s="76"/>
      <c r="AF42" s="76"/>
      <c r="AG42" s="76"/>
      <c r="AH42" s="76"/>
      <c r="AI42" s="79"/>
      <c r="AJ42" s="76"/>
      <c r="AK42" s="76"/>
      <c r="AL42" s="76"/>
      <c r="AM42" s="76"/>
      <c r="AN42" s="76"/>
      <c r="AO42" s="972"/>
      <c r="AP42" s="76"/>
      <c r="AQ42" s="33"/>
      <c r="AR42" s="33"/>
      <c r="AS42" s="33"/>
      <c r="AT42" s="33"/>
      <c r="AU42" s="34">
        <f t="shared" si="5"/>
        <v>0</v>
      </c>
      <c r="AV42" s="35"/>
      <c r="AW42" s="1294"/>
      <c r="AX42" s="1295"/>
      <c r="AY42" s="1295"/>
      <c r="AZ42" s="1296"/>
    </row>
    <row r="43" spans="1:52" s="13" customFormat="1" ht="13.2" hidden="1" customHeight="1" thickBot="1" x14ac:dyDescent="0.45">
      <c r="A43" s="1498"/>
      <c r="B43" s="1465"/>
      <c r="C43" s="1516"/>
      <c r="D43" s="1523"/>
      <c r="E43" s="84" t="s">
        <v>46</v>
      </c>
      <c r="F43" s="770"/>
      <c r="G43" s="1351"/>
      <c r="H43" s="1242"/>
      <c r="I43" s="1235"/>
      <c r="J43" s="1236"/>
      <c r="K43" s="1240"/>
      <c r="L43" s="1222"/>
      <c r="M43" s="37" t="s">
        <v>58</v>
      </c>
      <c r="N43" s="40"/>
      <c r="O43" s="40"/>
      <c r="P43" s="40"/>
      <c r="Q43" s="78"/>
      <c r="R43" s="40"/>
      <c r="S43" s="40"/>
      <c r="T43" s="40"/>
      <c r="U43" s="40"/>
      <c r="V43" s="40"/>
      <c r="W43" s="78"/>
      <c r="X43" s="40"/>
      <c r="Y43" s="40"/>
      <c r="Z43" s="40"/>
      <c r="AA43" s="40"/>
      <c r="AB43" s="40"/>
      <c r="AC43" s="78"/>
      <c r="AD43" s="40"/>
      <c r="AE43" s="40"/>
      <c r="AF43" s="40"/>
      <c r="AG43" s="40"/>
      <c r="AH43" s="40"/>
      <c r="AI43" s="78"/>
      <c r="AJ43" s="40"/>
      <c r="AK43" s="40"/>
      <c r="AL43" s="40"/>
      <c r="AM43" s="40"/>
      <c r="AN43" s="40"/>
      <c r="AO43" s="971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297"/>
      <c r="AX43" s="1295"/>
      <c r="AY43" s="1295"/>
      <c r="AZ43" s="1296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56" t="s">
        <v>1006</v>
      </c>
      <c r="F44" s="1056"/>
      <c r="G44" s="1481" t="s">
        <v>757</v>
      </c>
      <c r="H44" s="1241">
        <f>800-360+360</f>
        <v>800</v>
      </c>
      <c r="I44" s="1230">
        <f t="shared" ref="I44" si="10">AU44</f>
        <v>800</v>
      </c>
      <c r="J44" s="1232">
        <f>SUM(N45:AT45)</f>
        <v>800</v>
      </c>
      <c r="K44" s="1220">
        <f>H44-J44</f>
        <v>0</v>
      </c>
      <c r="L44" s="1209">
        <f t="shared" ref="L44" si="11">J44/H44</f>
        <v>1</v>
      </c>
      <c r="M44" s="296" t="s">
        <v>57</v>
      </c>
      <c r="N44" s="76"/>
      <c r="O44" s="76"/>
      <c r="P44" s="76">
        <v>300</v>
      </c>
      <c r="Q44" s="79"/>
      <c r="R44" s="718">
        <v>140</v>
      </c>
      <c r="S44" s="76"/>
      <c r="T44" s="76"/>
      <c r="U44" s="76"/>
      <c r="V44" s="76"/>
      <c r="W44" s="79"/>
      <c r="X44" s="76"/>
      <c r="Y44" s="76"/>
      <c r="Z44" s="76">
        <v>360</v>
      </c>
      <c r="AA44" s="76"/>
      <c r="AB44" s="76"/>
      <c r="AC44" s="79"/>
      <c r="AD44" s="76"/>
      <c r="AE44" s="76"/>
      <c r="AF44" s="76"/>
      <c r="AG44" s="76"/>
      <c r="AH44" s="76"/>
      <c r="AI44" s="79"/>
      <c r="AJ44" s="76"/>
      <c r="AK44" s="76"/>
      <c r="AL44" s="76"/>
      <c r="AM44" s="76"/>
      <c r="AN44" s="76"/>
      <c r="AO44" s="972"/>
      <c r="AP44" s="76"/>
      <c r="AQ44" s="33"/>
      <c r="AR44" s="33"/>
      <c r="AS44" s="32"/>
      <c r="AT44" s="33"/>
      <c r="AU44" s="34">
        <f t="shared" si="5"/>
        <v>800</v>
      </c>
      <c r="AV44" s="81"/>
      <c r="AW44" s="1294"/>
      <c r="AX44" s="1295"/>
      <c r="AY44" s="1295"/>
      <c r="AZ44" s="1296"/>
    </row>
    <row r="45" spans="1:52" s="13" customFormat="1" ht="13.2" customHeight="1" thickBot="1" x14ac:dyDescent="0.45">
      <c r="A45" s="1498"/>
      <c r="B45" s="1465"/>
      <c r="C45" s="1516"/>
      <c r="D45" s="1282"/>
      <c r="E45" s="271" t="s">
        <v>45</v>
      </c>
      <c r="F45" s="770"/>
      <c r="G45" s="1338"/>
      <c r="H45" s="1242"/>
      <c r="I45" s="1235"/>
      <c r="J45" s="1236"/>
      <c r="K45" s="1221"/>
      <c r="L45" s="1222"/>
      <c r="M45" s="37" t="s">
        <v>58</v>
      </c>
      <c r="N45" s="40"/>
      <c r="O45" s="40"/>
      <c r="P45" s="40">
        <v>325</v>
      </c>
      <c r="Q45" s="78"/>
      <c r="R45" s="40">
        <v>115</v>
      </c>
      <c r="S45" s="40"/>
      <c r="T45" s="40"/>
      <c r="U45" s="40"/>
      <c r="V45" s="40"/>
      <c r="W45" s="78"/>
      <c r="X45" s="40"/>
      <c r="Y45" s="40"/>
      <c r="Z45" s="40">
        <f>131+183</f>
        <v>314</v>
      </c>
      <c r="AA45" s="40">
        <v>46</v>
      </c>
      <c r="AB45" s="40"/>
      <c r="AC45" s="78"/>
      <c r="AD45" s="40"/>
      <c r="AE45" s="40"/>
      <c r="AF45" s="40"/>
      <c r="AG45" s="40"/>
      <c r="AH45" s="40"/>
      <c r="AI45" s="78"/>
      <c r="AJ45" s="40"/>
      <c r="AK45" s="40"/>
      <c r="AL45" s="40"/>
      <c r="AM45" s="40"/>
      <c r="AN45" s="40"/>
      <c r="AO45" s="971"/>
      <c r="AP45" s="40"/>
      <c r="AQ45" s="41"/>
      <c r="AR45" s="41"/>
      <c r="AS45" s="41"/>
      <c r="AT45" s="41"/>
      <c r="AU45" s="42">
        <f t="shared" si="5"/>
        <v>800</v>
      </c>
      <c r="AV45" s="81">
        <v>25</v>
      </c>
      <c r="AW45" s="1297"/>
      <c r="AX45" s="1295"/>
      <c r="AY45" s="1295"/>
      <c r="AZ45" s="1296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82" t="s">
        <v>1007</v>
      </c>
      <c r="F46" s="1056"/>
      <c r="G46" s="1481" t="s">
        <v>757</v>
      </c>
      <c r="H46" s="1241">
        <f>800-360+360</f>
        <v>800</v>
      </c>
      <c r="I46" s="1230">
        <f t="shared" ref="I46" si="12">AU46</f>
        <v>800</v>
      </c>
      <c r="J46" s="1232">
        <f>SUM(N47:AT47)</f>
        <v>800</v>
      </c>
      <c r="K46" s="1220">
        <f>H46-J46</f>
        <v>0</v>
      </c>
      <c r="L46" s="1209">
        <f t="shared" ref="L46" si="13">J46/H46</f>
        <v>1</v>
      </c>
      <c r="M46" s="30" t="s">
        <v>57</v>
      </c>
      <c r="N46" s="76"/>
      <c r="O46" s="76"/>
      <c r="P46" s="76">
        <v>300</v>
      </c>
      <c r="Q46" s="79"/>
      <c r="R46" s="718">
        <v>140</v>
      </c>
      <c r="S46" s="76"/>
      <c r="T46" s="76"/>
      <c r="U46" s="76"/>
      <c r="V46" s="76"/>
      <c r="W46" s="79"/>
      <c r="X46" s="76"/>
      <c r="Y46" s="76"/>
      <c r="Z46" s="76">
        <v>360</v>
      </c>
      <c r="AA46" s="76"/>
      <c r="AB46" s="76"/>
      <c r="AC46" s="79"/>
      <c r="AD46" s="76"/>
      <c r="AE46" s="76"/>
      <c r="AF46" s="76"/>
      <c r="AG46" s="76"/>
      <c r="AH46" s="76"/>
      <c r="AI46" s="79"/>
      <c r="AJ46" s="76"/>
      <c r="AK46" s="76"/>
      <c r="AL46" s="76"/>
      <c r="AM46" s="76"/>
      <c r="AN46" s="76"/>
      <c r="AO46" s="972"/>
      <c r="AP46" s="76"/>
      <c r="AQ46" s="33"/>
      <c r="AR46" s="33"/>
      <c r="AS46" s="33"/>
      <c r="AT46" s="33"/>
      <c r="AU46" s="34">
        <f t="shared" si="5"/>
        <v>800</v>
      </c>
      <c r="AV46" s="35"/>
      <c r="AW46" s="1294"/>
      <c r="AX46" s="1295"/>
      <c r="AY46" s="1295"/>
      <c r="AZ46" s="1296"/>
    </row>
    <row r="47" spans="1:52" s="13" customFormat="1" ht="13.2" customHeight="1" thickBot="1" x14ac:dyDescent="0.45">
      <c r="A47" s="1498"/>
      <c r="B47" s="1465"/>
      <c r="C47" s="1516"/>
      <c r="D47" s="1282"/>
      <c r="E47" s="84" t="s">
        <v>46</v>
      </c>
      <c r="F47" s="770"/>
      <c r="G47" s="1338"/>
      <c r="H47" s="1242"/>
      <c r="I47" s="1235"/>
      <c r="J47" s="1236"/>
      <c r="K47" s="1221"/>
      <c r="L47" s="1222"/>
      <c r="M47" s="37" t="s">
        <v>58</v>
      </c>
      <c r="N47" s="40"/>
      <c r="O47" s="40"/>
      <c r="P47" s="40">
        <v>300</v>
      </c>
      <c r="Q47" s="78"/>
      <c r="R47" s="40">
        <v>140</v>
      </c>
      <c r="S47" s="40"/>
      <c r="T47" s="40"/>
      <c r="U47" s="40"/>
      <c r="V47" s="40"/>
      <c r="W47" s="78"/>
      <c r="X47" s="40"/>
      <c r="Y47" s="40">
        <v>60</v>
      </c>
      <c r="Z47" s="40">
        <v>300</v>
      </c>
      <c r="AA47" s="40"/>
      <c r="AB47" s="40"/>
      <c r="AC47" s="78"/>
      <c r="AD47" s="40"/>
      <c r="AE47" s="40"/>
      <c r="AF47" s="40"/>
      <c r="AG47" s="40"/>
      <c r="AH47" s="40"/>
      <c r="AI47" s="78"/>
      <c r="AJ47" s="40"/>
      <c r="AK47" s="40"/>
      <c r="AL47" s="40"/>
      <c r="AM47" s="40"/>
      <c r="AN47" s="40"/>
      <c r="AO47" s="971"/>
      <c r="AP47" s="40"/>
      <c r="AQ47" s="41"/>
      <c r="AR47" s="41"/>
      <c r="AS47" s="41"/>
      <c r="AT47" s="41"/>
      <c r="AU47" s="42">
        <f t="shared" si="5"/>
        <v>800</v>
      </c>
      <c r="AV47" s="35"/>
      <c r="AW47" s="1297"/>
      <c r="AX47" s="1295"/>
      <c r="AY47" s="1295"/>
      <c r="AZ47" s="1296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1008</v>
      </c>
      <c r="F48" s="947"/>
      <c r="G48" s="1481" t="s">
        <v>757</v>
      </c>
      <c r="H48" s="1241">
        <v>3600</v>
      </c>
      <c r="I48" s="1230">
        <f t="shared" ref="I48" si="14">AU48</f>
        <v>3600</v>
      </c>
      <c r="J48" s="1232">
        <f>SUM(N49:AT49)</f>
        <v>3602</v>
      </c>
      <c r="K48" s="1220">
        <f>H48-J48</f>
        <v>-2</v>
      </c>
      <c r="L48" s="1209">
        <f t="shared" ref="L48" si="15">J48/H48</f>
        <v>1.0005555555555556</v>
      </c>
      <c r="M48" s="30" t="s">
        <v>57</v>
      </c>
      <c r="N48" s="76"/>
      <c r="O48" s="76">
        <v>240</v>
      </c>
      <c r="P48" s="718"/>
      <c r="Q48" s="79"/>
      <c r="R48" s="76">
        <v>120</v>
      </c>
      <c r="S48" s="76">
        <v>240</v>
      </c>
      <c r="T48" s="76">
        <v>240</v>
      </c>
      <c r="U48" s="76">
        <v>240</v>
      </c>
      <c r="V48" s="76">
        <v>240</v>
      </c>
      <c r="W48" s="79"/>
      <c r="X48" s="76">
        <v>240</v>
      </c>
      <c r="Y48" s="76">
        <v>240</v>
      </c>
      <c r="Z48" s="76"/>
      <c r="AA48" s="76">
        <v>240</v>
      </c>
      <c r="AB48" s="76">
        <v>240</v>
      </c>
      <c r="AC48" s="79"/>
      <c r="AD48" s="76">
        <v>240</v>
      </c>
      <c r="AE48" s="76">
        <v>240</v>
      </c>
      <c r="AF48" s="76">
        <v>240</v>
      </c>
      <c r="AG48" s="76">
        <v>240</v>
      </c>
      <c r="AH48" s="76">
        <v>240</v>
      </c>
      <c r="AI48" s="79"/>
      <c r="AJ48" s="76">
        <v>120</v>
      </c>
      <c r="AK48" s="76"/>
      <c r="AL48" s="76"/>
      <c r="AM48" s="76"/>
      <c r="AN48" s="76"/>
      <c r="AO48" s="973"/>
      <c r="AP48" s="46"/>
      <c r="AQ48" s="46"/>
      <c r="AR48" s="46"/>
      <c r="AS48" s="46"/>
      <c r="AT48" s="33"/>
      <c r="AU48" s="34">
        <f t="shared" si="5"/>
        <v>3600</v>
      </c>
      <c r="AV48" s="35"/>
      <c r="AW48" s="912"/>
      <c r="AZ48" s="913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608</v>
      </c>
      <c r="F49" s="1051"/>
      <c r="G49" s="1338"/>
      <c r="H49" s="1242"/>
      <c r="I49" s="1235"/>
      <c r="J49" s="1236"/>
      <c r="K49" s="1221"/>
      <c r="L49" s="1222"/>
      <c r="M49" s="37" t="s">
        <v>58</v>
      </c>
      <c r="N49" s="40"/>
      <c r="O49" s="40">
        <v>240</v>
      </c>
      <c r="P49" s="40"/>
      <c r="Q49" s="78"/>
      <c r="R49" s="40">
        <v>120</v>
      </c>
      <c r="S49" s="40">
        <v>181</v>
      </c>
      <c r="T49" s="40">
        <v>214</v>
      </c>
      <c r="U49" s="40">
        <v>229</v>
      </c>
      <c r="V49" s="40">
        <v>240</v>
      </c>
      <c r="W49" s="78"/>
      <c r="X49" s="40">
        <v>336</v>
      </c>
      <c r="Y49" s="40">
        <v>123</v>
      </c>
      <c r="Z49" s="40">
        <v>50</v>
      </c>
      <c r="AA49" s="40">
        <v>208</v>
      </c>
      <c r="AB49" s="40">
        <v>248</v>
      </c>
      <c r="AC49" s="78"/>
      <c r="AD49" s="40">
        <v>215</v>
      </c>
      <c r="AE49" s="40">
        <v>288</v>
      </c>
      <c r="AF49" s="40">
        <v>125</v>
      </c>
      <c r="AG49" s="40">
        <v>328</v>
      </c>
      <c r="AH49" s="40"/>
      <c r="AI49" s="78"/>
      <c r="AJ49" s="40">
        <v>194</v>
      </c>
      <c r="AK49" s="40">
        <v>263</v>
      </c>
      <c r="AL49" s="40"/>
      <c r="AM49" s="40"/>
      <c r="AN49" s="40"/>
      <c r="AO49" s="931"/>
      <c r="AP49" s="50"/>
      <c r="AQ49" s="52"/>
      <c r="AR49" s="52"/>
      <c r="AS49" s="52"/>
      <c r="AT49" s="41"/>
      <c r="AU49" s="42">
        <f t="shared" si="5"/>
        <v>3602</v>
      </c>
      <c r="AV49" s="35"/>
      <c r="AW49" s="912"/>
      <c r="AZ49" s="913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984</v>
      </c>
      <c r="F50" s="947"/>
      <c r="G50" s="1481" t="s">
        <v>757</v>
      </c>
      <c r="H50" s="1230">
        <v>3600</v>
      </c>
      <c r="I50" s="1230">
        <f t="shared" ref="I50" si="16">AU50</f>
        <v>3600</v>
      </c>
      <c r="J50" s="1232">
        <f>SUM(N51:AT51)</f>
        <v>3560</v>
      </c>
      <c r="K50" s="1220">
        <f>H50-J50</f>
        <v>40</v>
      </c>
      <c r="L50" s="1209">
        <f t="shared" ref="L50" si="17">J50/H50</f>
        <v>0.98888888888888893</v>
      </c>
      <c r="M50" s="30" t="s">
        <v>57</v>
      </c>
      <c r="N50" s="76"/>
      <c r="O50" s="76">
        <v>240</v>
      </c>
      <c r="P50" s="718"/>
      <c r="Q50" s="79"/>
      <c r="R50" s="76">
        <v>120</v>
      </c>
      <c r="S50" s="76">
        <v>240</v>
      </c>
      <c r="T50" s="76">
        <v>240</v>
      </c>
      <c r="U50" s="76">
        <v>240</v>
      </c>
      <c r="V50" s="76">
        <v>240</v>
      </c>
      <c r="W50" s="79"/>
      <c r="X50" s="76">
        <v>240</v>
      </c>
      <c r="Y50" s="76">
        <v>240</v>
      </c>
      <c r="Z50" s="76"/>
      <c r="AA50" s="76">
        <v>240</v>
      </c>
      <c r="AB50" s="76">
        <v>240</v>
      </c>
      <c r="AC50" s="79"/>
      <c r="AD50" s="76">
        <v>240</v>
      </c>
      <c r="AE50" s="76">
        <v>240</v>
      </c>
      <c r="AF50" s="76">
        <v>240</v>
      </c>
      <c r="AG50" s="76">
        <v>240</v>
      </c>
      <c r="AH50" s="76">
        <v>240</v>
      </c>
      <c r="AI50" s="79"/>
      <c r="AJ50" s="76">
        <v>120</v>
      </c>
      <c r="AK50" s="76"/>
      <c r="AL50" s="76"/>
      <c r="AM50" s="76"/>
      <c r="AN50" s="76"/>
      <c r="AO50" s="972"/>
      <c r="AP50" s="76"/>
      <c r="AQ50" s="33"/>
      <c r="AR50" s="33"/>
      <c r="AS50" s="33"/>
      <c r="AT50" s="33"/>
      <c r="AU50" s="34">
        <f t="shared" si="5"/>
        <v>3600</v>
      </c>
      <c r="AV50" s="35"/>
      <c r="AW50" s="1519"/>
      <c r="AX50" s="1520"/>
      <c r="AY50" s="1520"/>
      <c r="AZ50" s="1521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611</v>
      </c>
      <c r="F51" s="1051"/>
      <c r="G51" s="1338"/>
      <c r="H51" s="1235"/>
      <c r="I51" s="1235"/>
      <c r="J51" s="1236"/>
      <c r="K51" s="1221"/>
      <c r="L51" s="1222"/>
      <c r="M51" s="37" t="s">
        <v>58</v>
      </c>
      <c r="N51" s="40"/>
      <c r="O51" s="40">
        <v>164</v>
      </c>
      <c r="P51" s="40">
        <v>72</v>
      </c>
      <c r="Q51" s="78"/>
      <c r="R51" s="40">
        <v>120</v>
      </c>
      <c r="S51" s="40">
        <v>200</v>
      </c>
      <c r="T51" s="40">
        <v>240</v>
      </c>
      <c r="U51" s="40">
        <v>244</v>
      </c>
      <c r="V51" s="40">
        <v>260</v>
      </c>
      <c r="W51" s="78"/>
      <c r="X51" s="40">
        <v>145</v>
      </c>
      <c r="Y51" s="40">
        <v>310</v>
      </c>
      <c r="Z51" s="40"/>
      <c r="AA51" s="40">
        <v>241</v>
      </c>
      <c r="AB51" s="40">
        <v>197</v>
      </c>
      <c r="AC51" s="78"/>
      <c r="AD51" s="40">
        <v>125</v>
      </c>
      <c r="AE51" s="40">
        <v>162</v>
      </c>
      <c r="AF51" s="40">
        <v>393</v>
      </c>
      <c r="AG51" s="40">
        <v>252</v>
      </c>
      <c r="AH51" s="40">
        <v>246</v>
      </c>
      <c r="AI51" s="78"/>
      <c r="AJ51" s="40">
        <v>95</v>
      </c>
      <c r="AK51" s="40">
        <v>94</v>
      </c>
      <c r="AL51" s="40"/>
      <c r="AM51" s="40"/>
      <c r="AN51" s="40"/>
      <c r="AO51" s="971"/>
      <c r="AP51" s="40"/>
      <c r="AQ51" s="41"/>
      <c r="AR51" s="41"/>
      <c r="AS51" s="41"/>
      <c r="AT51" s="41"/>
      <c r="AU51" s="42">
        <f t="shared" si="5"/>
        <v>3560</v>
      </c>
      <c r="AV51" s="35"/>
      <c r="AW51" s="1519"/>
      <c r="AX51" s="1520"/>
      <c r="AY51" s="1520"/>
      <c r="AZ51" s="1521"/>
    </row>
    <row r="52" spans="1:52" s="13" customFormat="1" ht="13.2" customHeight="1" x14ac:dyDescent="0.4">
      <c r="A52" s="1497" t="s">
        <v>41</v>
      </c>
      <c r="B52" s="1465"/>
      <c r="C52" s="1509" t="s">
        <v>43</v>
      </c>
      <c r="D52" s="1226" t="s">
        <v>34</v>
      </c>
      <c r="E52" s="56" t="s">
        <v>985</v>
      </c>
      <c r="F52" s="947"/>
      <c r="G52" s="1481" t="s">
        <v>765</v>
      </c>
      <c r="H52" s="1230">
        <v>3600</v>
      </c>
      <c r="I52" s="1230">
        <f t="shared" ref="I52" si="18">AU52</f>
        <v>3600</v>
      </c>
      <c r="J52" s="1232">
        <f>SUM(N53:AT53)</f>
        <v>3600</v>
      </c>
      <c r="K52" s="1220">
        <f>H52-J52</f>
        <v>0</v>
      </c>
      <c r="L52" s="1209">
        <f t="shared" ref="L52" si="19">J52/H52</f>
        <v>1</v>
      </c>
      <c r="M52" s="30" t="s">
        <v>57</v>
      </c>
      <c r="N52" s="76"/>
      <c r="O52" s="76">
        <v>240</v>
      </c>
      <c r="P52" s="718"/>
      <c r="Q52" s="79"/>
      <c r="R52" s="76">
        <v>120</v>
      </c>
      <c r="S52" s="76">
        <v>240</v>
      </c>
      <c r="T52" s="76">
        <v>240</v>
      </c>
      <c r="U52" s="76">
        <v>240</v>
      </c>
      <c r="V52" s="76">
        <v>240</v>
      </c>
      <c r="W52" s="79"/>
      <c r="X52" s="76">
        <v>300</v>
      </c>
      <c r="Y52" s="76">
        <v>300</v>
      </c>
      <c r="Z52" s="76"/>
      <c r="AA52" s="1071"/>
      <c r="AB52" s="1071"/>
      <c r="AC52" s="79"/>
      <c r="AD52" s="76">
        <v>300</v>
      </c>
      <c r="AE52" s="76">
        <v>300</v>
      </c>
      <c r="AF52" s="76">
        <v>300</v>
      </c>
      <c r="AG52" s="76">
        <v>300</v>
      </c>
      <c r="AH52" s="76">
        <v>240</v>
      </c>
      <c r="AI52" s="79"/>
      <c r="AJ52" s="76">
        <v>240</v>
      </c>
      <c r="AK52" s="76"/>
      <c r="AL52" s="76"/>
      <c r="AM52" s="76"/>
      <c r="AN52" s="76"/>
      <c r="AO52" s="972"/>
      <c r="AP52" s="76"/>
      <c r="AQ52" s="33"/>
      <c r="AR52" s="33"/>
      <c r="AS52" s="33"/>
      <c r="AT52" s="33"/>
      <c r="AU52" s="34">
        <f t="shared" si="5"/>
        <v>3600</v>
      </c>
      <c r="AV52" s="35"/>
      <c r="AW52" s="912"/>
      <c r="AZ52" s="913"/>
    </row>
    <row r="53" spans="1:52" s="13" customFormat="1" ht="13.2" customHeight="1" thickBot="1" x14ac:dyDescent="0.45">
      <c r="A53" s="1498"/>
      <c r="B53" s="1465"/>
      <c r="C53" s="1516"/>
      <c r="D53" s="1282"/>
      <c r="E53" s="265" t="s">
        <v>533</v>
      </c>
      <c r="F53" s="1051"/>
      <c r="G53" s="1338"/>
      <c r="H53" s="1235"/>
      <c r="I53" s="1235"/>
      <c r="J53" s="1236"/>
      <c r="K53" s="1221"/>
      <c r="L53" s="1222"/>
      <c r="M53" s="37" t="s">
        <v>58</v>
      </c>
      <c r="N53" s="40"/>
      <c r="O53" s="40">
        <v>240</v>
      </c>
      <c r="P53" s="40"/>
      <c r="Q53" s="78"/>
      <c r="R53" s="40">
        <v>121</v>
      </c>
      <c r="S53" s="40">
        <v>307</v>
      </c>
      <c r="T53" s="40">
        <v>240</v>
      </c>
      <c r="U53" s="40">
        <v>190</v>
      </c>
      <c r="V53" s="40">
        <v>208</v>
      </c>
      <c r="W53" s="78"/>
      <c r="X53" s="40">
        <v>257</v>
      </c>
      <c r="Y53" s="40">
        <v>151</v>
      </c>
      <c r="Z53" s="40"/>
      <c r="AA53" s="40"/>
      <c r="AB53" s="40"/>
      <c r="AC53" s="78"/>
      <c r="AD53" s="40">
        <v>268</v>
      </c>
      <c r="AE53" s="40">
        <f>160+170</f>
        <v>330</v>
      </c>
      <c r="AF53" s="40">
        <f>128+100</f>
        <v>228</v>
      </c>
      <c r="AG53" s="40">
        <f>272+47</f>
        <v>319</v>
      </c>
      <c r="AH53" s="40">
        <v>156</v>
      </c>
      <c r="AI53" s="78"/>
      <c r="AJ53" s="40">
        <v>272</v>
      </c>
      <c r="AK53" s="40">
        <v>313</v>
      </c>
      <c r="AL53" s="40"/>
      <c r="AM53" s="40"/>
      <c r="AN53" s="40"/>
      <c r="AO53" s="971"/>
      <c r="AP53" s="40"/>
      <c r="AQ53" s="41"/>
      <c r="AR53" s="41"/>
      <c r="AS53" s="41"/>
      <c r="AT53" s="41"/>
      <c r="AU53" s="42">
        <f t="shared" si="5"/>
        <v>3600</v>
      </c>
      <c r="AV53" s="35"/>
      <c r="AW53" s="912"/>
      <c r="AZ53" s="913"/>
    </row>
    <row r="54" spans="1:52" s="13" customFormat="1" ht="13.2" customHeight="1" x14ac:dyDescent="0.4">
      <c r="A54" s="1497" t="s">
        <v>41</v>
      </c>
      <c r="B54" s="1465"/>
      <c r="C54" s="1509" t="s">
        <v>43</v>
      </c>
      <c r="D54" s="1226" t="s">
        <v>34</v>
      </c>
      <c r="E54" s="56" t="s">
        <v>1089</v>
      </c>
      <c r="F54" s="1094" t="s">
        <v>1098</v>
      </c>
      <c r="G54" s="1481" t="s">
        <v>545</v>
      </c>
      <c r="H54" s="1230">
        <v>6</v>
      </c>
      <c r="I54" s="1230">
        <f>AU54</f>
        <v>6</v>
      </c>
      <c r="J54" s="1441">
        <f>SUM(N55:AT55)</f>
        <v>6</v>
      </c>
      <c r="K54" s="1517">
        <f>H54-J54</f>
        <v>0</v>
      </c>
      <c r="L54" s="1209">
        <f>J54/H54</f>
        <v>1</v>
      </c>
      <c r="M54" s="30" t="s">
        <v>30</v>
      </c>
      <c r="N54" s="76"/>
      <c r="O54" s="76"/>
      <c r="P54" s="76"/>
      <c r="Q54" s="79"/>
      <c r="R54" s="76"/>
      <c r="S54" s="76"/>
      <c r="T54" s="76"/>
      <c r="U54" s="76"/>
      <c r="V54" s="76"/>
      <c r="W54" s="79"/>
      <c r="X54" s="76">
        <v>6</v>
      </c>
      <c r="Y54" s="76"/>
      <c r="Z54" s="76"/>
      <c r="AA54" s="76"/>
      <c r="AB54" s="76"/>
      <c r="AC54" s="79"/>
      <c r="AD54" s="76"/>
      <c r="AE54" s="76"/>
      <c r="AF54" s="76"/>
      <c r="AG54" s="76"/>
      <c r="AH54" s="76"/>
      <c r="AI54" s="79"/>
      <c r="AJ54" s="76"/>
      <c r="AK54" s="76"/>
      <c r="AL54" s="76"/>
      <c r="AM54" s="76"/>
      <c r="AN54" s="76"/>
      <c r="AO54" s="972"/>
      <c r="AP54" s="76"/>
      <c r="AQ54" s="33"/>
      <c r="AR54" s="33"/>
      <c r="AS54" s="90"/>
      <c r="AT54" s="90"/>
      <c r="AU54" s="34">
        <f t="shared" si="5"/>
        <v>6</v>
      </c>
      <c r="AV54" s="35"/>
      <c r="AW54" s="912"/>
      <c r="AZ54" s="913"/>
    </row>
    <row r="55" spans="1:52" s="13" customFormat="1" ht="13.2" customHeight="1" thickBot="1" x14ac:dyDescent="0.45">
      <c r="A55" s="1498"/>
      <c r="B55" s="1465"/>
      <c r="C55" s="1516"/>
      <c r="D55" s="1282"/>
      <c r="E55" s="716" t="s">
        <v>868</v>
      </c>
      <c r="F55" s="1095"/>
      <c r="G55" s="1338"/>
      <c r="H55" s="1235"/>
      <c r="I55" s="1235"/>
      <c r="J55" s="1442"/>
      <c r="K55" s="1518"/>
      <c r="L55" s="1222"/>
      <c r="M55" s="37" t="s">
        <v>31</v>
      </c>
      <c r="N55" s="40"/>
      <c r="O55" s="40"/>
      <c r="P55" s="40"/>
      <c r="Q55" s="78"/>
      <c r="R55" s="40"/>
      <c r="S55" s="40"/>
      <c r="T55" s="40"/>
      <c r="U55" s="40"/>
      <c r="V55" s="40"/>
      <c r="W55" s="78"/>
      <c r="X55" s="40"/>
      <c r="Y55" s="40"/>
      <c r="Z55" s="40"/>
      <c r="AA55" s="40"/>
      <c r="AB55" s="40"/>
      <c r="AC55" s="78"/>
      <c r="AD55" s="40"/>
      <c r="AE55" s="40">
        <v>6</v>
      </c>
      <c r="AF55" s="40"/>
      <c r="AG55" s="40"/>
      <c r="AH55" s="40"/>
      <c r="AI55" s="78"/>
      <c r="AJ55" s="40"/>
      <c r="AK55" s="40"/>
      <c r="AL55" s="40"/>
      <c r="AM55" s="40"/>
      <c r="AN55" s="40"/>
      <c r="AO55" s="971"/>
      <c r="AP55" s="40"/>
      <c r="AQ55" s="41"/>
      <c r="AR55" s="41"/>
      <c r="AS55" s="91"/>
      <c r="AT55" s="92"/>
      <c r="AU55" s="42">
        <f t="shared" si="5"/>
        <v>6</v>
      </c>
      <c r="AV55" s="35"/>
      <c r="AW55" s="1519"/>
      <c r="AX55" s="1520"/>
      <c r="AY55" s="1520"/>
      <c r="AZ55" s="1521"/>
    </row>
    <row r="56" spans="1:52" s="13" customFormat="1" ht="13.2" customHeight="1" x14ac:dyDescent="0.4">
      <c r="A56" s="1497" t="s">
        <v>41</v>
      </c>
      <c r="B56" s="1465"/>
      <c r="C56" s="1509"/>
      <c r="D56" s="1226" t="s">
        <v>34</v>
      </c>
      <c r="E56" s="56" t="s">
        <v>1090</v>
      </c>
      <c r="F56" s="1094" t="s">
        <v>1098</v>
      </c>
      <c r="G56" s="1481" t="s">
        <v>545</v>
      </c>
      <c r="H56" s="1230">
        <v>6</v>
      </c>
      <c r="I56" s="1230">
        <f>AU56</f>
        <v>6</v>
      </c>
      <c r="J56" s="1441">
        <f>SUM(N57:AT57)</f>
        <v>6</v>
      </c>
      <c r="K56" s="1517">
        <f>H56-J56</f>
        <v>0</v>
      </c>
      <c r="L56" s="1209">
        <f>J56/H56</f>
        <v>1</v>
      </c>
      <c r="M56" s="30" t="s">
        <v>30</v>
      </c>
      <c r="N56" s="76"/>
      <c r="O56" s="76"/>
      <c r="P56" s="76"/>
      <c r="Q56" s="79"/>
      <c r="R56" s="76"/>
      <c r="S56" s="76"/>
      <c r="T56" s="76"/>
      <c r="U56" s="76"/>
      <c r="V56" s="76"/>
      <c r="W56" s="79"/>
      <c r="X56" s="76">
        <v>6</v>
      </c>
      <c r="Y56" s="76"/>
      <c r="Z56" s="76"/>
      <c r="AA56" s="76"/>
      <c r="AB56" s="76"/>
      <c r="AC56" s="79"/>
      <c r="AD56" s="76"/>
      <c r="AE56" s="76"/>
      <c r="AF56" s="76"/>
      <c r="AG56" s="76"/>
      <c r="AH56" s="76"/>
      <c r="AI56" s="79"/>
      <c r="AJ56" s="76"/>
      <c r="AK56" s="76"/>
      <c r="AL56" s="76"/>
      <c r="AM56" s="76"/>
      <c r="AN56" s="76"/>
      <c r="AO56" s="972"/>
      <c r="AP56" s="76"/>
      <c r="AQ56" s="33"/>
      <c r="AR56" s="33"/>
      <c r="AS56" s="46"/>
      <c r="AT56" s="46"/>
      <c r="AU56" s="93">
        <f t="shared" si="5"/>
        <v>6</v>
      </c>
      <c r="AV56" s="70"/>
      <c r="AW56" s="1519"/>
      <c r="AX56" s="1520"/>
      <c r="AY56" s="1520"/>
      <c r="AZ56" s="1521"/>
    </row>
    <row r="57" spans="1:52" s="13" customFormat="1" ht="13.2" customHeight="1" thickBot="1" x14ac:dyDescent="0.45">
      <c r="A57" s="1498"/>
      <c r="B57" s="1465"/>
      <c r="C57" s="1516"/>
      <c r="D57" s="1282"/>
      <c r="E57" s="716" t="s">
        <v>864</v>
      </c>
      <c r="F57" s="89"/>
      <c r="G57" s="1338"/>
      <c r="H57" s="1235"/>
      <c r="I57" s="1235"/>
      <c r="J57" s="1442"/>
      <c r="K57" s="1518"/>
      <c r="L57" s="1222"/>
      <c r="M57" s="37" t="s">
        <v>31</v>
      </c>
      <c r="N57" s="40"/>
      <c r="O57" s="40"/>
      <c r="P57" s="40"/>
      <c r="Q57" s="78"/>
      <c r="R57" s="40"/>
      <c r="S57" s="40"/>
      <c r="T57" s="40"/>
      <c r="U57" s="40"/>
      <c r="V57" s="40"/>
      <c r="W57" s="78"/>
      <c r="X57" s="40"/>
      <c r="Y57" s="40"/>
      <c r="Z57" s="40"/>
      <c r="AA57" s="40"/>
      <c r="AB57" s="40"/>
      <c r="AC57" s="78"/>
      <c r="AD57" s="40"/>
      <c r="AE57" s="40">
        <v>6</v>
      </c>
      <c r="AF57" s="40"/>
      <c r="AG57" s="40"/>
      <c r="AH57" s="40"/>
      <c r="AI57" s="78"/>
      <c r="AJ57" s="40"/>
      <c r="AK57" s="40"/>
      <c r="AL57" s="40"/>
      <c r="AM57" s="40"/>
      <c r="AN57" s="40"/>
      <c r="AO57" s="971"/>
      <c r="AP57" s="40"/>
      <c r="AQ57" s="41"/>
      <c r="AR57" s="41"/>
      <c r="AS57" s="52"/>
      <c r="AT57" s="52"/>
      <c r="AU57" s="94">
        <f t="shared" si="5"/>
        <v>6</v>
      </c>
      <c r="AV57" s="70"/>
      <c r="AW57" s="912"/>
      <c r="AZ57" s="913"/>
    </row>
    <row r="58" spans="1:52" s="95" customFormat="1" ht="13.2" customHeight="1" x14ac:dyDescent="0.4">
      <c r="A58" s="1124" t="s">
        <v>50</v>
      </c>
      <c r="B58" s="1318"/>
      <c r="C58" s="1318"/>
      <c r="D58" s="1318"/>
      <c r="E58" s="1319"/>
      <c r="F58" s="1510"/>
      <c r="G58" s="339"/>
      <c r="H58" s="1512">
        <f>SUM(H36:H57)</f>
        <v>13412</v>
      </c>
      <c r="I58" s="1512">
        <f>SUM(I36:I57)</f>
        <v>13412</v>
      </c>
      <c r="J58" s="1514">
        <f>SUM(J36:J57)</f>
        <v>13378</v>
      </c>
      <c r="K58" s="1272">
        <f>H58-J58</f>
        <v>34</v>
      </c>
      <c r="L58" s="1312">
        <f>J58/H58</f>
        <v>0.99746495675514468</v>
      </c>
      <c r="M58" s="66" t="s">
        <v>39</v>
      </c>
      <c r="N58" s="68">
        <f t="shared" ref="N58:AJ58" si="20">N38+N42+N44+N46+N48+N50+N54+N56+N36+N40+N52</f>
        <v>800</v>
      </c>
      <c r="O58" s="68">
        <f t="shared" si="20"/>
        <v>720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640</v>
      </c>
      <c r="S58" s="68">
        <f t="shared" si="20"/>
        <v>720</v>
      </c>
      <c r="T58" s="68">
        <f t="shared" si="20"/>
        <v>720</v>
      </c>
      <c r="U58" s="68">
        <f t="shared" si="20"/>
        <v>720</v>
      </c>
      <c r="V58" s="68">
        <f t="shared" si="20"/>
        <v>720</v>
      </c>
      <c r="W58" s="67">
        <f t="shared" si="20"/>
        <v>0</v>
      </c>
      <c r="X58" s="68">
        <f t="shared" si="20"/>
        <v>792</v>
      </c>
      <c r="Y58" s="68">
        <f t="shared" si="20"/>
        <v>780</v>
      </c>
      <c r="Z58" s="68">
        <f t="shared" si="20"/>
        <v>920</v>
      </c>
      <c r="AA58" s="68">
        <f t="shared" si="20"/>
        <v>480</v>
      </c>
      <c r="AB58" s="68">
        <f t="shared" si="20"/>
        <v>480</v>
      </c>
      <c r="AC58" s="67">
        <f t="shared" si="20"/>
        <v>0</v>
      </c>
      <c r="AD58" s="68">
        <f t="shared" si="20"/>
        <v>780</v>
      </c>
      <c r="AE58" s="68">
        <f t="shared" si="20"/>
        <v>780</v>
      </c>
      <c r="AF58" s="68">
        <f t="shared" si="20"/>
        <v>780</v>
      </c>
      <c r="AG58" s="68">
        <f t="shared" si="20"/>
        <v>780</v>
      </c>
      <c r="AH58" s="68">
        <f t="shared" si="20"/>
        <v>720</v>
      </c>
      <c r="AI58" s="67">
        <f t="shared" si="20"/>
        <v>0</v>
      </c>
      <c r="AJ58" s="68">
        <f t="shared" si="20"/>
        <v>480</v>
      </c>
      <c r="AK58" s="68">
        <f t="shared" ref="AK58:AS58" si="21">AK38+AK42+AK44+AK46+AK48+AK50+AK54+AK56+AK36+AK40</f>
        <v>0</v>
      </c>
      <c r="AL58" s="68">
        <f t="shared" si="21"/>
        <v>0</v>
      </c>
      <c r="AM58" s="68">
        <f t="shared" si="21"/>
        <v>0</v>
      </c>
      <c r="AN58" s="357">
        <f t="shared" si="21"/>
        <v>0</v>
      </c>
      <c r="AO58" s="357">
        <f t="shared" si="21"/>
        <v>0</v>
      </c>
      <c r="AP58" s="357">
        <f t="shared" si="21"/>
        <v>0</v>
      </c>
      <c r="AQ58" s="357">
        <f t="shared" si="21"/>
        <v>0</v>
      </c>
      <c r="AR58" s="357">
        <f t="shared" si="21"/>
        <v>0</v>
      </c>
      <c r="AS58" s="357">
        <f t="shared" si="21"/>
        <v>0</v>
      </c>
      <c r="AT58" s="357"/>
      <c r="AU58" s="686">
        <f t="shared" si="5"/>
        <v>13412</v>
      </c>
      <c r="AW58" s="914"/>
      <c r="AX58" s="903"/>
      <c r="AY58" s="903"/>
      <c r="AZ58" s="915"/>
    </row>
    <row r="59" spans="1:52" s="13" customFormat="1" ht="13.2" customHeight="1" thickBot="1" x14ac:dyDescent="0.45">
      <c r="A59" s="1320"/>
      <c r="B59" s="1321"/>
      <c r="C59" s="1321"/>
      <c r="D59" s="1321"/>
      <c r="E59" s="1322"/>
      <c r="F59" s="1511"/>
      <c r="G59" s="340"/>
      <c r="H59" s="1513"/>
      <c r="I59" s="1513"/>
      <c r="J59" s="1515"/>
      <c r="K59" s="1325"/>
      <c r="L59" s="1313"/>
      <c r="M59" s="71" t="s">
        <v>40</v>
      </c>
      <c r="N59" s="73">
        <f>N37+N43+N49+N51+N55+N57+N39+N45+N47+N41+N53</f>
        <v>670</v>
      </c>
      <c r="O59" s="73">
        <f>O37+O43+O49+O51+O55+O57+O39+O45+O47+O41+O53</f>
        <v>703</v>
      </c>
      <c r="P59" s="73">
        <f>P37+P43+P49+P51+P55+P57+P39+P45+P47+P41+P53</f>
        <v>697</v>
      </c>
      <c r="Q59" s="72">
        <f t="shared" ref="Q59:AM59" si="22">Q37+Q43+Q49+Q51+Q55+Q57+Q39+Q45+Q47+Q41+Q53</f>
        <v>0</v>
      </c>
      <c r="R59" s="73">
        <f>R37+R43+R49+R51+R55+R57+R39+R45+R47+R41+R53</f>
        <v>616</v>
      </c>
      <c r="S59" s="73">
        <f t="shared" si="22"/>
        <v>759</v>
      </c>
      <c r="T59" s="73">
        <f t="shared" si="22"/>
        <v>694</v>
      </c>
      <c r="U59" s="73">
        <f t="shared" si="22"/>
        <v>663</v>
      </c>
      <c r="V59" s="73">
        <f t="shared" si="22"/>
        <v>708</v>
      </c>
      <c r="W59" s="72">
        <f t="shared" si="22"/>
        <v>0</v>
      </c>
      <c r="X59" s="73">
        <f t="shared" si="22"/>
        <v>738</v>
      </c>
      <c r="Y59" s="73">
        <f t="shared" si="22"/>
        <v>644</v>
      </c>
      <c r="Z59" s="73">
        <f t="shared" si="22"/>
        <v>868</v>
      </c>
      <c r="AA59" s="73">
        <f t="shared" si="22"/>
        <v>495</v>
      </c>
      <c r="AB59" s="73">
        <f t="shared" si="22"/>
        <v>445</v>
      </c>
      <c r="AC59" s="72">
        <f t="shared" si="22"/>
        <v>0</v>
      </c>
      <c r="AD59" s="73">
        <f t="shared" si="22"/>
        <v>608</v>
      </c>
      <c r="AE59" s="73">
        <f t="shared" si="22"/>
        <v>792</v>
      </c>
      <c r="AF59" s="73">
        <f t="shared" si="22"/>
        <v>746</v>
      </c>
      <c r="AG59" s="73">
        <f t="shared" si="22"/>
        <v>899</v>
      </c>
      <c r="AH59" s="73">
        <f t="shared" si="22"/>
        <v>402</v>
      </c>
      <c r="AI59" s="72">
        <f t="shared" si="22"/>
        <v>0</v>
      </c>
      <c r="AJ59" s="73">
        <f t="shared" si="22"/>
        <v>561</v>
      </c>
      <c r="AK59" s="73">
        <f t="shared" si="22"/>
        <v>670</v>
      </c>
      <c r="AL59" s="73">
        <f t="shared" si="22"/>
        <v>0</v>
      </c>
      <c r="AM59" s="73">
        <f t="shared" si="22"/>
        <v>0</v>
      </c>
      <c r="AN59" s="358">
        <f t="shared" ref="AN59:AS59" si="23">AN37+AN43+AN49+AN51+AN55+AN57+AN39+AN45+AN47+AN41</f>
        <v>0</v>
      </c>
      <c r="AO59" s="358">
        <f t="shared" si="23"/>
        <v>0</v>
      </c>
      <c r="AP59" s="358">
        <f t="shared" si="23"/>
        <v>0</v>
      </c>
      <c r="AQ59" s="358">
        <f t="shared" si="23"/>
        <v>0</v>
      </c>
      <c r="AR59" s="358">
        <f t="shared" si="23"/>
        <v>0</v>
      </c>
      <c r="AS59" s="358">
        <f t="shared" si="23"/>
        <v>0</v>
      </c>
      <c r="AT59" s="358"/>
      <c r="AU59" s="94">
        <f t="shared" si="5"/>
        <v>13378</v>
      </c>
      <c r="AW59" s="912"/>
      <c r="AZ59" s="913"/>
    </row>
    <row r="60" spans="1:52" s="13" customFormat="1" ht="13.2" hidden="1" customHeight="1" x14ac:dyDescent="0.4">
      <c r="A60" s="1489" t="s">
        <v>27</v>
      </c>
      <c r="B60" s="1350" t="s">
        <v>51</v>
      </c>
      <c r="C60" s="1509" t="s">
        <v>52</v>
      </c>
      <c r="D60" s="1493" t="s">
        <v>53</v>
      </c>
      <c r="E60" s="82" t="s">
        <v>871</v>
      </c>
      <c r="F60" s="771"/>
      <c r="G60" s="1300" t="s">
        <v>758</v>
      </c>
      <c r="H60" s="1142"/>
      <c r="I60" s="1230">
        <f t="shared" ref="I60:I122" si="24">AU60</f>
        <v>0</v>
      </c>
      <c r="J60" s="1232">
        <f>SUM(N61:AT61)</f>
        <v>0</v>
      </c>
      <c r="K60" s="1220">
        <f>H60-J60</f>
        <v>0</v>
      </c>
      <c r="L60" s="1209" t="e">
        <f>J60/H60</f>
        <v>#DIV/0!</v>
      </c>
      <c r="M60" s="30" t="s">
        <v>57</v>
      </c>
      <c r="N60" s="99"/>
      <c r="O60" s="99"/>
      <c r="P60" s="99"/>
      <c r="Q60" s="98"/>
      <c r="R60" s="99"/>
      <c r="S60" s="99"/>
      <c r="T60" s="99"/>
      <c r="U60" s="99"/>
      <c r="V60" s="99"/>
      <c r="W60" s="98"/>
      <c r="X60" s="99"/>
      <c r="Y60" s="99"/>
      <c r="Z60" s="99"/>
      <c r="AA60" s="99"/>
      <c r="AB60" s="99"/>
      <c r="AC60" s="98"/>
      <c r="AD60" s="99"/>
      <c r="AE60" s="99"/>
      <c r="AF60" s="99"/>
      <c r="AG60" s="99"/>
      <c r="AH60" s="99"/>
      <c r="AI60" s="98"/>
      <c r="AJ60" s="99"/>
      <c r="AK60" s="99"/>
      <c r="AL60" s="99"/>
      <c r="AM60" s="99"/>
      <c r="AN60" s="99"/>
      <c r="AO60" s="974"/>
      <c r="AP60" s="99"/>
      <c r="AQ60" s="80"/>
      <c r="AR60" s="80"/>
      <c r="AS60" s="100"/>
      <c r="AT60" s="100"/>
      <c r="AU60" s="34">
        <f t="shared" si="5"/>
        <v>0</v>
      </c>
      <c r="AW60" s="912"/>
      <c r="AZ60" s="913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861</v>
      </c>
      <c r="F61" s="770"/>
      <c r="G61" s="1490"/>
      <c r="H61" s="1137"/>
      <c r="I61" s="1235"/>
      <c r="J61" s="1236"/>
      <c r="K61" s="1221"/>
      <c r="L61" s="1222"/>
      <c r="M61" s="37" t="s">
        <v>58</v>
      </c>
      <c r="N61" s="40"/>
      <c r="O61" s="40"/>
      <c r="P61" s="40"/>
      <c r="Q61" s="78"/>
      <c r="R61" s="40"/>
      <c r="S61" s="40"/>
      <c r="T61" s="40"/>
      <c r="U61" s="40"/>
      <c r="V61" s="40"/>
      <c r="W61" s="78"/>
      <c r="X61" s="40"/>
      <c r="Y61" s="40"/>
      <c r="Z61" s="40"/>
      <c r="AA61" s="40"/>
      <c r="AB61" s="40"/>
      <c r="AC61" s="78"/>
      <c r="AD61" s="40"/>
      <c r="AE61" s="40"/>
      <c r="AF61" s="40"/>
      <c r="AG61" s="40"/>
      <c r="AH61" s="40"/>
      <c r="AI61" s="78"/>
      <c r="AJ61" s="40"/>
      <c r="AK61" s="40"/>
      <c r="AL61" s="40"/>
      <c r="AM61" s="40"/>
      <c r="AN61" s="40"/>
      <c r="AO61" s="971"/>
      <c r="AP61" s="40"/>
      <c r="AQ61" s="41"/>
      <c r="AR61" s="41"/>
      <c r="AS61" s="41"/>
      <c r="AT61" s="41"/>
      <c r="AU61" s="42">
        <f t="shared" si="5"/>
        <v>0</v>
      </c>
      <c r="AW61" s="912"/>
      <c r="AZ61" s="913"/>
    </row>
    <row r="62" spans="1:52" s="13" customFormat="1" ht="13.2" hidden="1" customHeight="1" x14ac:dyDescent="0.4">
      <c r="A62" s="1489" t="s">
        <v>27</v>
      </c>
      <c r="B62" s="1465"/>
      <c r="C62" s="1508" t="s">
        <v>52</v>
      </c>
      <c r="D62" s="1493" t="s">
        <v>53</v>
      </c>
      <c r="E62" s="82" t="s">
        <v>862</v>
      </c>
      <c r="F62" s="771"/>
      <c r="G62" s="1300" t="s">
        <v>758</v>
      </c>
      <c r="H62" s="1142"/>
      <c r="I62" s="1230">
        <f t="shared" si="24"/>
        <v>0</v>
      </c>
      <c r="J62" s="1232">
        <f>SUM(N63:AT63)</f>
        <v>0</v>
      </c>
      <c r="K62" s="1220">
        <f>H62-J62</f>
        <v>0</v>
      </c>
      <c r="L62" s="1209" t="e">
        <f>J62/H62</f>
        <v>#DIV/0!</v>
      </c>
      <c r="M62" s="30" t="s">
        <v>57</v>
      </c>
      <c r="N62" s="80"/>
      <c r="O62" s="80"/>
      <c r="P62" s="80"/>
      <c r="Q62" s="102"/>
      <c r="R62" s="80"/>
      <c r="S62" s="80"/>
      <c r="T62" s="80"/>
      <c r="U62" s="80"/>
      <c r="V62" s="80"/>
      <c r="W62" s="102"/>
      <c r="X62" s="80"/>
      <c r="Y62" s="80"/>
      <c r="Z62" s="80"/>
      <c r="AA62" s="80"/>
      <c r="AB62" s="80"/>
      <c r="AC62" s="102"/>
      <c r="AD62" s="80"/>
      <c r="AE62" s="80"/>
      <c r="AF62" s="80"/>
      <c r="AG62" s="80"/>
      <c r="AH62" s="80"/>
      <c r="AI62" s="102"/>
      <c r="AJ62" s="80"/>
      <c r="AK62" s="80"/>
      <c r="AL62" s="80"/>
      <c r="AM62" s="80"/>
      <c r="AN62" s="80"/>
      <c r="AO62" s="974"/>
      <c r="AP62" s="80"/>
      <c r="AQ62" s="100"/>
      <c r="AR62" s="100"/>
      <c r="AS62" s="100"/>
      <c r="AT62" s="100"/>
      <c r="AU62" s="103">
        <f t="shared" si="5"/>
        <v>0</v>
      </c>
      <c r="AW62" s="912"/>
      <c r="AZ62" s="913"/>
    </row>
    <row r="63" spans="1:52" s="13" customFormat="1" ht="13.2" hidden="1" customHeight="1" thickBot="1" x14ac:dyDescent="0.45">
      <c r="A63" s="1371"/>
      <c r="B63" s="1465"/>
      <c r="C63" s="1465"/>
      <c r="D63" s="1336"/>
      <c r="E63" s="105" t="s">
        <v>863</v>
      </c>
      <c r="F63" s="770"/>
      <c r="G63" s="1490"/>
      <c r="H63" s="1137"/>
      <c r="I63" s="1235"/>
      <c r="J63" s="1236"/>
      <c r="K63" s="1221"/>
      <c r="L63" s="1222"/>
      <c r="M63" s="37" t="s">
        <v>58</v>
      </c>
      <c r="N63" s="40"/>
      <c r="O63" s="40"/>
      <c r="P63" s="40"/>
      <c r="Q63" s="78"/>
      <c r="R63" s="40"/>
      <c r="S63" s="40"/>
      <c r="T63" s="40"/>
      <c r="U63" s="40"/>
      <c r="V63" s="40"/>
      <c r="W63" s="78"/>
      <c r="X63" s="40"/>
      <c r="Y63" s="40"/>
      <c r="Z63" s="40"/>
      <c r="AA63" s="40"/>
      <c r="AB63" s="40"/>
      <c r="AC63" s="78"/>
      <c r="AD63" s="40"/>
      <c r="AE63" s="40"/>
      <c r="AF63" s="40"/>
      <c r="AG63" s="40"/>
      <c r="AH63" s="40"/>
      <c r="AI63" s="78"/>
      <c r="AJ63" s="40"/>
      <c r="AK63" s="40"/>
      <c r="AL63" s="40"/>
      <c r="AM63" s="40"/>
      <c r="AN63" s="40"/>
      <c r="AO63" s="971"/>
      <c r="AP63" s="40"/>
      <c r="AQ63" s="41"/>
      <c r="AR63" s="41"/>
      <c r="AS63" s="41"/>
      <c r="AT63" s="41"/>
      <c r="AU63" s="94">
        <f t="shared" si="5"/>
        <v>0</v>
      </c>
      <c r="AW63" s="912"/>
      <c r="AZ63" s="913"/>
    </row>
    <row r="64" spans="1:52" s="13" customFormat="1" ht="13.2" customHeight="1" x14ac:dyDescent="0.4">
      <c r="A64" s="1489" t="s">
        <v>27</v>
      </c>
      <c r="B64" s="1465"/>
      <c r="C64" s="36"/>
      <c r="D64" s="1506" t="s">
        <v>53</v>
      </c>
      <c r="E64" s="272" t="s">
        <v>1026</v>
      </c>
      <c r="F64" s="771"/>
      <c r="G64" s="1300" t="s">
        <v>758</v>
      </c>
      <c r="H64" s="1142">
        <f>3000-500-100</f>
        <v>2400</v>
      </c>
      <c r="I64" s="1230">
        <f t="shared" si="24"/>
        <v>2400</v>
      </c>
      <c r="J64" s="1232">
        <f>SUM(N65:AT65)</f>
        <v>2400</v>
      </c>
      <c r="K64" s="1220">
        <f>H64-J64</f>
        <v>0</v>
      </c>
      <c r="L64" s="1209">
        <f>J64/H64</f>
        <v>1</v>
      </c>
      <c r="M64" s="30" t="s">
        <v>57</v>
      </c>
      <c r="N64" s="80">
        <v>250</v>
      </c>
      <c r="O64" s="80">
        <v>250</v>
      </c>
      <c r="P64" s="80"/>
      <c r="Q64" s="102"/>
      <c r="R64" s="80"/>
      <c r="S64" s="80"/>
      <c r="T64" s="80">
        <v>400</v>
      </c>
      <c r="U64" s="80">
        <v>400</v>
      </c>
      <c r="V64" s="80"/>
      <c r="W64" s="102"/>
      <c r="X64" s="80"/>
      <c r="Y64" s="80"/>
      <c r="Z64" s="80">
        <v>200</v>
      </c>
      <c r="AA64" s="80">
        <v>500</v>
      </c>
      <c r="AB64" s="80"/>
      <c r="AC64" s="102"/>
      <c r="AD64" s="80"/>
      <c r="AE64" s="80"/>
      <c r="AF64" s="80">
        <v>400</v>
      </c>
      <c r="AG64" s="80"/>
      <c r="AH64" s="80"/>
      <c r="AI64" s="102"/>
      <c r="AJ64" s="80"/>
      <c r="AK64" s="80"/>
      <c r="AL64" s="80"/>
      <c r="AM64" s="80"/>
      <c r="AN64" s="80"/>
      <c r="AO64" s="974"/>
      <c r="AP64" s="80"/>
      <c r="AQ64" s="100"/>
      <c r="AR64" s="100"/>
      <c r="AS64" s="100"/>
      <c r="AT64" s="100"/>
      <c r="AU64" s="103">
        <f t="shared" si="5"/>
        <v>2400</v>
      </c>
      <c r="AW64" s="912"/>
      <c r="AZ64" s="913"/>
    </row>
    <row r="65" spans="1:52" s="13" customFormat="1" ht="13.2" customHeight="1" thickBot="1" x14ac:dyDescent="0.45">
      <c r="A65" s="1371"/>
      <c r="B65" s="1465"/>
      <c r="C65" s="36"/>
      <c r="D65" s="1507"/>
      <c r="E65" s="104" t="s">
        <v>739</v>
      </c>
      <c r="F65" s="814"/>
      <c r="G65" s="1490"/>
      <c r="H65" s="1137"/>
      <c r="I65" s="1235"/>
      <c r="J65" s="1236"/>
      <c r="K65" s="1221"/>
      <c r="L65" s="1222"/>
      <c r="M65" s="37" t="s">
        <v>58</v>
      </c>
      <c r="N65" s="40">
        <v>96</v>
      </c>
      <c r="O65" s="40">
        <f>378</f>
        <v>378</v>
      </c>
      <c r="P65" s="40">
        <v>24</v>
      </c>
      <c r="Q65" s="78"/>
      <c r="R65" s="40"/>
      <c r="S65" s="40">
        <v>84</v>
      </c>
      <c r="T65" s="40">
        <v>348</v>
      </c>
      <c r="U65" s="40">
        <v>366</v>
      </c>
      <c r="V65" s="40"/>
      <c r="W65" s="78"/>
      <c r="X65" s="40"/>
      <c r="Y65" s="40"/>
      <c r="Z65" s="40">
        <v>204</v>
      </c>
      <c r="AA65" s="40">
        <v>366</v>
      </c>
      <c r="AB65" s="40">
        <v>120</v>
      </c>
      <c r="AC65" s="78"/>
      <c r="AD65" s="40"/>
      <c r="AE65" s="40"/>
      <c r="AF65" s="40">
        <f>42+78</f>
        <v>120</v>
      </c>
      <c r="AG65" s="40">
        <v>286</v>
      </c>
      <c r="AH65" s="40">
        <v>8</v>
      </c>
      <c r="AI65" s="78"/>
      <c r="AJ65" s="40"/>
      <c r="AK65" s="40"/>
      <c r="AL65" s="40"/>
      <c r="AM65" s="40"/>
      <c r="AN65" s="40"/>
      <c r="AO65" s="971"/>
      <c r="AP65" s="40"/>
      <c r="AQ65" s="41"/>
      <c r="AR65" s="41"/>
      <c r="AS65" s="41"/>
      <c r="AT65" s="41"/>
      <c r="AU65" s="94">
        <f t="shared" si="5"/>
        <v>2400</v>
      </c>
      <c r="AW65" s="912"/>
      <c r="AZ65" s="913"/>
    </row>
    <row r="66" spans="1:52" s="13" customFormat="1" ht="13.2" hidden="1" customHeight="1" x14ac:dyDescent="0.4">
      <c r="A66" s="1489" t="s">
        <v>27</v>
      </c>
      <c r="B66" s="1465"/>
      <c r="C66" s="1350"/>
      <c r="D66" s="1493" t="s">
        <v>322</v>
      </c>
      <c r="E66" s="82" t="s">
        <v>838</v>
      </c>
      <c r="F66" s="1341"/>
      <c r="G66" s="1300" t="s">
        <v>759</v>
      </c>
      <c r="H66" s="1142"/>
      <c r="I66" s="1230">
        <f t="shared" si="24"/>
        <v>0</v>
      </c>
      <c r="J66" s="1232">
        <f>SUM(N67:AT67)</f>
        <v>0</v>
      </c>
      <c r="K66" s="1220">
        <f>H66-J66</f>
        <v>0</v>
      </c>
      <c r="L66" s="1209" t="e">
        <f>J66/H66</f>
        <v>#DIV/0!</v>
      </c>
      <c r="M66" s="30" t="s">
        <v>30</v>
      </c>
      <c r="N66" s="80"/>
      <c r="O66" s="80"/>
      <c r="P66" s="80"/>
      <c r="Q66" s="102"/>
      <c r="R66" s="80"/>
      <c r="S66" s="80"/>
      <c r="T66" s="80"/>
      <c r="U66" s="80"/>
      <c r="V66" s="80"/>
      <c r="W66" s="102"/>
      <c r="X66" s="80"/>
      <c r="Y66" s="80"/>
      <c r="Z66" s="80"/>
      <c r="AA66" s="80"/>
      <c r="AB66" s="80"/>
      <c r="AC66" s="102"/>
      <c r="AD66" s="80"/>
      <c r="AE66" s="80"/>
      <c r="AF66" s="80"/>
      <c r="AG66" s="80"/>
      <c r="AH66" s="80"/>
      <c r="AI66" s="102"/>
      <c r="AJ66" s="80"/>
      <c r="AK66" s="80"/>
      <c r="AL66" s="80"/>
      <c r="AM66" s="80"/>
      <c r="AN66" s="80"/>
      <c r="AO66" s="974"/>
      <c r="AP66" s="80"/>
      <c r="AQ66" s="100"/>
      <c r="AR66" s="100"/>
      <c r="AS66" s="100"/>
      <c r="AT66" s="100"/>
      <c r="AU66" s="103">
        <f t="shared" si="5"/>
        <v>0</v>
      </c>
      <c r="AW66" s="912"/>
      <c r="AZ66" s="913"/>
    </row>
    <row r="67" spans="1:52" s="13" customFormat="1" ht="13.2" hidden="1" customHeight="1" thickBot="1" x14ac:dyDescent="0.45">
      <c r="A67" s="1371"/>
      <c r="B67" s="1465"/>
      <c r="C67" s="1465"/>
      <c r="D67" s="1336"/>
      <c r="E67" s="105" t="s">
        <v>837</v>
      </c>
      <c r="F67" s="1342"/>
      <c r="G67" s="1490"/>
      <c r="H67" s="1137"/>
      <c r="I67" s="1235"/>
      <c r="J67" s="1236"/>
      <c r="K67" s="1221"/>
      <c r="L67" s="1222"/>
      <c r="M67" s="37" t="s">
        <v>31</v>
      </c>
      <c r="N67" s="40"/>
      <c r="O67" s="40"/>
      <c r="P67" s="40"/>
      <c r="Q67" s="78"/>
      <c r="R67" s="40"/>
      <c r="S67" s="40"/>
      <c r="T67" s="40"/>
      <c r="U67" s="40"/>
      <c r="V67" s="40"/>
      <c r="W67" s="78"/>
      <c r="X67" s="40"/>
      <c r="Y67" s="40"/>
      <c r="Z67" s="40"/>
      <c r="AA67" s="40"/>
      <c r="AB67" s="40"/>
      <c r="AC67" s="78"/>
      <c r="AD67" s="40"/>
      <c r="AE67" s="40"/>
      <c r="AF67" s="40"/>
      <c r="AG67" s="40"/>
      <c r="AH67" s="40"/>
      <c r="AI67" s="78"/>
      <c r="AJ67" s="40"/>
      <c r="AK67" s="40"/>
      <c r="AL67" s="40"/>
      <c r="AM67" s="40"/>
      <c r="AN67" s="40"/>
      <c r="AO67" s="971"/>
      <c r="AP67" s="40"/>
      <c r="AQ67" s="41"/>
      <c r="AR67" s="41"/>
      <c r="AS67" s="41"/>
      <c r="AT67" s="41"/>
      <c r="AU67" s="94">
        <f t="shared" si="5"/>
        <v>0</v>
      </c>
      <c r="AW67" s="912"/>
      <c r="AZ67" s="913"/>
    </row>
    <row r="68" spans="1:52" s="13" customFormat="1" ht="13.2" customHeight="1" x14ac:dyDescent="0.4">
      <c r="A68" s="1489" t="s">
        <v>27</v>
      </c>
      <c r="B68" s="1465"/>
      <c r="C68" s="1350" t="s">
        <v>56</v>
      </c>
      <c r="D68" s="1493" t="s">
        <v>322</v>
      </c>
      <c r="E68" s="273" t="s">
        <v>1060</v>
      </c>
      <c r="F68" s="771"/>
      <c r="G68" s="1300" t="s">
        <v>758</v>
      </c>
      <c r="H68" s="1142">
        <v>100</v>
      </c>
      <c r="I68" s="1230">
        <f t="shared" si="24"/>
        <v>100</v>
      </c>
      <c r="J68" s="1232">
        <f>SUM(N69:AT69)</f>
        <v>100</v>
      </c>
      <c r="K68" s="1220">
        <f>H68-J68</f>
        <v>0</v>
      </c>
      <c r="L68" s="1209">
        <f>J68/H68</f>
        <v>1</v>
      </c>
      <c r="M68" s="30" t="s">
        <v>57</v>
      </c>
      <c r="N68" s="80"/>
      <c r="O68" s="80"/>
      <c r="P68" s="80"/>
      <c r="Q68" s="102"/>
      <c r="R68" s="80"/>
      <c r="S68" s="80"/>
      <c r="T68" s="80"/>
      <c r="U68" s="80"/>
      <c r="V68" s="80"/>
      <c r="W68" s="102"/>
      <c r="X68" s="80"/>
      <c r="Y68" s="80"/>
      <c r="Z68" s="80"/>
      <c r="AA68" s="80"/>
      <c r="AB68" s="80"/>
      <c r="AC68" s="102"/>
      <c r="AD68" s="80"/>
      <c r="AE68" s="80"/>
      <c r="AF68" s="80">
        <v>100</v>
      </c>
      <c r="AG68" s="80"/>
      <c r="AH68" s="80"/>
      <c r="AI68" s="102"/>
      <c r="AJ68" s="80"/>
      <c r="AK68" s="80"/>
      <c r="AL68" s="80"/>
      <c r="AM68" s="80"/>
      <c r="AN68" s="80"/>
      <c r="AO68" s="974"/>
      <c r="AP68" s="80"/>
      <c r="AQ68" s="100"/>
      <c r="AR68" s="100"/>
      <c r="AS68" s="100"/>
      <c r="AT68" s="100"/>
      <c r="AU68" s="103">
        <f t="shared" si="5"/>
        <v>100</v>
      </c>
      <c r="AW68" s="912"/>
      <c r="AZ68" s="913"/>
    </row>
    <row r="69" spans="1:52" s="13" customFormat="1" ht="13.2" customHeight="1" thickBot="1" x14ac:dyDescent="0.45">
      <c r="A69" s="1371"/>
      <c r="B69" s="1465"/>
      <c r="C69" s="1465"/>
      <c r="D69" s="1336"/>
      <c r="E69" s="105" t="s">
        <v>55</v>
      </c>
      <c r="F69" s="770"/>
      <c r="G69" s="1490"/>
      <c r="H69" s="1137"/>
      <c r="I69" s="1235"/>
      <c r="J69" s="1236"/>
      <c r="K69" s="1221"/>
      <c r="L69" s="1222"/>
      <c r="M69" s="37" t="s">
        <v>58</v>
      </c>
      <c r="N69" s="40"/>
      <c r="O69" s="40"/>
      <c r="P69" s="40"/>
      <c r="Q69" s="78"/>
      <c r="R69" s="40"/>
      <c r="S69" s="40"/>
      <c r="T69" s="40"/>
      <c r="U69" s="40"/>
      <c r="V69" s="40"/>
      <c r="W69" s="78"/>
      <c r="X69" s="40"/>
      <c r="Y69" s="40"/>
      <c r="Z69" s="40"/>
      <c r="AA69" s="40"/>
      <c r="AB69" s="40"/>
      <c r="AC69" s="78"/>
      <c r="AD69" s="40"/>
      <c r="AE69" s="40"/>
      <c r="AF69" s="40">
        <v>10</v>
      </c>
      <c r="AG69" s="40"/>
      <c r="AH69" s="40">
        <v>90</v>
      </c>
      <c r="AI69" s="78"/>
      <c r="AJ69" s="40"/>
      <c r="AK69" s="40"/>
      <c r="AL69" s="40"/>
      <c r="AM69" s="40"/>
      <c r="AN69" s="40"/>
      <c r="AO69" s="971"/>
      <c r="AP69" s="40"/>
      <c r="AQ69" s="41"/>
      <c r="AR69" s="41"/>
      <c r="AS69" s="41"/>
      <c r="AT69" s="41"/>
      <c r="AU69" s="94">
        <f t="shared" si="5"/>
        <v>100</v>
      </c>
      <c r="AW69" s="912"/>
      <c r="AZ69" s="913"/>
    </row>
    <row r="70" spans="1:52" s="13" customFormat="1" ht="13.2" hidden="1" customHeight="1" x14ac:dyDescent="0.4">
      <c r="A70" s="1489" t="s">
        <v>27</v>
      </c>
      <c r="B70" s="1465"/>
      <c r="C70" s="36"/>
      <c r="D70" s="1493" t="s">
        <v>53</v>
      </c>
      <c r="E70" s="273" t="s">
        <v>874</v>
      </c>
      <c r="F70" s="771"/>
      <c r="G70" s="1300" t="s">
        <v>758</v>
      </c>
      <c r="H70" s="1142"/>
      <c r="I70" s="1230">
        <f t="shared" si="24"/>
        <v>0</v>
      </c>
      <c r="J70" s="1232">
        <f>SUM(N71:AT71)</f>
        <v>0</v>
      </c>
      <c r="K70" s="1220">
        <f>H70-J70</f>
        <v>0</v>
      </c>
      <c r="L70" s="1209" t="e">
        <f>J70/H70</f>
        <v>#DIV/0!</v>
      </c>
      <c r="M70" s="30" t="s">
        <v>57</v>
      </c>
      <c r="N70" s="247"/>
      <c r="O70" s="247"/>
      <c r="P70" s="247"/>
      <c r="Q70" s="64"/>
      <c r="R70" s="247"/>
      <c r="S70" s="247"/>
      <c r="T70" s="247"/>
      <c r="U70" s="247"/>
      <c r="V70" s="247"/>
      <c r="W70" s="64"/>
      <c r="X70" s="247"/>
      <c r="Y70" s="247"/>
      <c r="Z70" s="247"/>
      <c r="AA70" s="247"/>
      <c r="AB70" s="247"/>
      <c r="AC70" s="64"/>
      <c r="AD70" s="247"/>
      <c r="AE70" s="247"/>
      <c r="AF70" s="247"/>
      <c r="AG70" s="247"/>
      <c r="AH70" s="247"/>
      <c r="AI70" s="64"/>
      <c r="AJ70" s="247"/>
      <c r="AK70" s="247"/>
      <c r="AL70" s="247"/>
      <c r="AM70" s="247"/>
      <c r="AN70" s="247"/>
      <c r="AO70" s="975"/>
      <c r="AP70" s="976"/>
      <c r="AQ70" s="977"/>
      <c r="AR70" s="977"/>
      <c r="AS70" s="977"/>
      <c r="AT70" s="977"/>
      <c r="AU70" s="103">
        <f t="shared" si="5"/>
        <v>0</v>
      </c>
      <c r="AW70" s="912"/>
      <c r="AZ70" s="913"/>
    </row>
    <row r="71" spans="1:52" s="13" customFormat="1" ht="13.2" hidden="1" customHeight="1" thickBot="1" x14ac:dyDescent="0.45">
      <c r="A71" s="1371"/>
      <c r="B71" s="1465"/>
      <c r="C71" s="36"/>
      <c r="D71" s="1336"/>
      <c r="E71" s="104" t="s">
        <v>870</v>
      </c>
      <c r="F71" s="770"/>
      <c r="G71" s="1490"/>
      <c r="H71" s="1137"/>
      <c r="I71" s="1235"/>
      <c r="J71" s="1236"/>
      <c r="K71" s="1221"/>
      <c r="L71" s="1222"/>
      <c r="M71" s="37" t="s">
        <v>58</v>
      </c>
      <c r="N71" s="920"/>
      <c r="O71" s="920"/>
      <c r="P71" s="920"/>
      <c r="Q71" s="790"/>
      <c r="R71" s="920"/>
      <c r="S71" s="920"/>
      <c r="T71" s="920"/>
      <c r="U71" s="920"/>
      <c r="V71" s="920"/>
      <c r="W71" s="790"/>
      <c r="X71" s="920"/>
      <c r="Y71" s="920"/>
      <c r="Z71" s="920"/>
      <c r="AA71" s="920"/>
      <c r="AB71" s="920"/>
      <c r="AC71" s="790"/>
      <c r="AD71" s="920"/>
      <c r="AE71" s="920"/>
      <c r="AF71" s="920"/>
      <c r="AG71" s="920"/>
      <c r="AH71" s="920"/>
      <c r="AI71" s="790"/>
      <c r="AJ71" s="920"/>
      <c r="AK71" s="920"/>
      <c r="AL71" s="920"/>
      <c r="AM71" s="920"/>
      <c r="AN71" s="920"/>
      <c r="AO71" s="978"/>
      <c r="AP71" s="920"/>
      <c r="AQ71" s="979"/>
      <c r="AR71" s="979"/>
      <c r="AS71" s="979"/>
      <c r="AT71" s="979"/>
      <c r="AU71" s="94">
        <f t="shared" si="5"/>
        <v>0</v>
      </c>
      <c r="AW71" s="912"/>
      <c r="AZ71" s="913"/>
    </row>
    <row r="72" spans="1:52" s="13" customFormat="1" ht="13.2" customHeight="1" x14ac:dyDescent="0.4">
      <c r="A72" s="1489" t="s">
        <v>27</v>
      </c>
      <c r="B72" s="1465"/>
      <c r="C72" s="1350"/>
      <c r="D72" s="1493" t="s">
        <v>64</v>
      </c>
      <c r="E72" s="82" t="s">
        <v>1046</v>
      </c>
      <c r="F72" s="1341"/>
      <c r="G72" s="1300" t="s">
        <v>758</v>
      </c>
      <c r="H72" s="1142">
        <v>300</v>
      </c>
      <c r="I72" s="1230">
        <f t="shared" si="24"/>
        <v>300</v>
      </c>
      <c r="J72" s="1232">
        <f>SUM(N73:AT73)</f>
        <v>300</v>
      </c>
      <c r="K72" s="1220">
        <f>H72-J72</f>
        <v>0</v>
      </c>
      <c r="L72" s="1209">
        <f>J72/H72</f>
        <v>1</v>
      </c>
      <c r="M72" s="30" t="s">
        <v>30</v>
      </c>
      <c r="N72" s="80"/>
      <c r="O72" s="80"/>
      <c r="P72" s="80"/>
      <c r="Q72" s="102"/>
      <c r="R72" s="80"/>
      <c r="S72" s="80"/>
      <c r="T72" s="80"/>
      <c r="U72" s="80"/>
      <c r="V72" s="80"/>
      <c r="W72" s="102"/>
      <c r="X72" s="80"/>
      <c r="Y72" s="80"/>
      <c r="Z72" s="80"/>
      <c r="AA72" s="80"/>
      <c r="AB72" s="80"/>
      <c r="AC72" s="102"/>
      <c r="AD72" s="80"/>
      <c r="AE72" s="80">
        <v>300</v>
      </c>
      <c r="AF72" s="80"/>
      <c r="AG72" s="321"/>
      <c r="AH72" s="80"/>
      <c r="AI72" s="102"/>
      <c r="AJ72" s="80"/>
      <c r="AK72" s="80"/>
      <c r="AL72" s="80"/>
      <c r="AM72" s="80"/>
      <c r="AN72" s="80"/>
      <c r="AO72" s="974"/>
      <c r="AP72" s="80"/>
      <c r="AQ72" s="100"/>
      <c r="AR72" s="100"/>
      <c r="AS72" s="100"/>
      <c r="AT72" s="100"/>
      <c r="AU72" s="103">
        <f t="shared" si="5"/>
        <v>300</v>
      </c>
      <c r="AW72" s="912"/>
      <c r="AZ72" s="913"/>
    </row>
    <row r="73" spans="1:52" s="13" customFormat="1" ht="13.2" customHeight="1" thickBot="1" x14ac:dyDescent="0.45">
      <c r="A73" s="1371"/>
      <c r="B73" s="1465"/>
      <c r="C73" s="1465"/>
      <c r="D73" s="1336"/>
      <c r="E73" s="105" t="s">
        <v>932</v>
      </c>
      <c r="F73" s="1342"/>
      <c r="G73" s="1490"/>
      <c r="H73" s="1137"/>
      <c r="I73" s="1235"/>
      <c r="J73" s="1236"/>
      <c r="K73" s="1221"/>
      <c r="L73" s="1222"/>
      <c r="M73" s="37" t="s">
        <v>31</v>
      </c>
      <c r="N73" s="40"/>
      <c r="O73" s="40"/>
      <c r="P73" s="40"/>
      <c r="Q73" s="78"/>
      <c r="R73" s="40"/>
      <c r="S73" s="40"/>
      <c r="T73" s="40"/>
      <c r="U73" s="40"/>
      <c r="V73" s="40"/>
      <c r="W73" s="78"/>
      <c r="X73" s="40"/>
      <c r="Y73" s="40"/>
      <c r="Z73" s="40"/>
      <c r="AA73" s="40"/>
      <c r="AB73" s="40"/>
      <c r="AC73" s="78"/>
      <c r="AD73" s="40"/>
      <c r="AE73" s="40">
        <v>240</v>
      </c>
      <c r="AF73" s="40">
        <v>60</v>
      </c>
      <c r="AG73" s="40"/>
      <c r="AH73" s="40"/>
      <c r="AI73" s="78"/>
      <c r="AJ73" s="40"/>
      <c r="AK73" s="40"/>
      <c r="AL73" s="40"/>
      <c r="AM73" s="40"/>
      <c r="AN73" s="40"/>
      <c r="AO73" s="971"/>
      <c r="AP73" s="40"/>
      <c r="AQ73" s="41"/>
      <c r="AR73" s="41"/>
      <c r="AS73" s="41"/>
      <c r="AT73" s="41"/>
      <c r="AU73" s="94">
        <f t="shared" si="5"/>
        <v>300</v>
      </c>
      <c r="AW73" s="912"/>
      <c r="AZ73" s="913"/>
    </row>
    <row r="74" spans="1:52" s="13" customFormat="1" ht="13.2" hidden="1" customHeight="1" x14ac:dyDescent="0.4">
      <c r="A74" s="1489" t="s">
        <v>27</v>
      </c>
      <c r="B74" s="1465"/>
      <c r="C74" s="1350"/>
      <c r="D74" s="1506" t="s">
        <v>64</v>
      </c>
      <c r="E74" s="82" t="s">
        <v>945</v>
      </c>
      <c r="F74" s="1341"/>
      <c r="G74" s="1300"/>
      <c r="H74" s="1142"/>
      <c r="I74" s="1230">
        <f t="shared" si="24"/>
        <v>0</v>
      </c>
      <c r="J74" s="1232">
        <f>SUM(N75:AT75)</f>
        <v>0</v>
      </c>
      <c r="K74" s="1220">
        <f>H74-J74</f>
        <v>0</v>
      </c>
      <c r="L74" s="1209" t="e">
        <f>J74/H74</f>
        <v>#DIV/0!</v>
      </c>
      <c r="M74" s="83" t="s">
        <v>39</v>
      </c>
      <c r="N74" s="80"/>
      <c r="O74" s="80"/>
      <c r="P74" s="80"/>
      <c r="Q74" s="102"/>
      <c r="R74" s="80"/>
      <c r="S74" s="80"/>
      <c r="T74" s="80"/>
      <c r="U74" s="80"/>
      <c r="V74" s="80"/>
      <c r="W74" s="102"/>
      <c r="X74" s="80"/>
      <c r="Y74" s="80"/>
      <c r="Z74" s="80"/>
      <c r="AA74" s="80"/>
      <c r="AB74" s="80"/>
      <c r="AC74" s="102"/>
      <c r="AD74" s="80"/>
      <c r="AE74" s="80"/>
      <c r="AF74" s="80"/>
      <c r="AG74" s="80"/>
      <c r="AH74" s="80"/>
      <c r="AI74" s="102"/>
      <c r="AJ74" s="80"/>
      <c r="AK74" s="80"/>
      <c r="AL74" s="80"/>
      <c r="AM74" s="80"/>
      <c r="AN74" s="80"/>
      <c r="AO74" s="974"/>
      <c r="AP74" s="80"/>
      <c r="AQ74" s="100"/>
      <c r="AR74" s="100"/>
      <c r="AS74" s="100"/>
      <c r="AT74" s="100"/>
      <c r="AU74" s="103">
        <f t="shared" si="5"/>
        <v>0</v>
      </c>
      <c r="AW74" s="912"/>
      <c r="AZ74" s="913"/>
    </row>
    <row r="75" spans="1:52" s="13" customFormat="1" ht="13.2" hidden="1" customHeight="1" thickBot="1" x14ac:dyDescent="0.45">
      <c r="A75" s="1371"/>
      <c r="B75" s="1465"/>
      <c r="C75" s="1465"/>
      <c r="D75" s="1507"/>
      <c r="E75" s="104" t="s">
        <v>944</v>
      </c>
      <c r="F75" s="1342"/>
      <c r="G75" s="1490"/>
      <c r="H75" s="1137"/>
      <c r="I75" s="1235"/>
      <c r="J75" s="1236"/>
      <c r="K75" s="1221"/>
      <c r="L75" s="1222"/>
      <c r="M75" s="85" t="s">
        <v>40</v>
      </c>
      <c r="N75" s="40"/>
      <c r="O75" s="40"/>
      <c r="P75" s="40"/>
      <c r="Q75" s="78"/>
      <c r="R75" s="40"/>
      <c r="S75" s="40"/>
      <c r="T75" s="40"/>
      <c r="U75" s="40"/>
      <c r="V75" s="40"/>
      <c r="W75" s="78"/>
      <c r="X75" s="40"/>
      <c r="Y75" s="40"/>
      <c r="Z75" s="40"/>
      <c r="AA75" s="40"/>
      <c r="AB75" s="40"/>
      <c r="AC75" s="78"/>
      <c r="AD75" s="40"/>
      <c r="AE75" s="40"/>
      <c r="AF75" s="40"/>
      <c r="AG75" s="40"/>
      <c r="AH75" s="40"/>
      <c r="AI75" s="78"/>
      <c r="AJ75" s="40"/>
      <c r="AK75" s="40"/>
      <c r="AL75" s="40"/>
      <c r="AM75" s="40"/>
      <c r="AN75" s="40"/>
      <c r="AO75" s="971"/>
      <c r="AP75" s="40"/>
      <c r="AQ75" s="41"/>
      <c r="AR75" s="41"/>
      <c r="AS75" s="41"/>
      <c r="AT75" s="41"/>
      <c r="AU75" s="94">
        <f t="shared" si="5"/>
        <v>0</v>
      </c>
      <c r="AW75" s="912"/>
      <c r="AZ75" s="913"/>
    </row>
    <row r="76" spans="1:52" s="13" customFormat="1" ht="13.2" customHeight="1" x14ac:dyDescent="0.4">
      <c r="A76" s="1489" t="s">
        <v>27</v>
      </c>
      <c r="B76" s="1465"/>
      <c r="C76" s="1350"/>
      <c r="D76" s="1504" t="s">
        <v>63</v>
      </c>
      <c r="E76" s="56" t="s">
        <v>1057</v>
      </c>
      <c r="F76" s="1341"/>
      <c r="G76" s="1300" t="s">
        <v>758</v>
      </c>
      <c r="H76" s="1142">
        <v>300</v>
      </c>
      <c r="I76" s="1230">
        <f t="shared" si="24"/>
        <v>300</v>
      </c>
      <c r="J76" s="1232">
        <f>SUM(N77:AT77)</f>
        <v>300</v>
      </c>
      <c r="K76" s="1220">
        <f>H76-J76</f>
        <v>0</v>
      </c>
      <c r="L76" s="1209">
        <f>J76/H76</f>
        <v>1</v>
      </c>
      <c r="M76" s="30" t="s">
        <v>30</v>
      </c>
      <c r="N76" s="80"/>
      <c r="O76" s="80"/>
      <c r="P76" s="80"/>
      <c r="Q76" s="102"/>
      <c r="R76" s="80"/>
      <c r="S76" s="80"/>
      <c r="T76" s="80"/>
      <c r="U76" s="80"/>
      <c r="V76" s="80"/>
      <c r="W76" s="102"/>
      <c r="X76" s="80"/>
      <c r="Y76" s="80"/>
      <c r="Z76" s="80"/>
      <c r="AA76" s="80"/>
      <c r="AB76" s="80">
        <v>300</v>
      </c>
      <c r="AC76" s="102"/>
      <c r="AD76" s="321"/>
      <c r="AE76" s="80"/>
      <c r="AF76" s="80"/>
      <c r="AG76" s="80"/>
      <c r="AH76" s="80"/>
      <c r="AI76" s="102"/>
      <c r="AJ76" s="80"/>
      <c r="AK76" s="80"/>
      <c r="AL76" s="80"/>
      <c r="AM76" s="80"/>
      <c r="AN76" s="80"/>
      <c r="AO76" s="974"/>
      <c r="AP76" s="80"/>
      <c r="AQ76" s="100"/>
      <c r="AR76" s="100"/>
      <c r="AS76" s="100"/>
      <c r="AT76" s="100"/>
      <c r="AU76" s="103">
        <f t="shared" si="5"/>
        <v>300</v>
      </c>
      <c r="AW76" s="912"/>
      <c r="AZ76" s="913"/>
    </row>
    <row r="77" spans="1:52" s="13" customFormat="1" ht="13.2" customHeight="1" thickBot="1" x14ac:dyDescent="0.45">
      <c r="A77" s="1371"/>
      <c r="B77" s="1465"/>
      <c r="C77" s="1465"/>
      <c r="D77" s="1380"/>
      <c r="E77" s="104" t="s">
        <v>335</v>
      </c>
      <c r="F77" s="1342"/>
      <c r="G77" s="1490"/>
      <c r="H77" s="1137"/>
      <c r="I77" s="1235"/>
      <c r="J77" s="1236"/>
      <c r="K77" s="1221"/>
      <c r="L77" s="1222"/>
      <c r="M77" s="37" t="s">
        <v>31</v>
      </c>
      <c r="N77" s="40"/>
      <c r="O77" s="40"/>
      <c r="P77" s="40"/>
      <c r="Q77" s="78"/>
      <c r="R77" s="40"/>
      <c r="S77" s="40"/>
      <c r="T77" s="40"/>
      <c r="U77" s="40"/>
      <c r="V77" s="40"/>
      <c r="W77" s="78"/>
      <c r="X77" s="40"/>
      <c r="Y77" s="40"/>
      <c r="Z77" s="40"/>
      <c r="AA77" s="40"/>
      <c r="AB77" s="40">
        <v>300</v>
      </c>
      <c r="AC77" s="78"/>
      <c r="AD77" s="40"/>
      <c r="AE77" s="40"/>
      <c r="AF77" s="40"/>
      <c r="AG77" s="40"/>
      <c r="AH77" s="40"/>
      <c r="AI77" s="78"/>
      <c r="AJ77" s="40"/>
      <c r="AK77" s="40"/>
      <c r="AL77" s="40"/>
      <c r="AM77" s="40"/>
      <c r="AN77" s="40"/>
      <c r="AO77" s="971"/>
      <c r="AP77" s="40"/>
      <c r="AQ77" s="41"/>
      <c r="AR77" s="41"/>
      <c r="AS77" s="41"/>
      <c r="AT77" s="41"/>
      <c r="AU77" s="94">
        <f t="shared" si="5"/>
        <v>300</v>
      </c>
      <c r="AW77" s="912"/>
      <c r="AZ77" s="913"/>
    </row>
    <row r="78" spans="1:52" s="13" customFormat="1" ht="13.2" customHeight="1" x14ac:dyDescent="0.4">
      <c r="A78" s="1489" t="s">
        <v>27</v>
      </c>
      <c r="B78" s="1465"/>
      <c r="C78" s="1350">
        <v>5</v>
      </c>
      <c r="D78" s="1506" t="s">
        <v>65</v>
      </c>
      <c r="E78" s="82" t="s">
        <v>1023</v>
      </c>
      <c r="F78" s="947"/>
      <c r="G78" s="1300" t="s">
        <v>759</v>
      </c>
      <c r="H78" s="1142">
        <v>550</v>
      </c>
      <c r="I78" s="1230">
        <f>AU78</f>
        <v>550</v>
      </c>
      <c r="J78" s="1232">
        <f>SUM(N79:AT79)</f>
        <v>550</v>
      </c>
      <c r="K78" s="1220">
        <f>H78-J78</f>
        <v>0</v>
      </c>
      <c r="L78" s="1209">
        <f>J78/H78</f>
        <v>1</v>
      </c>
      <c r="M78" s="30" t="s">
        <v>57</v>
      </c>
      <c r="N78" s="80"/>
      <c r="O78" s="80"/>
      <c r="P78" s="80"/>
      <c r="Q78" s="102"/>
      <c r="R78" s="80"/>
      <c r="S78" s="80">
        <v>550</v>
      </c>
      <c r="T78" s="80"/>
      <c r="U78" s="321"/>
      <c r="V78" s="80"/>
      <c r="W78" s="102"/>
      <c r="X78" s="80"/>
      <c r="Y78" s="80"/>
      <c r="Z78" s="80"/>
      <c r="AA78" s="80"/>
      <c r="AB78" s="80"/>
      <c r="AC78" s="102"/>
      <c r="AD78" s="80"/>
      <c r="AE78" s="80"/>
      <c r="AF78" s="80"/>
      <c r="AG78" s="80"/>
      <c r="AH78" s="80"/>
      <c r="AI78" s="102"/>
      <c r="AJ78" s="80"/>
      <c r="AK78" s="80"/>
      <c r="AL78" s="80"/>
      <c r="AM78" s="80"/>
      <c r="AN78" s="80"/>
      <c r="AO78" s="974"/>
      <c r="AP78" s="80"/>
      <c r="AQ78" s="100"/>
      <c r="AR78" s="100"/>
      <c r="AS78" s="100"/>
      <c r="AT78" s="100"/>
      <c r="AU78" s="103">
        <f t="shared" si="5"/>
        <v>550</v>
      </c>
      <c r="AW78" s="912"/>
      <c r="AZ78" s="913"/>
    </row>
    <row r="79" spans="1:52" s="13" customFormat="1" ht="12.75" customHeight="1" thickBot="1" x14ac:dyDescent="0.45">
      <c r="A79" s="1371"/>
      <c r="B79" s="1465"/>
      <c r="C79" s="1351"/>
      <c r="D79" s="1507"/>
      <c r="E79" s="104" t="s">
        <v>800</v>
      </c>
      <c r="F79" s="770"/>
      <c r="G79" s="1490"/>
      <c r="H79" s="1137"/>
      <c r="I79" s="1235"/>
      <c r="J79" s="1236"/>
      <c r="K79" s="1221"/>
      <c r="L79" s="1222"/>
      <c r="M79" s="37" t="s">
        <v>58</v>
      </c>
      <c r="N79" s="40"/>
      <c r="O79" s="40"/>
      <c r="P79" s="40"/>
      <c r="Q79" s="78"/>
      <c r="R79" s="40">
        <v>54</v>
      </c>
      <c r="S79" s="40">
        <v>496</v>
      </c>
      <c r="T79" s="40"/>
      <c r="U79" s="40"/>
      <c r="V79" s="40"/>
      <c r="W79" s="78"/>
      <c r="X79" s="40"/>
      <c r="Y79" s="40"/>
      <c r="Z79" s="40"/>
      <c r="AA79" s="40"/>
      <c r="AB79" s="40"/>
      <c r="AC79" s="78"/>
      <c r="AD79" s="40"/>
      <c r="AE79" s="40"/>
      <c r="AF79" s="40"/>
      <c r="AG79" s="40"/>
      <c r="AH79" s="40"/>
      <c r="AI79" s="78"/>
      <c r="AJ79" s="40"/>
      <c r="AK79" s="40"/>
      <c r="AL79" s="40"/>
      <c r="AM79" s="40"/>
      <c r="AN79" s="40"/>
      <c r="AO79" s="971"/>
      <c r="AP79" s="40"/>
      <c r="AQ79" s="41"/>
      <c r="AR79" s="41"/>
      <c r="AS79" s="41"/>
      <c r="AT79" s="41"/>
      <c r="AU79" s="94">
        <f t="shared" si="5"/>
        <v>550</v>
      </c>
      <c r="AW79" s="912"/>
      <c r="AZ79" s="913"/>
    </row>
    <row r="80" spans="1:52" s="13" customFormat="1" ht="12" customHeight="1" x14ac:dyDescent="0.4">
      <c r="A80" s="1489" t="s">
        <v>27</v>
      </c>
      <c r="B80" s="1465"/>
      <c r="C80" s="1508" t="s">
        <v>52</v>
      </c>
      <c r="D80" s="1506" t="s">
        <v>981</v>
      </c>
      <c r="E80" s="82" t="s">
        <v>1035</v>
      </c>
      <c r="F80" s="1341"/>
      <c r="G80" s="1300" t="s">
        <v>759</v>
      </c>
      <c r="H80" s="1142">
        <v>300</v>
      </c>
      <c r="I80" s="1230">
        <f t="shared" ref="I80" si="25">AU80</f>
        <v>300</v>
      </c>
      <c r="J80" s="1232">
        <f>SUM(N81:AT81)</f>
        <v>66</v>
      </c>
      <c r="K80" s="1220">
        <f>H80-J80</f>
        <v>234</v>
      </c>
      <c r="L80" s="1209">
        <f>J80/H80</f>
        <v>0.22</v>
      </c>
      <c r="M80" s="30" t="s">
        <v>30</v>
      </c>
      <c r="N80" s="80"/>
      <c r="O80" s="80"/>
      <c r="P80" s="80"/>
      <c r="Q80" s="102"/>
      <c r="R80" s="80"/>
      <c r="S80" s="80"/>
      <c r="T80" s="80"/>
      <c r="U80" s="80"/>
      <c r="V80" s="80"/>
      <c r="W80" s="102"/>
      <c r="X80" s="80"/>
      <c r="Y80" s="80"/>
      <c r="Z80" s="80"/>
      <c r="AA80" s="80"/>
      <c r="AB80" s="80"/>
      <c r="AC80" s="102"/>
      <c r="AD80" s="80"/>
      <c r="AE80" s="80"/>
      <c r="AF80" s="80"/>
      <c r="AG80" s="80"/>
      <c r="AH80" s="80"/>
      <c r="AI80" s="102"/>
      <c r="AJ80" s="80">
        <v>300</v>
      </c>
      <c r="AK80" s="80"/>
      <c r="AL80" s="80"/>
      <c r="AM80" s="80"/>
      <c r="AN80" s="80"/>
      <c r="AO80" s="974"/>
      <c r="AP80" s="80"/>
      <c r="AQ80" s="100"/>
      <c r="AR80" s="100"/>
      <c r="AS80" s="100"/>
      <c r="AT80" s="100"/>
      <c r="AU80" s="103">
        <f t="shared" si="5"/>
        <v>300</v>
      </c>
      <c r="AW80" s="912"/>
      <c r="AZ80" s="913"/>
    </row>
    <row r="81" spans="1:52" s="13" customFormat="1" ht="13.95" customHeight="1" thickBot="1" x14ac:dyDescent="0.45">
      <c r="A81" s="1371"/>
      <c r="B81" s="1465"/>
      <c r="C81" s="1465"/>
      <c r="D81" s="1507"/>
      <c r="E81" s="104" t="s">
        <v>982</v>
      </c>
      <c r="F81" s="1342"/>
      <c r="G81" s="1490"/>
      <c r="H81" s="1137"/>
      <c r="I81" s="1235"/>
      <c r="J81" s="1236"/>
      <c r="K81" s="1221"/>
      <c r="L81" s="1222"/>
      <c r="M81" s="37" t="s">
        <v>31</v>
      </c>
      <c r="N81" s="40"/>
      <c r="O81" s="40"/>
      <c r="P81" s="40"/>
      <c r="Q81" s="78"/>
      <c r="R81" s="40"/>
      <c r="S81" s="40"/>
      <c r="T81" s="40"/>
      <c r="U81" s="40"/>
      <c r="V81" s="40"/>
      <c r="W81" s="78"/>
      <c r="X81" s="40"/>
      <c r="Y81" s="40"/>
      <c r="Z81" s="40"/>
      <c r="AA81" s="40"/>
      <c r="AB81" s="40"/>
      <c r="AC81" s="78"/>
      <c r="AD81" s="40"/>
      <c r="AE81" s="40"/>
      <c r="AF81" s="40"/>
      <c r="AG81" s="40"/>
      <c r="AH81" s="40"/>
      <c r="AI81" s="78"/>
      <c r="AJ81" s="40">
        <v>66</v>
      </c>
      <c r="AK81" s="40"/>
      <c r="AL81" s="40"/>
      <c r="AM81" s="40"/>
      <c r="AN81" s="40"/>
      <c r="AO81" s="971"/>
      <c r="AP81" s="40"/>
      <c r="AQ81" s="41"/>
      <c r="AR81" s="41"/>
      <c r="AS81" s="41"/>
      <c r="AT81" s="41"/>
      <c r="AU81" s="94">
        <f t="shared" si="5"/>
        <v>66</v>
      </c>
      <c r="AW81" s="912"/>
      <c r="AZ81" s="913"/>
    </row>
    <row r="82" spans="1:52" s="13" customFormat="1" ht="13.2" customHeight="1" x14ac:dyDescent="0.4">
      <c r="A82" s="1489" t="s">
        <v>27</v>
      </c>
      <c r="B82" s="1465"/>
      <c r="C82" s="1350"/>
      <c r="D82" s="1506" t="s">
        <v>553</v>
      </c>
      <c r="E82" s="82" t="s">
        <v>1050</v>
      </c>
      <c r="F82" s="750"/>
      <c r="G82" s="1300" t="s">
        <v>758</v>
      </c>
      <c r="H82" s="1142">
        <v>300</v>
      </c>
      <c r="I82" s="1230">
        <f>AU82</f>
        <v>300</v>
      </c>
      <c r="J82" s="1232">
        <f>SUM(N83:AT83)</f>
        <v>300</v>
      </c>
      <c r="K82" s="1220">
        <f>H82-J82</f>
        <v>0</v>
      </c>
      <c r="L82" s="1209">
        <f>J82/H82</f>
        <v>1</v>
      </c>
      <c r="M82" s="30" t="s">
        <v>57</v>
      </c>
      <c r="N82" s="80"/>
      <c r="O82" s="80"/>
      <c r="P82" s="80"/>
      <c r="Q82" s="102"/>
      <c r="R82" s="80"/>
      <c r="S82" s="80"/>
      <c r="T82" s="80"/>
      <c r="U82" s="80"/>
      <c r="V82" s="80"/>
      <c r="W82" s="102"/>
      <c r="X82" s="80"/>
      <c r="Y82" s="80"/>
      <c r="Z82" s="80"/>
      <c r="AA82" s="80"/>
      <c r="AB82" s="80"/>
      <c r="AC82" s="102"/>
      <c r="AD82" s="80"/>
      <c r="AE82" s="80">
        <v>300</v>
      </c>
      <c r="AF82" s="80"/>
      <c r="AG82" s="80"/>
      <c r="AH82" s="80"/>
      <c r="AI82" s="102"/>
      <c r="AJ82" s="80"/>
      <c r="AK82" s="80"/>
      <c r="AL82" s="80"/>
      <c r="AM82" s="80"/>
      <c r="AN82" s="80"/>
      <c r="AO82" s="974"/>
      <c r="AP82" s="80"/>
      <c r="AQ82" s="100"/>
      <c r="AR82" s="100"/>
      <c r="AS82" s="100"/>
      <c r="AT82" s="100"/>
      <c r="AU82" s="103">
        <f>SUM(N82:AM82)</f>
        <v>300</v>
      </c>
      <c r="AW82" s="1558" t="s">
        <v>1140</v>
      </c>
      <c r="AX82" s="1559"/>
      <c r="AY82" s="1559"/>
      <c r="AZ82" s="1560"/>
    </row>
    <row r="83" spans="1:52" s="13" customFormat="1" ht="13.2" customHeight="1" thickBot="1" x14ac:dyDescent="0.45">
      <c r="A83" s="1371"/>
      <c r="B83" s="1465"/>
      <c r="C83" s="1465"/>
      <c r="D83" s="1507"/>
      <c r="E83" s="104" t="s">
        <v>554</v>
      </c>
      <c r="F83" s="1057"/>
      <c r="G83" s="1490"/>
      <c r="H83" s="1137"/>
      <c r="I83" s="1235"/>
      <c r="J83" s="1236"/>
      <c r="K83" s="1221"/>
      <c r="L83" s="1222"/>
      <c r="M83" s="37" t="s">
        <v>58</v>
      </c>
      <c r="N83" s="40"/>
      <c r="O83" s="40"/>
      <c r="P83" s="40"/>
      <c r="Q83" s="78"/>
      <c r="R83" s="40"/>
      <c r="S83" s="40"/>
      <c r="T83" s="40"/>
      <c r="U83" s="40"/>
      <c r="V83" s="40"/>
      <c r="W83" s="78"/>
      <c r="X83" s="40"/>
      <c r="Y83" s="40"/>
      <c r="Z83" s="40"/>
      <c r="AA83" s="40"/>
      <c r="AB83" s="40"/>
      <c r="AC83" s="78"/>
      <c r="AD83" s="40"/>
      <c r="AE83" s="40"/>
      <c r="AF83" s="40">
        <v>298</v>
      </c>
      <c r="AG83" s="40">
        <v>2</v>
      </c>
      <c r="AH83" s="40"/>
      <c r="AI83" s="78"/>
      <c r="AJ83" s="40"/>
      <c r="AK83" s="40"/>
      <c r="AL83" s="40"/>
      <c r="AM83" s="40"/>
      <c r="AN83" s="40"/>
      <c r="AO83" s="971"/>
      <c r="AP83" s="40"/>
      <c r="AQ83" s="41"/>
      <c r="AR83" s="41"/>
      <c r="AS83" s="41"/>
      <c r="AT83" s="41"/>
      <c r="AU83" s="94">
        <f>SUM(N83:AN83)</f>
        <v>300</v>
      </c>
      <c r="AW83" s="1558"/>
      <c r="AX83" s="1559"/>
      <c r="AY83" s="1559"/>
      <c r="AZ83" s="1560"/>
    </row>
    <row r="84" spans="1:52" s="13" customFormat="1" ht="13.2" hidden="1" customHeight="1" x14ac:dyDescent="0.4">
      <c r="A84" s="1489" t="s">
        <v>27</v>
      </c>
      <c r="B84" s="1465"/>
      <c r="C84" s="1350"/>
      <c r="D84" s="1506" t="s">
        <v>783</v>
      </c>
      <c r="E84" s="82" t="s">
        <v>743</v>
      </c>
      <c r="F84" s="1055"/>
      <c r="G84" s="1300" t="s">
        <v>758</v>
      </c>
      <c r="H84" s="1142"/>
      <c r="I84" s="1230">
        <f t="shared" ref="I84:I86" si="26">AU84</f>
        <v>0</v>
      </c>
      <c r="J84" s="1232">
        <f>SUM(N85:AT85)</f>
        <v>0</v>
      </c>
      <c r="K84" s="1220">
        <f>H84-J84</f>
        <v>0</v>
      </c>
      <c r="L84" s="1209" t="e">
        <f>J84/H84</f>
        <v>#DIV/0!</v>
      </c>
      <c r="M84" s="30" t="s">
        <v>57</v>
      </c>
      <c r="N84" s="80"/>
      <c r="O84" s="80"/>
      <c r="P84" s="80"/>
      <c r="Q84" s="102"/>
      <c r="R84" s="80"/>
      <c r="S84" s="80"/>
      <c r="T84" s="80"/>
      <c r="U84" s="80"/>
      <c r="V84" s="80"/>
      <c r="W84" s="102"/>
      <c r="X84" s="80"/>
      <c r="Y84" s="80"/>
      <c r="Z84" s="80"/>
      <c r="AA84" s="80"/>
      <c r="AB84" s="80"/>
      <c r="AC84" s="102"/>
      <c r="AD84" s="80"/>
      <c r="AE84" s="80"/>
      <c r="AF84" s="80"/>
      <c r="AG84" s="80"/>
      <c r="AH84" s="80"/>
      <c r="AI84" s="102"/>
      <c r="AJ84" s="80"/>
      <c r="AK84" s="80"/>
      <c r="AL84" s="80"/>
      <c r="AM84" s="80"/>
      <c r="AN84" s="80"/>
      <c r="AO84" s="974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912"/>
      <c r="AZ84" s="913"/>
    </row>
    <row r="85" spans="1:52" s="13" customFormat="1" ht="13.2" hidden="1" customHeight="1" thickBot="1" x14ac:dyDescent="0.45">
      <c r="A85" s="1371"/>
      <c r="B85" s="1465"/>
      <c r="C85" s="1351"/>
      <c r="D85" s="1507"/>
      <c r="E85" s="104" t="s">
        <v>377</v>
      </c>
      <c r="F85" s="825"/>
      <c r="G85" s="1490"/>
      <c r="H85" s="1137"/>
      <c r="I85" s="1235"/>
      <c r="J85" s="1236"/>
      <c r="K85" s="1221"/>
      <c r="L85" s="1222"/>
      <c r="M85" s="37" t="s">
        <v>58</v>
      </c>
      <c r="N85" s="40"/>
      <c r="O85" s="40"/>
      <c r="P85" s="40"/>
      <c r="Q85" s="78"/>
      <c r="R85" s="40"/>
      <c r="S85" s="40"/>
      <c r="T85" s="40"/>
      <c r="U85" s="40"/>
      <c r="V85" s="40"/>
      <c r="W85" s="78"/>
      <c r="X85" s="40"/>
      <c r="Y85" s="40"/>
      <c r="Z85" s="40"/>
      <c r="AA85" s="40"/>
      <c r="AB85" s="40"/>
      <c r="AC85" s="78"/>
      <c r="AD85" s="40"/>
      <c r="AE85" s="40"/>
      <c r="AF85" s="40"/>
      <c r="AG85" s="40"/>
      <c r="AH85" s="40"/>
      <c r="AI85" s="78"/>
      <c r="AJ85" s="40"/>
      <c r="AK85" s="40"/>
      <c r="AL85" s="40"/>
      <c r="AM85" s="40"/>
      <c r="AN85" s="40"/>
      <c r="AO85" s="971"/>
      <c r="AP85" s="40"/>
      <c r="AQ85" s="41"/>
      <c r="AR85" s="41"/>
      <c r="AS85" s="41"/>
      <c r="AT85" s="41"/>
      <c r="AU85" s="94">
        <f t="shared" si="27"/>
        <v>0</v>
      </c>
      <c r="AW85" s="912"/>
      <c r="AZ85" s="913"/>
    </row>
    <row r="86" spans="1:52" s="13" customFormat="1" ht="13.2" customHeight="1" x14ac:dyDescent="0.4">
      <c r="A86" s="1489" t="s">
        <v>27</v>
      </c>
      <c r="B86" s="1465"/>
      <c r="C86" s="1350" t="s">
        <v>56</v>
      </c>
      <c r="D86" s="1506" t="s">
        <v>783</v>
      </c>
      <c r="E86" s="82" t="s">
        <v>1065</v>
      </c>
      <c r="F86" s="1050" t="s">
        <v>1067</v>
      </c>
      <c r="G86" s="1300" t="s">
        <v>758</v>
      </c>
      <c r="H86" s="1142">
        <v>100</v>
      </c>
      <c r="I86" s="1230">
        <f t="shared" si="26"/>
        <v>100</v>
      </c>
      <c r="J86" s="1232">
        <f>SUM(N87:AT87)</f>
        <v>100</v>
      </c>
      <c r="K86" s="1220">
        <f>H86-J86</f>
        <v>0</v>
      </c>
      <c r="L86" s="1209">
        <f>J86/H86</f>
        <v>1</v>
      </c>
      <c r="M86" s="30" t="s">
        <v>30</v>
      </c>
      <c r="N86" s="80"/>
      <c r="O86" s="80"/>
      <c r="P86" s="80">
        <v>80</v>
      </c>
      <c r="Q86" s="102"/>
      <c r="R86" s="80"/>
      <c r="S86" s="80"/>
      <c r="T86" s="80"/>
      <c r="U86" s="80"/>
      <c r="V86" s="80"/>
      <c r="W86" s="102"/>
      <c r="X86" s="80"/>
      <c r="Y86" s="80"/>
      <c r="Z86" s="80"/>
      <c r="AA86" s="80"/>
      <c r="AB86" s="80"/>
      <c r="AC86" s="102"/>
      <c r="AD86" s="80"/>
      <c r="AE86" s="80">
        <v>20</v>
      </c>
      <c r="AF86" s="80"/>
      <c r="AG86" s="80"/>
      <c r="AH86" s="80"/>
      <c r="AI86" s="102"/>
      <c r="AJ86" s="80"/>
      <c r="AK86" s="80"/>
      <c r="AL86" s="80"/>
      <c r="AM86" s="80"/>
      <c r="AN86" s="80"/>
      <c r="AO86" s="974"/>
      <c r="AP86" s="80"/>
      <c r="AQ86" s="100"/>
      <c r="AR86" s="100"/>
      <c r="AS86" s="100"/>
      <c r="AT86" s="100"/>
      <c r="AU86" s="103">
        <f t="shared" si="27"/>
        <v>100</v>
      </c>
      <c r="AW86" s="912"/>
      <c r="AZ86" s="913"/>
    </row>
    <row r="87" spans="1:52" s="13" customFormat="1" ht="13.2" customHeight="1" thickBot="1" x14ac:dyDescent="0.45">
      <c r="A87" s="1371"/>
      <c r="B87" s="1465"/>
      <c r="C87" s="1351"/>
      <c r="D87" s="1507"/>
      <c r="E87" s="104" t="s">
        <v>1066</v>
      </c>
      <c r="F87" s="770"/>
      <c r="G87" s="1490"/>
      <c r="H87" s="1137"/>
      <c r="I87" s="1235"/>
      <c r="J87" s="1236"/>
      <c r="K87" s="1221"/>
      <c r="L87" s="1222"/>
      <c r="M87" s="37" t="s">
        <v>31</v>
      </c>
      <c r="N87" s="40"/>
      <c r="O87" s="40"/>
      <c r="P87" s="40">
        <v>80</v>
      </c>
      <c r="Q87" s="78"/>
      <c r="R87" s="40"/>
      <c r="S87" s="40"/>
      <c r="T87" s="40"/>
      <c r="U87" s="40"/>
      <c r="V87" s="40"/>
      <c r="W87" s="78"/>
      <c r="X87" s="40"/>
      <c r="Y87" s="40"/>
      <c r="Z87" s="40"/>
      <c r="AA87" s="40"/>
      <c r="AB87" s="40"/>
      <c r="AC87" s="78"/>
      <c r="AD87" s="40"/>
      <c r="AE87" s="40"/>
      <c r="AF87" s="40">
        <v>20</v>
      </c>
      <c r="AG87" s="40"/>
      <c r="AH87" s="40"/>
      <c r="AI87" s="78"/>
      <c r="AJ87" s="40"/>
      <c r="AK87" s="40"/>
      <c r="AL87" s="40"/>
      <c r="AM87" s="40"/>
      <c r="AN87" s="40"/>
      <c r="AO87" s="971"/>
      <c r="AP87" s="40"/>
      <c r="AQ87" s="41"/>
      <c r="AR87" s="41"/>
      <c r="AS87" s="41"/>
      <c r="AT87" s="41"/>
      <c r="AU87" s="94">
        <f t="shared" si="27"/>
        <v>100</v>
      </c>
      <c r="AW87" s="912"/>
      <c r="AZ87" s="913"/>
    </row>
    <row r="88" spans="1:52" s="13" customFormat="1" ht="13.2" customHeight="1" x14ac:dyDescent="0.4">
      <c r="A88" s="1489" t="s">
        <v>27</v>
      </c>
      <c r="B88" s="1465"/>
      <c r="C88" s="1350"/>
      <c r="D88" s="1506" t="s">
        <v>62</v>
      </c>
      <c r="E88" s="82" t="s">
        <v>1022</v>
      </c>
      <c r="F88" s="1341"/>
      <c r="G88" s="1300" t="s">
        <v>758</v>
      </c>
      <c r="H88" s="1241">
        <f>500+100</f>
        <v>600</v>
      </c>
      <c r="I88" s="1230">
        <f t="shared" si="24"/>
        <v>600</v>
      </c>
      <c r="J88" s="1232">
        <f>SUM(N89:AT89)</f>
        <v>600</v>
      </c>
      <c r="K88" s="1220">
        <f>H88-J88</f>
        <v>0</v>
      </c>
      <c r="L88" s="1209">
        <f>J88/H88</f>
        <v>1</v>
      </c>
      <c r="M88" s="30" t="s">
        <v>30</v>
      </c>
      <c r="N88" s="80"/>
      <c r="O88" s="80"/>
      <c r="P88" s="80"/>
      <c r="Q88" s="102"/>
      <c r="R88" s="80"/>
      <c r="S88" s="80"/>
      <c r="T88" s="80"/>
      <c r="U88" s="80"/>
      <c r="V88" s="80"/>
      <c r="W88" s="102"/>
      <c r="X88" s="80"/>
      <c r="Y88" s="80"/>
      <c r="Z88" s="80"/>
      <c r="AA88" s="80"/>
      <c r="AB88" s="80"/>
      <c r="AC88" s="102"/>
      <c r="AD88" s="80"/>
      <c r="AE88" s="80"/>
      <c r="AF88" s="80"/>
      <c r="AG88" s="80"/>
      <c r="AH88" s="80"/>
      <c r="AI88" s="102"/>
      <c r="AJ88" s="80">
        <v>600</v>
      </c>
      <c r="AK88" s="80"/>
      <c r="AL88" s="80"/>
      <c r="AM88" s="80"/>
      <c r="AN88" s="80"/>
      <c r="AO88" s="974"/>
      <c r="AP88" s="80"/>
      <c r="AQ88" s="100"/>
      <c r="AR88" s="100"/>
      <c r="AS88" s="100"/>
      <c r="AT88" s="100"/>
      <c r="AU88" s="103">
        <f t="shared" si="27"/>
        <v>600</v>
      </c>
      <c r="AW88" s="912"/>
      <c r="AZ88" s="913"/>
    </row>
    <row r="89" spans="1:52" s="13" customFormat="1" ht="13.2" customHeight="1" thickBot="1" x14ac:dyDescent="0.45">
      <c r="A89" s="1371"/>
      <c r="B89" s="1465"/>
      <c r="C89" s="1465"/>
      <c r="D89" s="1507"/>
      <c r="E89" s="104" t="s">
        <v>334</v>
      </c>
      <c r="F89" s="1342"/>
      <c r="G89" s="1490"/>
      <c r="H89" s="1242"/>
      <c r="I89" s="1235"/>
      <c r="J89" s="1236"/>
      <c r="K89" s="1221"/>
      <c r="L89" s="1222"/>
      <c r="M89" s="37" t="s">
        <v>31</v>
      </c>
      <c r="N89" s="40"/>
      <c r="O89" s="40"/>
      <c r="P89" s="40"/>
      <c r="Q89" s="78"/>
      <c r="R89" s="40"/>
      <c r="S89" s="40"/>
      <c r="T89" s="40"/>
      <c r="U89" s="40"/>
      <c r="V89" s="40"/>
      <c r="W89" s="78"/>
      <c r="X89" s="40"/>
      <c r="Y89" s="40"/>
      <c r="Z89" s="40"/>
      <c r="AA89" s="40"/>
      <c r="AB89" s="40"/>
      <c r="AC89" s="78"/>
      <c r="AD89" s="40"/>
      <c r="AE89" s="40"/>
      <c r="AF89" s="40"/>
      <c r="AG89" s="40"/>
      <c r="AH89" s="40">
        <v>114</v>
      </c>
      <c r="AI89" s="78"/>
      <c r="AJ89" s="40">
        <v>486</v>
      </c>
      <c r="AK89" s="40"/>
      <c r="AL89" s="40"/>
      <c r="AM89" s="40"/>
      <c r="AN89" s="40"/>
      <c r="AO89" s="971"/>
      <c r="AP89" s="40"/>
      <c r="AQ89" s="41"/>
      <c r="AR89" s="41"/>
      <c r="AS89" s="41"/>
      <c r="AT89" s="41"/>
      <c r="AU89" s="94">
        <f t="shared" si="27"/>
        <v>600</v>
      </c>
      <c r="AW89" s="912"/>
      <c r="AZ89" s="913"/>
    </row>
    <row r="90" spans="1:52" s="13" customFormat="1" ht="13.2" hidden="1" customHeight="1" x14ac:dyDescent="0.4">
      <c r="A90" s="1489" t="s">
        <v>27</v>
      </c>
      <c r="B90" s="1465"/>
      <c r="C90" s="1350"/>
      <c r="D90" s="1505" t="s">
        <v>821</v>
      </c>
      <c r="E90" s="82" t="s">
        <v>831</v>
      </c>
      <c r="F90" s="1341"/>
      <c r="G90" s="1300" t="s">
        <v>758</v>
      </c>
      <c r="H90" s="1142"/>
      <c r="I90" s="1230">
        <f t="shared" si="24"/>
        <v>0</v>
      </c>
      <c r="J90" s="1232">
        <f>SUM(N91:AT91)</f>
        <v>0</v>
      </c>
      <c r="K90" s="1220">
        <f>H90-J90</f>
        <v>0</v>
      </c>
      <c r="L90" s="1209" t="e">
        <f>J90/H90</f>
        <v>#DIV/0!</v>
      </c>
      <c r="M90" s="30" t="s">
        <v>57</v>
      </c>
      <c r="N90" s="80"/>
      <c r="O90" s="80"/>
      <c r="P90" s="80"/>
      <c r="Q90" s="102"/>
      <c r="R90" s="80"/>
      <c r="S90" s="80"/>
      <c r="T90" s="80"/>
      <c r="U90" s="80"/>
      <c r="V90" s="80"/>
      <c r="W90" s="102"/>
      <c r="X90" s="80"/>
      <c r="Y90" s="80"/>
      <c r="Z90" s="80"/>
      <c r="AA90" s="80"/>
      <c r="AB90" s="80"/>
      <c r="AC90" s="102"/>
      <c r="AD90" s="80"/>
      <c r="AE90" s="80"/>
      <c r="AF90" s="80"/>
      <c r="AG90" s="80"/>
      <c r="AH90" s="80"/>
      <c r="AI90" s="102"/>
      <c r="AJ90" s="80"/>
      <c r="AK90" s="80"/>
      <c r="AL90" s="80"/>
      <c r="AM90" s="80"/>
      <c r="AN90" s="80"/>
      <c r="AO90" s="974"/>
      <c r="AP90" s="80"/>
      <c r="AQ90" s="100"/>
      <c r="AR90" s="100"/>
      <c r="AS90" s="100"/>
      <c r="AT90" s="100"/>
      <c r="AU90" s="103">
        <f t="shared" si="27"/>
        <v>0</v>
      </c>
      <c r="AW90" s="912"/>
      <c r="AZ90" s="913"/>
    </row>
    <row r="91" spans="1:52" s="13" customFormat="1" ht="13.2" hidden="1" customHeight="1" thickBot="1" x14ac:dyDescent="0.45">
      <c r="A91" s="1371"/>
      <c r="B91" s="1465"/>
      <c r="C91" s="1465"/>
      <c r="D91" s="1380"/>
      <c r="E91" s="104" t="s">
        <v>822</v>
      </c>
      <c r="F91" s="1342"/>
      <c r="G91" s="1490"/>
      <c r="H91" s="1137"/>
      <c r="I91" s="1235"/>
      <c r="J91" s="1236"/>
      <c r="K91" s="1221"/>
      <c r="L91" s="1222"/>
      <c r="M91" s="37" t="s">
        <v>58</v>
      </c>
      <c r="N91" s="40"/>
      <c r="O91" s="40"/>
      <c r="P91" s="40"/>
      <c r="Q91" s="78"/>
      <c r="R91" s="40"/>
      <c r="S91" s="40"/>
      <c r="T91" s="40"/>
      <c r="U91" s="40"/>
      <c r="V91" s="40"/>
      <c r="W91" s="78"/>
      <c r="X91" s="40"/>
      <c r="Y91" s="40"/>
      <c r="Z91" s="40"/>
      <c r="AA91" s="40"/>
      <c r="AB91" s="40"/>
      <c r="AC91" s="78"/>
      <c r="AD91" s="40"/>
      <c r="AE91" s="40"/>
      <c r="AF91" s="40"/>
      <c r="AG91" s="40"/>
      <c r="AH91" s="40"/>
      <c r="AI91" s="78"/>
      <c r="AJ91" s="40"/>
      <c r="AK91" s="40"/>
      <c r="AL91" s="40"/>
      <c r="AM91" s="40"/>
      <c r="AN91" s="40"/>
      <c r="AO91" s="971"/>
      <c r="AP91" s="40"/>
      <c r="AQ91" s="41"/>
      <c r="AR91" s="41"/>
      <c r="AS91" s="41"/>
      <c r="AT91" s="41"/>
      <c r="AU91" s="94">
        <f t="shared" si="27"/>
        <v>0</v>
      </c>
      <c r="AW91" s="912"/>
      <c r="AZ91" s="913"/>
    </row>
    <row r="92" spans="1:52" s="13" customFormat="1" ht="13.2" hidden="1" customHeight="1" x14ac:dyDescent="0.4">
      <c r="A92" s="1489" t="s">
        <v>27</v>
      </c>
      <c r="B92" s="1465"/>
      <c r="C92" s="1350" t="s">
        <v>56</v>
      </c>
      <c r="D92" s="1504" t="s">
        <v>574</v>
      </c>
      <c r="E92" s="101" t="s">
        <v>827</v>
      </c>
      <c r="F92" s="947"/>
      <c r="G92" s="1300" t="s">
        <v>758</v>
      </c>
      <c r="H92" s="1241"/>
      <c r="I92" s="1230">
        <f t="shared" si="24"/>
        <v>0</v>
      </c>
      <c r="J92" s="1232">
        <f>SUM(N93:AT93)</f>
        <v>0</v>
      </c>
      <c r="K92" s="1220">
        <f>H92-J92</f>
        <v>0</v>
      </c>
      <c r="L92" s="1209" t="e">
        <f>J92/H92</f>
        <v>#DIV/0!</v>
      </c>
      <c r="M92" s="30" t="s">
        <v>30</v>
      </c>
      <c r="N92" s="80"/>
      <c r="O92" s="80"/>
      <c r="P92" s="80"/>
      <c r="Q92" s="102"/>
      <c r="R92" s="80"/>
      <c r="S92" s="80"/>
      <c r="T92" s="80"/>
      <c r="U92" s="80"/>
      <c r="V92" s="80"/>
      <c r="W92" s="102"/>
      <c r="X92" s="80"/>
      <c r="Y92" s="80"/>
      <c r="Z92" s="80"/>
      <c r="AA92" s="80"/>
      <c r="AB92" s="80"/>
      <c r="AC92" s="102"/>
      <c r="AD92" s="80"/>
      <c r="AE92" s="80"/>
      <c r="AF92" s="80"/>
      <c r="AG92" s="80"/>
      <c r="AH92" s="80"/>
      <c r="AI92" s="102"/>
      <c r="AJ92" s="80"/>
      <c r="AK92" s="80"/>
      <c r="AL92" s="80"/>
      <c r="AM92" s="80"/>
      <c r="AN92" s="80"/>
      <c r="AO92" s="974"/>
      <c r="AP92" s="80"/>
      <c r="AQ92" s="100"/>
      <c r="AR92" s="100"/>
      <c r="AS92" s="100"/>
      <c r="AT92" s="100"/>
      <c r="AU92" s="103">
        <f t="shared" si="27"/>
        <v>0</v>
      </c>
      <c r="AW92" s="912"/>
      <c r="AZ92" s="913"/>
    </row>
    <row r="93" spans="1:52" s="13" customFormat="1" ht="13.2" hidden="1" customHeight="1" thickBot="1" x14ac:dyDescent="0.45">
      <c r="A93" s="1371"/>
      <c r="B93" s="1465"/>
      <c r="C93" s="1465"/>
      <c r="D93" s="1380"/>
      <c r="E93" s="104" t="s">
        <v>640</v>
      </c>
      <c r="F93" s="250"/>
      <c r="G93" s="1490"/>
      <c r="H93" s="1242"/>
      <c r="I93" s="1235"/>
      <c r="J93" s="1236"/>
      <c r="K93" s="1221"/>
      <c r="L93" s="1222"/>
      <c r="M93" s="37" t="s">
        <v>31</v>
      </c>
      <c r="N93" s="40"/>
      <c r="O93" s="40"/>
      <c r="P93" s="40"/>
      <c r="Q93" s="78"/>
      <c r="R93" s="40"/>
      <c r="S93" s="40"/>
      <c r="T93" s="40"/>
      <c r="U93" s="40"/>
      <c r="V93" s="40"/>
      <c r="W93" s="78"/>
      <c r="X93" s="40"/>
      <c r="Y93" s="40"/>
      <c r="Z93" s="40"/>
      <c r="AA93" s="40"/>
      <c r="AB93" s="40"/>
      <c r="AC93" s="78"/>
      <c r="AD93" s="40"/>
      <c r="AE93" s="40"/>
      <c r="AF93" s="40"/>
      <c r="AG93" s="40"/>
      <c r="AH93" s="40"/>
      <c r="AI93" s="78"/>
      <c r="AJ93" s="40"/>
      <c r="AK93" s="40"/>
      <c r="AL93" s="40"/>
      <c r="AM93" s="40"/>
      <c r="AN93" s="40"/>
      <c r="AO93" s="971"/>
      <c r="AP93" s="40"/>
      <c r="AQ93" s="41"/>
      <c r="AR93" s="41"/>
      <c r="AS93" s="41"/>
      <c r="AT93" s="41"/>
      <c r="AU93" s="94">
        <f t="shared" si="27"/>
        <v>0</v>
      </c>
      <c r="AW93" s="912"/>
      <c r="AZ93" s="913"/>
    </row>
    <row r="94" spans="1:52" s="13" customFormat="1" ht="12.75" hidden="1" customHeight="1" x14ac:dyDescent="0.4">
      <c r="A94" s="1489" t="s">
        <v>27</v>
      </c>
      <c r="B94" s="1465"/>
      <c r="C94" s="1350"/>
      <c r="D94" s="1504" t="s">
        <v>574</v>
      </c>
      <c r="E94" s="101" t="s">
        <v>828</v>
      </c>
      <c r="F94" s="947"/>
      <c r="G94" s="1300" t="s">
        <v>758</v>
      </c>
      <c r="H94" s="1241"/>
      <c r="I94" s="1230">
        <f t="shared" si="24"/>
        <v>0</v>
      </c>
      <c r="J94" s="1232">
        <f>SUM(N95:AT95)</f>
        <v>0</v>
      </c>
      <c r="K94" s="1220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102"/>
      <c r="R94" s="80"/>
      <c r="S94" s="80"/>
      <c r="T94" s="80"/>
      <c r="U94" s="80"/>
      <c r="V94" s="80"/>
      <c r="W94" s="102"/>
      <c r="X94" s="80"/>
      <c r="Y94" s="80"/>
      <c r="Z94" s="80"/>
      <c r="AA94" s="80"/>
      <c r="AB94" s="80"/>
      <c r="AC94" s="102"/>
      <c r="AD94" s="80"/>
      <c r="AE94" s="80"/>
      <c r="AF94" s="80"/>
      <c r="AG94" s="80"/>
      <c r="AH94" s="80"/>
      <c r="AI94" s="102"/>
      <c r="AJ94" s="80"/>
      <c r="AK94" s="80"/>
      <c r="AL94" s="80"/>
      <c r="AM94" s="80"/>
      <c r="AN94" s="80"/>
      <c r="AO94" s="974"/>
      <c r="AP94" s="80"/>
      <c r="AQ94" s="100"/>
      <c r="AR94" s="100"/>
      <c r="AS94" s="100"/>
      <c r="AT94" s="100"/>
      <c r="AU94" s="103">
        <f t="shared" si="27"/>
        <v>0</v>
      </c>
      <c r="AW94" s="912"/>
      <c r="AZ94" s="913"/>
    </row>
    <row r="95" spans="1:52" s="13" customFormat="1" ht="13.2" hidden="1" customHeight="1" thickBot="1" x14ac:dyDescent="0.45">
      <c r="A95" s="1371"/>
      <c r="B95" s="1465"/>
      <c r="C95" s="1465"/>
      <c r="D95" s="1380"/>
      <c r="E95" s="104" t="s">
        <v>829</v>
      </c>
      <c r="F95" s="250"/>
      <c r="G95" s="1490"/>
      <c r="H95" s="1242"/>
      <c r="I95" s="1235"/>
      <c r="J95" s="1236"/>
      <c r="K95" s="1221"/>
      <c r="L95" s="1222"/>
      <c r="M95" s="37" t="s">
        <v>31</v>
      </c>
      <c r="N95" s="40"/>
      <c r="O95" s="40"/>
      <c r="P95" s="40"/>
      <c r="Q95" s="78"/>
      <c r="R95" s="40"/>
      <c r="S95" s="40"/>
      <c r="T95" s="40"/>
      <c r="U95" s="40"/>
      <c r="V95" s="40"/>
      <c r="W95" s="78"/>
      <c r="X95" s="40"/>
      <c r="Y95" s="40"/>
      <c r="Z95" s="40"/>
      <c r="AA95" s="40"/>
      <c r="AB95" s="40"/>
      <c r="AC95" s="78"/>
      <c r="AD95" s="40"/>
      <c r="AE95" s="40"/>
      <c r="AF95" s="40"/>
      <c r="AG95" s="40"/>
      <c r="AH95" s="40"/>
      <c r="AI95" s="78"/>
      <c r="AJ95" s="40"/>
      <c r="AK95" s="40"/>
      <c r="AL95" s="40"/>
      <c r="AM95" s="40"/>
      <c r="AN95" s="40"/>
      <c r="AO95" s="971"/>
      <c r="AP95" s="40"/>
      <c r="AQ95" s="41"/>
      <c r="AR95" s="41"/>
      <c r="AS95" s="41"/>
      <c r="AT95" s="41"/>
      <c r="AU95" s="94">
        <f t="shared" si="27"/>
        <v>0</v>
      </c>
      <c r="AW95" s="912"/>
      <c r="AZ95" s="913"/>
    </row>
    <row r="96" spans="1:52" s="13" customFormat="1" ht="13.2" hidden="1" customHeight="1" x14ac:dyDescent="0.4">
      <c r="A96" s="1489" t="s">
        <v>27</v>
      </c>
      <c r="B96" s="1465"/>
      <c r="C96" s="1350"/>
      <c r="D96" s="1499" t="s">
        <v>70</v>
      </c>
      <c r="E96" s="56" t="s">
        <v>901</v>
      </c>
      <c r="F96" s="1341"/>
      <c r="G96" s="1300" t="s">
        <v>758</v>
      </c>
      <c r="H96" s="1142"/>
      <c r="I96" s="1230">
        <f t="shared" si="24"/>
        <v>0</v>
      </c>
      <c r="J96" s="1232">
        <f>SUM(N97:AT97)</f>
        <v>0</v>
      </c>
      <c r="K96" s="1220">
        <f>H96-J96</f>
        <v>0</v>
      </c>
      <c r="L96" s="1209" t="e">
        <f>J96/H96</f>
        <v>#DIV/0!</v>
      </c>
      <c r="M96" s="30" t="s">
        <v>30</v>
      </c>
      <c r="N96" s="80"/>
      <c r="O96" s="80"/>
      <c r="P96" s="80"/>
      <c r="Q96" s="102"/>
      <c r="R96" s="80"/>
      <c r="S96" s="80"/>
      <c r="T96" s="80"/>
      <c r="U96" s="80"/>
      <c r="V96" s="80"/>
      <c r="W96" s="102"/>
      <c r="X96" s="80"/>
      <c r="Y96" s="80"/>
      <c r="Z96" s="80"/>
      <c r="AA96" s="80"/>
      <c r="AB96" s="80"/>
      <c r="AC96" s="102"/>
      <c r="AD96" s="80"/>
      <c r="AE96" s="80"/>
      <c r="AF96" s="80"/>
      <c r="AG96" s="80"/>
      <c r="AH96" s="80"/>
      <c r="AI96" s="102"/>
      <c r="AJ96" s="80"/>
      <c r="AK96" s="80"/>
      <c r="AL96" s="80"/>
      <c r="AM96" s="80"/>
      <c r="AN96" s="80"/>
      <c r="AO96" s="974"/>
      <c r="AP96" s="80"/>
      <c r="AQ96" s="100"/>
      <c r="AR96" s="100"/>
      <c r="AS96" s="100"/>
      <c r="AT96" s="100"/>
      <c r="AU96" s="103">
        <f t="shared" si="27"/>
        <v>0</v>
      </c>
      <c r="AW96" s="912"/>
      <c r="AZ96" s="913"/>
    </row>
    <row r="97" spans="1:52" s="13" customFormat="1" ht="13.2" hidden="1" customHeight="1" thickBot="1" x14ac:dyDescent="0.45">
      <c r="A97" s="1371"/>
      <c r="B97" s="1465"/>
      <c r="C97" s="1465"/>
      <c r="D97" s="1380"/>
      <c r="E97" s="143" t="s">
        <v>722</v>
      </c>
      <c r="F97" s="1342"/>
      <c r="G97" s="1490"/>
      <c r="H97" s="1137"/>
      <c r="I97" s="1235"/>
      <c r="J97" s="1236"/>
      <c r="K97" s="1221"/>
      <c r="L97" s="1222"/>
      <c r="M97" s="37" t="s">
        <v>31</v>
      </c>
      <c r="N97" s="40"/>
      <c r="O97" s="40"/>
      <c r="P97" s="40"/>
      <c r="Q97" s="78"/>
      <c r="R97" s="40"/>
      <c r="S97" s="40"/>
      <c r="T97" s="40"/>
      <c r="U97" s="40"/>
      <c r="V97" s="40"/>
      <c r="W97" s="78"/>
      <c r="X97" s="40"/>
      <c r="Y97" s="40"/>
      <c r="Z97" s="40"/>
      <c r="AA97" s="40"/>
      <c r="AB97" s="40"/>
      <c r="AC97" s="78"/>
      <c r="AD97" s="40"/>
      <c r="AE97" s="40"/>
      <c r="AF97" s="40"/>
      <c r="AG97" s="40"/>
      <c r="AH97" s="40"/>
      <c r="AI97" s="78"/>
      <c r="AJ97" s="40"/>
      <c r="AK97" s="40"/>
      <c r="AL97" s="40"/>
      <c r="AM97" s="40"/>
      <c r="AN97" s="40"/>
      <c r="AO97" s="971"/>
      <c r="AP97" s="40"/>
      <c r="AQ97" s="41"/>
      <c r="AR97" s="41"/>
      <c r="AS97" s="41"/>
      <c r="AT97" s="41"/>
      <c r="AU97" s="94">
        <f t="shared" si="27"/>
        <v>0</v>
      </c>
      <c r="AW97" s="912"/>
      <c r="AZ97" s="913"/>
    </row>
    <row r="98" spans="1:52" s="13" customFormat="1" ht="13.2" hidden="1" customHeight="1" x14ac:dyDescent="0.4">
      <c r="A98" s="1489" t="s">
        <v>27</v>
      </c>
      <c r="B98" s="1465"/>
      <c r="C98" s="1350"/>
      <c r="D98" s="1499" t="s">
        <v>70</v>
      </c>
      <c r="E98" s="56" t="s">
        <v>818</v>
      </c>
      <c r="F98" s="1341"/>
      <c r="G98" s="1300" t="s">
        <v>758</v>
      </c>
      <c r="H98" s="1241"/>
      <c r="I98" s="1230">
        <f t="shared" si="24"/>
        <v>0</v>
      </c>
      <c r="J98" s="1232">
        <f>SUM(N99:AT99)</f>
        <v>0</v>
      </c>
      <c r="K98" s="1220">
        <f>H98-J98</f>
        <v>0</v>
      </c>
      <c r="L98" s="1209" t="e">
        <f>J98/H98</f>
        <v>#DIV/0!</v>
      </c>
      <c r="M98" s="30" t="s">
        <v>57</v>
      </c>
      <c r="N98" s="80"/>
      <c r="O98" s="80"/>
      <c r="P98" s="80"/>
      <c r="Q98" s="102"/>
      <c r="R98" s="80"/>
      <c r="S98" s="80"/>
      <c r="T98" s="80"/>
      <c r="U98" s="80"/>
      <c r="V98" s="80"/>
      <c r="W98" s="102"/>
      <c r="X98" s="80"/>
      <c r="Y98" s="80"/>
      <c r="Z98" s="80"/>
      <c r="AA98" s="80"/>
      <c r="AB98" s="80"/>
      <c r="AC98" s="102"/>
      <c r="AD98" s="80"/>
      <c r="AE98" s="80"/>
      <c r="AF98" s="80"/>
      <c r="AG98" s="80"/>
      <c r="AH98" s="80"/>
      <c r="AI98" s="102"/>
      <c r="AJ98" s="80"/>
      <c r="AK98" s="80"/>
      <c r="AL98" s="80"/>
      <c r="AM98" s="80"/>
      <c r="AN98" s="80"/>
      <c r="AO98" s="974"/>
      <c r="AP98" s="80"/>
      <c r="AQ98" s="100"/>
      <c r="AR98" s="100"/>
      <c r="AS98" s="100"/>
      <c r="AT98" s="100"/>
      <c r="AU98" s="103">
        <f t="shared" si="27"/>
        <v>0</v>
      </c>
      <c r="AW98" s="912"/>
      <c r="AZ98" s="913"/>
    </row>
    <row r="99" spans="1:52" s="13" customFormat="1" ht="13.2" hidden="1" customHeight="1" thickBot="1" x14ac:dyDescent="0.45">
      <c r="A99" s="1371"/>
      <c r="B99" s="1465"/>
      <c r="C99" s="1465"/>
      <c r="D99" s="1380"/>
      <c r="E99" s="104" t="s">
        <v>817</v>
      </c>
      <c r="F99" s="1342"/>
      <c r="G99" s="1490"/>
      <c r="H99" s="1242"/>
      <c r="I99" s="1235"/>
      <c r="J99" s="1236"/>
      <c r="K99" s="1221"/>
      <c r="L99" s="1222"/>
      <c r="M99" s="37" t="s">
        <v>58</v>
      </c>
      <c r="N99" s="40"/>
      <c r="O99" s="40"/>
      <c r="P99" s="40"/>
      <c r="Q99" s="78"/>
      <c r="R99" s="40"/>
      <c r="S99" s="40"/>
      <c r="T99" s="40"/>
      <c r="U99" s="40"/>
      <c r="V99" s="40"/>
      <c r="W99" s="78"/>
      <c r="X99" s="40"/>
      <c r="Y99" s="40"/>
      <c r="Z99" s="40"/>
      <c r="AA99" s="40"/>
      <c r="AB99" s="40"/>
      <c r="AC99" s="78"/>
      <c r="AD99" s="40"/>
      <c r="AE99" s="40"/>
      <c r="AF99" s="40"/>
      <c r="AG99" s="40"/>
      <c r="AH99" s="40"/>
      <c r="AI99" s="78"/>
      <c r="AJ99" s="40"/>
      <c r="AK99" s="40"/>
      <c r="AL99" s="40"/>
      <c r="AM99" s="40"/>
      <c r="AN99" s="40"/>
      <c r="AO99" s="971"/>
      <c r="AP99" s="40"/>
      <c r="AQ99" s="41"/>
      <c r="AR99" s="41"/>
      <c r="AS99" s="41"/>
      <c r="AT99" s="41"/>
      <c r="AU99" s="94">
        <f t="shared" si="27"/>
        <v>0</v>
      </c>
      <c r="AW99" s="912"/>
      <c r="AZ99" s="913"/>
    </row>
    <row r="100" spans="1:52" s="13" customFormat="1" ht="13.2" hidden="1" customHeight="1" x14ac:dyDescent="0.4">
      <c r="A100" s="1489" t="s">
        <v>27</v>
      </c>
      <c r="B100" s="1465"/>
      <c r="C100" s="1350"/>
      <c r="D100" s="1499" t="s">
        <v>70</v>
      </c>
      <c r="E100" s="56" t="s">
        <v>986</v>
      </c>
      <c r="F100" s="1500"/>
      <c r="G100" s="1300" t="s">
        <v>758</v>
      </c>
      <c r="H100" s="1241"/>
      <c r="I100" s="1230">
        <f t="shared" si="24"/>
        <v>0</v>
      </c>
      <c r="J100" s="1232">
        <f>SUM(N101:AT101)</f>
        <v>0</v>
      </c>
      <c r="K100" s="1220">
        <f>H100-J100</f>
        <v>0</v>
      </c>
      <c r="L100" s="1209" t="e">
        <f>J100/H100</f>
        <v>#DIV/0!</v>
      </c>
      <c r="M100" s="30" t="s">
        <v>57</v>
      </c>
      <c r="N100" s="80"/>
      <c r="O100" s="80"/>
      <c r="P100" s="80"/>
      <c r="Q100" s="102"/>
      <c r="R100" s="80"/>
      <c r="S100" s="80"/>
      <c r="T100" s="80"/>
      <c r="U100" s="80"/>
      <c r="V100" s="80"/>
      <c r="W100" s="102"/>
      <c r="X100" s="80"/>
      <c r="Y100" s="80"/>
      <c r="Z100" s="80"/>
      <c r="AA100" s="80"/>
      <c r="AB100" s="80"/>
      <c r="AC100" s="102"/>
      <c r="AD100" s="80"/>
      <c r="AE100" s="80"/>
      <c r="AF100" s="80"/>
      <c r="AG100" s="80"/>
      <c r="AH100" s="80"/>
      <c r="AI100" s="102"/>
      <c r="AJ100" s="80"/>
      <c r="AK100" s="80"/>
      <c r="AL100" s="80"/>
      <c r="AM100" s="80"/>
      <c r="AN100" s="80"/>
      <c r="AO100" s="974"/>
      <c r="AP100" s="80"/>
      <c r="AQ100" s="100"/>
      <c r="AR100" s="100"/>
      <c r="AS100" s="100"/>
      <c r="AT100" s="100"/>
      <c r="AU100" s="103">
        <f t="shared" si="27"/>
        <v>0</v>
      </c>
      <c r="AW100" s="912"/>
      <c r="AZ100" s="913"/>
    </row>
    <row r="101" spans="1:52" s="13" customFormat="1" ht="13.2" hidden="1" customHeight="1" thickBot="1" x14ac:dyDescent="0.45">
      <c r="A101" s="1371"/>
      <c r="B101" s="1465"/>
      <c r="C101" s="1465"/>
      <c r="D101" s="1380"/>
      <c r="E101" s="143" t="s">
        <v>749</v>
      </c>
      <c r="F101" s="1501"/>
      <c r="G101" s="1490"/>
      <c r="H101" s="1242"/>
      <c r="I101" s="1235"/>
      <c r="J101" s="1236"/>
      <c r="K101" s="1221"/>
      <c r="L101" s="1222"/>
      <c r="M101" s="37" t="s">
        <v>58</v>
      </c>
      <c r="N101" s="40"/>
      <c r="O101" s="40"/>
      <c r="P101" s="40"/>
      <c r="Q101" s="78"/>
      <c r="R101" s="40"/>
      <c r="S101" s="40"/>
      <c r="T101" s="40"/>
      <c r="U101" s="40"/>
      <c r="V101" s="40"/>
      <c r="W101" s="78"/>
      <c r="X101" s="40"/>
      <c r="Y101" s="40"/>
      <c r="Z101" s="40"/>
      <c r="AA101" s="40"/>
      <c r="AB101" s="40"/>
      <c r="AC101" s="78"/>
      <c r="AD101" s="40"/>
      <c r="AE101" s="40"/>
      <c r="AF101" s="40"/>
      <c r="AG101" s="40"/>
      <c r="AH101" s="40"/>
      <c r="AI101" s="78"/>
      <c r="AJ101" s="40"/>
      <c r="AK101" s="40"/>
      <c r="AL101" s="40"/>
      <c r="AM101" s="40"/>
      <c r="AN101" s="40"/>
      <c r="AO101" s="971"/>
      <c r="AP101" s="40"/>
      <c r="AQ101" s="41"/>
      <c r="AR101" s="41"/>
      <c r="AS101" s="41"/>
      <c r="AT101" s="41"/>
      <c r="AU101" s="94">
        <f t="shared" si="27"/>
        <v>0</v>
      </c>
      <c r="AW101" s="912"/>
      <c r="AZ101" s="913"/>
    </row>
    <row r="102" spans="1:52" s="13" customFormat="1" ht="13.2" hidden="1" customHeight="1" x14ac:dyDescent="0.4">
      <c r="A102" s="1489" t="s">
        <v>27</v>
      </c>
      <c r="B102" s="1465"/>
      <c r="C102" s="1350"/>
      <c r="D102" s="1499" t="s">
        <v>70</v>
      </c>
      <c r="E102" s="56" t="s">
        <v>74</v>
      </c>
      <c r="F102" s="750"/>
      <c r="G102" s="1300" t="s">
        <v>758</v>
      </c>
      <c r="H102" s="1502"/>
      <c r="I102" s="1230">
        <f t="shared" si="24"/>
        <v>0</v>
      </c>
      <c r="J102" s="1232">
        <f>SUM(N103:AT103)</f>
        <v>0</v>
      </c>
      <c r="K102" s="1220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921"/>
      <c r="Q102" s="79"/>
      <c r="R102" s="76"/>
      <c r="S102" s="76"/>
      <c r="T102" s="76"/>
      <c r="U102" s="76"/>
      <c r="V102" s="76"/>
      <c r="W102" s="79"/>
      <c r="X102" s="76"/>
      <c r="Y102" s="76"/>
      <c r="Z102" s="76"/>
      <c r="AA102" s="76"/>
      <c r="AB102" s="76"/>
      <c r="AC102" s="79"/>
      <c r="AD102" s="76"/>
      <c r="AE102" s="76"/>
      <c r="AF102" s="76"/>
      <c r="AG102" s="76"/>
      <c r="AH102" s="76"/>
      <c r="AI102" s="79"/>
      <c r="AJ102" s="76"/>
      <c r="AK102" s="76"/>
      <c r="AL102" s="76"/>
      <c r="AM102" s="76"/>
      <c r="AN102" s="76"/>
      <c r="AO102" s="980"/>
      <c r="AP102" s="110"/>
      <c r="AQ102" s="100"/>
      <c r="AR102" s="100"/>
      <c r="AS102" s="100"/>
      <c r="AT102" s="100"/>
      <c r="AU102" s="103">
        <f t="shared" si="27"/>
        <v>0</v>
      </c>
      <c r="AW102" s="912"/>
      <c r="AZ102" s="913"/>
    </row>
    <row r="103" spans="1:52" s="13" customFormat="1" ht="13.2" hidden="1" customHeight="1" thickBot="1" x14ac:dyDescent="0.45">
      <c r="A103" s="1371"/>
      <c r="B103" s="1465"/>
      <c r="C103" s="1465"/>
      <c r="D103" s="1380"/>
      <c r="E103" s="143" t="s">
        <v>940</v>
      </c>
      <c r="F103" s="1063"/>
      <c r="G103" s="1490"/>
      <c r="H103" s="1503"/>
      <c r="I103" s="1235"/>
      <c r="J103" s="1236"/>
      <c r="K103" s="1221"/>
      <c r="L103" s="1222"/>
      <c r="M103" s="37" t="s">
        <v>31</v>
      </c>
      <c r="N103" s="40"/>
      <c r="O103" s="40"/>
      <c r="P103" s="40"/>
      <c r="Q103" s="78"/>
      <c r="R103" s="40"/>
      <c r="S103" s="40"/>
      <c r="T103" s="40"/>
      <c r="U103" s="40"/>
      <c r="V103" s="40"/>
      <c r="W103" s="78"/>
      <c r="X103" s="40"/>
      <c r="Y103" s="40"/>
      <c r="Z103" s="40"/>
      <c r="AA103" s="40"/>
      <c r="AB103" s="40"/>
      <c r="AC103" s="78"/>
      <c r="AD103" s="40"/>
      <c r="AE103" s="40"/>
      <c r="AF103" s="40"/>
      <c r="AG103" s="40"/>
      <c r="AH103" s="40"/>
      <c r="AI103" s="78"/>
      <c r="AJ103" s="40"/>
      <c r="AK103" s="40"/>
      <c r="AL103" s="40"/>
      <c r="AM103" s="40"/>
      <c r="AN103" s="40"/>
      <c r="AO103" s="981"/>
      <c r="AP103" s="111"/>
      <c r="AQ103" s="41"/>
      <c r="AR103" s="41"/>
      <c r="AS103" s="41"/>
      <c r="AT103" s="41"/>
      <c r="AU103" s="94">
        <f t="shared" si="27"/>
        <v>0</v>
      </c>
      <c r="AW103" s="912"/>
      <c r="AZ103" s="913"/>
    </row>
    <row r="104" spans="1:52" s="13" customFormat="1" ht="13.2" customHeight="1" x14ac:dyDescent="0.4">
      <c r="A104" s="1489" t="s">
        <v>27</v>
      </c>
      <c r="B104" s="1465"/>
      <c r="C104" s="1350" t="s">
        <v>56</v>
      </c>
      <c r="D104" s="1499" t="s">
        <v>70</v>
      </c>
      <c r="E104" s="56" t="s">
        <v>1115</v>
      </c>
      <c r="F104" s="1500"/>
      <c r="G104" s="1300" t="s">
        <v>758</v>
      </c>
      <c r="H104" s="1142">
        <v>300</v>
      </c>
      <c r="I104" s="1230">
        <f t="shared" si="24"/>
        <v>300</v>
      </c>
      <c r="J104" s="1232">
        <f>SUM(N105:AT105)</f>
        <v>0</v>
      </c>
      <c r="K104" s="1220">
        <f>H104-J104</f>
        <v>300</v>
      </c>
      <c r="L104" s="1209">
        <f>J104/H104</f>
        <v>0</v>
      </c>
      <c r="M104" s="30" t="s">
        <v>30</v>
      </c>
      <c r="N104" s="80"/>
      <c r="O104" s="80"/>
      <c r="P104" s="80"/>
      <c r="Q104" s="102"/>
      <c r="R104" s="80"/>
      <c r="S104" s="80"/>
      <c r="T104" s="80"/>
      <c r="U104" s="80"/>
      <c r="V104" s="80"/>
      <c r="W104" s="102"/>
      <c r="X104" s="80"/>
      <c r="Y104" s="80"/>
      <c r="Z104" s="80"/>
      <c r="AA104" s="80"/>
      <c r="AB104" s="80"/>
      <c r="AC104" s="102"/>
      <c r="AD104" s="80"/>
      <c r="AE104" s="80"/>
      <c r="AF104" s="80"/>
      <c r="AG104" s="80"/>
      <c r="AH104" s="80"/>
      <c r="AI104" s="102"/>
      <c r="AJ104" s="80"/>
      <c r="AK104" s="80"/>
      <c r="AL104" s="80"/>
      <c r="AM104" s="80">
        <v>300</v>
      </c>
      <c r="AN104" s="80"/>
      <c r="AO104" s="980"/>
      <c r="AP104" s="110"/>
      <c r="AQ104" s="100"/>
      <c r="AR104" s="100"/>
      <c r="AS104" s="100"/>
      <c r="AT104" s="100"/>
      <c r="AU104" s="103">
        <f t="shared" si="27"/>
        <v>300</v>
      </c>
      <c r="AW104" s="912"/>
      <c r="AZ104" s="913"/>
    </row>
    <row r="105" spans="1:52" s="13" customFormat="1" ht="13.2" customHeight="1" thickBot="1" x14ac:dyDescent="0.45">
      <c r="A105" s="1371"/>
      <c r="B105" s="1465"/>
      <c r="C105" s="1465"/>
      <c r="D105" s="1380"/>
      <c r="E105" s="104" t="s">
        <v>698</v>
      </c>
      <c r="F105" s="1501"/>
      <c r="G105" s="1490"/>
      <c r="H105" s="1137"/>
      <c r="I105" s="1235"/>
      <c r="J105" s="1236"/>
      <c r="K105" s="1221"/>
      <c r="L105" s="1222"/>
      <c r="M105" s="37" t="s">
        <v>31</v>
      </c>
      <c r="N105" s="39"/>
      <c r="O105" s="39"/>
      <c r="P105" s="39"/>
      <c r="Q105" s="38"/>
      <c r="R105" s="39"/>
      <c r="S105" s="39"/>
      <c r="T105" s="39"/>
      <c r="U105" s="39"/>
      <c r="V105" s="39"/>
      <c r="W105" s="38"/>
      <c r="X105" s="39"/>
      <c r="Y105" s="39"/>
      <c r="Z105" s="39"/>
      <c r="AA105" s="39"/>
      <c r="AB105" s="39"/>
      <c r="AC105" s="38"/>
      <c r="AD105" s="39"/>
      <c r="AE105" s="39"/>
      <c r="AF105" s="39"/>
      <c r="AG105" s="39"/>
      <c r="AH105" s="39"/>
      <c r="AI105" s="38"/>
      <c r="AJ105" s="39"/>
      <c r="AK105" s="39"/>
      <c r="AL105" s="39"/>
      <c r="AM105" s="39"/>
      <c r="AN105" s="39"/>
      <c r="AO105" s="981"/>
      <c r="AP105" s="111"/>
      <c r="AQ105" s="41"/>
      <c r="AR105" s="41"/>
      <c r="AS105" s="41"/>
      <c r="AT105" s="41"/>
      <c r="AU105" s="94">
        <f t="shared" si="27"/>
        <v>0</v>
      </c>
      <c r="AW105" s="912"/>
      <c r="AZ105" s="913"/>
    </row>
    <row r="106" spans="1:52" s="13" customFormat="1" ht="13.2" customHeight="1" x14ac:dyDescent="0.4">
      <c r="A106" s="1489" t="s">
        <v>27</v>
      </c>
      <c r="B106" s="1465"/>
      <c r="C106" s="1350" t="s">
        <v>56</v>
      </c>
      <c r="D106" s="1499" t="s">
        <v>70</v>
      </c>
      <c r="E106" s="56" t="s">
        <v>1004</v>
      </c>
      <c r="F106" s="1050" t="s">
        <v>1068</v>
      </c>
      <c r="G106" s="1300" t="s">
        <v>759</v>
      </c>
      <c r="H106" s="1142">
        <v>268</v>
      </c>
      <c r="I106" s="1230">
        <f t="shared" si="24"/>
        <v>268</v>
      </c>
      <c r="J106" s="1232">
        <f>SUM(N107:AT107)</f>
        <v>268</v>
      </c>
      <c r="K106" s="1220">
        <f>H106-J106</f>
        <v>0</v>
      </c>
      <c r="L106" s="1209">
        <f>J106/H106</f>
        <v>1</v>
      </c>
      <c r="M106" s="30" t="s">
        <v>30</v>
      </c>
      <c r="N106" s="388">
        <v>268</v>
      </c>
      <c r="O106" s="76"/>
      <c r="P106" s="76"/>
      <c r="Q106" s="79"/>
      <c r="R106" s="76"/>
      <c r="S106" s="76"/>
      <c r="T106" s="76"/>
      <c r="U106" s="76"/>
      <c r="V106" s="76"/>
      <c r="W106" s="79"/>
      <c r="X106" s="76"/>
      <c r="Y106" s="76"/>
      <c r="Z106" s="76"/>
      <c r="AA106" s="76"/>
      <c r="AB106" s="76"/>
      <c r="AC106" s="79"/>
      <c r="AD106" s="76"/>
      <c r="AE106" s="76"/>
      <c r="AF106" s="76"/>
      <c r="AG106" s="76"/>
      <c r="AH106" s="76"/>
      <c r="AI106" s="79"/>
      <c r="AJ106" s="76"/>
      <c r="AK106" s="76"/>
      <c r="AL106" s="76"/>
      <c r="AM106" s="76"/>
      <c r="AN106" s="76"/>
      <c r="AO106" s="980"/>
      <c r="AP106" s="110"/>
      <c r="AQ106" s="100"/>
      <c r="AR106" s="100"/>
      <c r="AS106" s="100"/>
      <c r="AT106" s="100"/>
      <c r="AU106" s="103">
        <f t="shared" si="27"/>
        <v>268</v>
      </c>
      <c r="AW106" s="912"/>
      <c r="AZ106" s="913"/>
    </row>
    <row r="107" spans="1:52" s="13" customFormat="1" ht="13.2" customHeight="1" thickBot="1" x14ac:dyDescent="0.45">
      <c r="A107" s="1371"/>
      <c r="B107" s="1465"/>
      <c r="C107" s="1465"/>
      <c r="D107" s="1380"/>
      <c r="E107" s="143" t="s">
        <v>314</v>
      </c>
      <c r="F107" s="770"/>
      <c r="G107" s="1490"/>
      <c r="H107" s="1137"/>
      <c r="I107" s="1235"/>
      <c r="J107" s="1236"/>
      <c r="K107" s="1221"/>
      <c r="L107" s="1222"/>
      <c r="M107" s="37" t="s">
        <v>31</v>
      </c>
      <c r="N107" s="40">
        <v>268</v>
      </c>
      <c r="O107" s="40"/>
      <c r="P107" s="40"/>
      <c r="Q107" s="78"/>
      <c r="R107" s="40"/>
      <c r="S107" s="40"/>
      <c r="T107" s="40"/>
      <c r="U107" s="40"/>
      <c r="V107" s="40"/>
      <c r="W107" s="78"/>
      <c r="X107" s="40"/>
      <c r="Y107" s="40"/>
      <c r="Z107" s="40"/>
      <c r="AA107" s="40"/>
      <c r="AB107" s="40"/>
      <c r="AC107" s="78"/>
      <c r="AD107" s="40"/>
      <c r="AE107" s="40"/>
      <c r="AF107" s="40"/>
      <c r="AG107" s="40"/>
      <c r="AH107" s="40"/>
      <c r="AI107" s="78"/>
      <c r="AJ107" s="40"/>
      <c r="AK107" s="40"/>
      <c r="AL107" s="40"/>
      <c r="AM107" s="40"/>
      <c r="AN107" s="40"/>
      <c r="AO107" s="981"/>
      <c r="AP107" s="111"/>
      <c r="AQ107" s="41"/>
      <c r="AR107" s="41"/>
      <c r="AS107" s="41"/>
      <c r="AT107" s="41"/>
      <c r="AU107" s="94">
        <f t="shared" si="27"/>
        <v>268</v>
      </c>
      <c r="AW107" s="912"/>
      <c r="AZ107" s="913"/>
    </row>
    <row r="108" spans="1:52" s="13" customFormat="1" ht="13.2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1024</v>
      </c>
      <c r="F108" s="1050" t="s">
        <v>1069</v>
      </c>
      <c r="G108" s="1300" t="s">
        <v>758</v>
      </c>
      <c r="H108" s="1142">
        <f>38+5000</f>
        <v>5038</v>
      </c>
      <c r="I108" s="1230">
        <f t="shared" si="24"/>
        <v>5038</v>
      </c>
      <c r="J108" s="1232">
        <f>SUM(N109:AT109)</f>
        <v>4380</v>
      </c>
      <c r="K108" s="1220">
        <f>H108-J108</f>
        <v>658</v>
      </c>
      <c r="L108" s="1209">
        <f>J108/H108</f>
        <v>0.86939261611750696</v>
      </c>
      <c r="M108" s="30" t="s">
        <v>30</v>
      </c>
      <c r="N108" s="80"/>
      <c r="O108" s="1065">
        <v>238</v>
      </c>
      <c r="P108" s="80">
        <v>400</v>
      </c>
      <c r="Q108" s="102"/>
      <c r="R108" s="80">
        <v>400</v>
      </c>
      <c r="S108" s="80"/>
      <c r="T108" s="80"/>
      <c r="U108" s="80"/>
      <c r="V108" s="80">
        <v>500</v>
      </c>
      <c r="W108" s="102"/>
      <c r="X108" s="76"/>
      <c r="Y108" s="80">
        <v>500</v>
      </c>
      <c r="Z108" s="80">
        <v>500</v>
      </c>
      <c r="AA108" s="80"/>
      <c r="AB108" s="80"/>
      <c r="AC108" s="102"/>
      <c r="AD108" s="76">
        <v>400</v>
      </c>
      <c r="AE108" s="80"/>
      <c r="AF108" s="76"/>
      <c r="AG108" s="76"/>
      <c r="AH108" s="80"/>
      <c r="AI108" s="102"/>
      <c r="AJ108" s="76"/>
      <c r="AK108" s="80">
        <v>800</v>
      </c>
      <c r="AL108" s="76">
        <v>800</v>
      </c>
      <c r="AM108" s="76">
        <v>500</v>
      </c>
      <c r="AN108" s="80"/>
      <c r="AO108" s="974"/>
      <c r="AP108" s="80"/>
      <c r="AQ108" s="100"/>
      <c r="AR108" s="100"/>
      <c r="AS108" s="100"/>
      <c r="AT108" s="100"/>
      <c r="AU108" s="103">
        <f>SUM(N108:AT108)</f>
        <v>5038</v>
      </c>
      <c r="AW108" s="1494"/>
      <c r="AX108" s="1495"/>
      <c r="AY108" s="1495"/>
      <c r="AZ108" s="1496"/>
    </row>
    <row r="109" spans="1:52" s="13" customFormat="1" ht="13.2" customHeight="1" thickBot="1" x14ac:dyDescent="0.45">
      <c r="A109" s="1371"/>
      <c r="B109" s="1465"/>
      <c r="C109" s="1465"/>
      <c r="D109" s="1365"/>
      <c r="E109" s="276" t="s">
        <v>314</v>
      </c>
      <c r="F109" s="770"/>
      <c r="G109" s="1490"/>
      <c r="H109" s="1137"/>
      <c r="I109" s="1235"/>
      <c r="J109" s="1236"/>
      <c r="K109" s="1221"/>
      <c r="L109" s="1222"/>
      <c r="M109" s="37" t="s">
        <v>31</v>
      </c>
      <c r="N109" s="40"/>
      <c r="O109" s="40">
        <v>216</v>
      </c>
      <c r="P109" s="40">
        <v>540</v>
      </c>
      <c r="Q109" s="78"/>
      <c r="R109" s="40">
        <v>264</v>
      </c>
      <c r="S109" s="40"/>
      <c r="T109" s="40"/>
      <c r="U109" s="40">
        <v>18</v>
      </c>
      <c r="V109" s="40">
        <v>546</v>
      </c>
      <c r="W109" s="78"/>
      <c r="X109" s="40">
        <v>300</v>
      </c>
      <c r="Y109" s="40">
        <v>390</v>
      </c>
      <c r="Z109" s="40">
        <v>240</v>
      </c>
      <c r="AA109" s="40"/>
      <c r="AB109" s="40"/>
      <c r="AC109" s="78"/>
      <c r="AD109" s="40">
        <f>186+102</f>
        <v>288</v>
      </c>
      <c r="AE109" s="40">
        <v>138</v>
      </c>
      <c r="AF109" s="40">
        <v>228</v>
      </c>
      <c r="AG109" s="40">
        <v>150</v>
      </c>
      <c r="AH109" s="40">
        <v>72</v>
      </c>
      <c r="AI109" s="78"/>
      <c r="AJ109" s="40">
        <v>450</v>
      </c>
      <c r="AK109" s="40">
        <f>198+342</f>
        <v>540</v>
      </c>
      <c r="AL109" s="40"/>
      <c r="AM109" s="40"/>
      <c r="AN109" s="40"/>
      <c r="AO109" s="971"/>
      <c r="AP109" s="40"/>
      <c r="AQ109" s="41"/>
      <c r="AR109" s="41"/>
      <c r="AS109" s="41"/>
      <c r="AT109" s="41"/>
      <c r="AU109" s="94">
        <f t="shared" si="27"/>
        <v>4380</v>
      </c>
      <c r="AW109" s="1494"/>
      <c r="AX109" s="1495"/>
      <c r="AY109" s="1495"/>
      <c r="AZ109" s="1496"/>
    </row>
    <row r="110" spans="1:52" s="13" customFormat="1" ht="13.2" hidden="1" customHeight="1" x14ac:dyDescent="0.4">
      <c r="A110" s="1497" t="s">
        <v>27</v>
      </c>
      <c r="B110" s="1465"/>
      <c r="C110" s="1350" t="s">
        <v>56</v>
      </c>
      <c r="D110" s="1364" t="s">
        <v>70</v>
      </c>
      <c r="E110" s="56" t="s">
        <v>927</v>
      </c>
      <c r="F110" s="948"/>
      <c r="G110" s="1300" t="s">
        <v>761</v>
      </c>
      <c r="H110" s="1142"/>
      <c r="I110" s="1230">
        <f t="shared" ref="I110" si="28">AU110</f>
        <v>0</v>
      </c>
      <c r="J110" s="1232">
        <f>SUM(N111:AT111)</f>
        <v>0</v>
      </c>
      <c r="K110" s="1220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102"/>
      <c r="R110" s="80"/>
      <c r="S110" s="80"/>
      <c r="T110" s="80"/>
      <c r="U110" s="80"/>
      <c r="V110" s="80"/>
      <c r="W110" s="102"/>
      <c r="X110" s="76"/>
      <c r="Y110" s="80"/>
      <c r="Z110" s="80"/>
      <c r="AA110" s="80"/>
      <c r="AB110" s="80"/>
      <c r="AC110" s="102"/>
      <c r="AD110" s="76"/>
      <c r="AE110" s="80"/>
      <c r="AF110" s="76"/>
      <c r="AG110" s="76"/>
      <c r="AH110" s="80"/>
      <c r="AI110" s="102"/>
      <c r="AJ110" s="76"/>
      <c r="AK110" s="80"/>
      <c r="AL110" s="76"/>
      <c r="AM110" s="76"/>
      <c r="AN110" s="80"/>
      <c r="AO110" s="974"/>
      <c r="AP110" s="80"/>
      <c r="AQ110" s="100"/>
      <c r="AR110" s="100"/>
      <c r="AS110" s="100"/>
      <c r="AT110" s="100"/>
      <c r="AU110" s="103">
        <f t="shared" si="27"/>
        <v>0</v>
      </c>
      <c r="AW110" s="912"/>
      <c r="AZ110" s="913"/>
    </row>
    <row r="111" spans="1:52" s="13" customFormat="1" ht="13.2" hidden="1" customHeight="1" thickBot="1" x14ac:dyDescent="0.45">
      <c r="A111" s="1498"/>
      <c r="B111" s="1465"/>
      <c r="C111" s="1465"/>
      <c r="D111" s="1365"/>
      <c r="E111" s="106" t="s">
        <v>591</v>
      </c>
      <c r="F111" s="826"/>
      <c r="G111" s="1490"/>
      <c r="H111" s="1137"/>
      <c r="I111" s="1235"/>
      <c r="J111" s="1236"/>
      <c r="K111" s="1221"/>
      <c r="L111" s="1222"/>
      <c r="M111" s="37" t="s">
        <v>31</v>
      </c>
      <c r="N111" s="40"/>
      <c r="O111" s="40"/>
      <c r="P111" s="40"/>
      <c r="Q111" s="78"/>
      <c r="R111" s="40"/>
      <c r="S111" s="40"/>
      <c r="T111" s="40"/>
      <c r="U111" s="40"/>
      <c r="V111" s="40"/>
      <c r="W111" s="78"/>
      <c r="X111" s="40"/>
      <c r="Y111" s="40"/>
      <c r="Z111" s="40"/>
      <c r="AA111" s="40"/>
      <c r="AB111" s="40"/>
      <c r="AC111" s="78"/>
      <c r="AD111" s="40"/>
      <c r="AE111" s="40"/>
      <c r="AF111" s="40"/>
      <c r="AG111" s="40"/>
      <c r="AH111" s="40"/>
      <c r="AI111" s="78"/>
      <c r="AJ111" s="40"/>
      <c r="AK111" s="40"/>
      <c r="AL111" s="40"/>
      <c r="AM111" s="40"/>
      <c r="AN111" s="40"/>
      <c r="AO111" s="971"/>
      <c r="AP111" s="40"/>
      <c r="AQ111" s="41"/>
      <c r="AR111" s="41"/>
      <c r="AS111" s="41"/>
      <c r="AT111" s="41"/>
      <c r="AU111" s="94">
        <f t="shared" si="27"/>
        <v>0</v>
      </c>
      <c r="AW111" s="912"/>
      <c r="AZ111" s="913"/>
    </row>
    <row r="112" spans="1:52" s="13" customFormat="1" ht="13.2" hidden="1" customHeight="1" x14ac:dyDescent="0.4">
      <c r="A112" s="1489" t="s">
        <v>27</v>
      </c>
      <c r="B112" s="1465"/>
      <c r="C112" s="1350" t="s">
        <v>56</v>
      </c>
      <c r="D112" s="1364" t="s">
        <v>70</v>
      </c>
      <c r="E112" s="274" t="s">
        <v>1025</v>
      </c>
      <c r="F112" s="750"/>
      <c r="G112" s="1300" t="s">
        <v>759</v>
      </c>
      <c r="H112" s="1142">
        <v>0</v>
      </c>
      <c r="I112" s="1230">
        <f t="shared" si="24"/>
        <v>0</v>
      </c>
      <c r="J112" s="1232">
        <f>SUM(N113:AT113)</f>
        <v>0</v>
      </c>
      <c r="K112" s="1220">
        <f>H112-J112</f>
        <v>0</v>
      </c>
      <c r="L112" s="1209" t="e">
        <f>J112/H112</f>
        <v>#DIV/0!</v>
      </c>
      <c r="M112" s="30" t="s">
        <v>57</v>
      </c>
      <c r="N112" s="76"/>
      <c r="O112" s="76"/>
      <c r="P112" s="76"/>
      <c r="Q112" s="79"/>
      <c r="R112" s="76"/>
      <c r="S112" s="76"/>
      <c r="T112" s="76"/>
      <c r="U112" s="76"/>
      <c r="V112" s="76"/>
      <c r="W112" s="79"/>
      <c r="X112" s="76"/>
      <c r="Y112" s="76"/>
      <c r="Z112" s="76"/>
      <c r="AA112" s="76"/>
      <c r="AB112" s="76"/>
      <c r="AC112" s="79"/>
      <c r="AD112" s="76"/>
      <c r="AE112" s="76"/>
      <c r="AF112" s="76"/>
      <c r="AG112" s="76"/>
      <c r="AH112" s="76"/>
      <c r="AI112" s="79"/>
      <c r="AJ112" s="76"/>
      <c r="AK112" s="76"/>
      <c r="AL112" s="76"/>
      <c r="AM112" s="76"/>
      <c r="AN112" s="76"/>
      <c r="AO112" s="974"/>
      <c r="AP112" s="80"/>
      <c r="AQ112" s="100"/>
      <c r="AR112" s="100"/>
      <c r="AS112" s="100"/>
      <c r="AT112" s="100"/>
      <c r="AU112" s="103">
        <f t="shared" si="27"/>
        <v>0</v>
      </c>
      <c r="AW112" s="912"/>
      <c r="AZ112" s="913"/>
    </row>
    <row r="113" spans="1:52" s="13" customFormat="1" ht="13.2" hidden="1" customHeight="1" thickBot="1" x14ac:dyDescent="0.45">
      <c r="A113" s="1371"/>
      <c r="B113" s="1465"/>
      <c r="C113" s="1465"/>
      <c r="D113" s="1365"/>
      <c r="E113" s="106" t="s">
        <v>590</v>
      </c>
      <c r="F113" s="1063"/>
      <c r="G113" s="1490"/>
      <c r="H113" s="1137"/>
      <c r="I113" s="1235"/>
      <c r="J113" s="1236"/>
      <c r="K113" s="1221"/>
      <c r="L113" s="1222"/>
      <c r="M113" s="37" t="s">
        <v>58</v>
      </c>
      <c r="N113" s="40"/>
      <c r="O113" s="40"/>
      <c r="P113" s="40"/>
      <c r="Q113" s="78"/>
      <c r="R113" s="40"/>
      <c r="S113" s="40"/>
      <c r="T113" s="40"/>
      <c r="U113" s="40"/>
      <c r="V113" s="40"/>
      <c r="W113" s="78"/>
      <c r="X113" s="40"/>
      <c r="Y113" s="40"/>
      <c r="Z113" s="40"/>
      <c r="AA113" s="40"/>
      <c r="AB113" s="40"/>
      <c r="AC113" s="78"/>
      <c r="AD113" s="40"/>
      <c r="AE113" s="40"/>
      <c r="AF113" s="40"/>
      <c r="AG113" s="40"/>
      <c r="AH113" s="40"/>
      <c r="AI113" s="78"/>
      <c r="AJ113" s="40"/>
      <c r="AK113" s="40"/>
      <c r="AL113" s="40"/>
      <c r="AM113" s="40"/>
      <c r="AN113" s="40"/>
      <c r="AO113" s="971"/>
      <c r="AP113" s="40"/>
      <c r="AQ113" s="41"/>
      <c r="AR113" s="41"/>
      <c r="AS113" s="41"/>
      <c r="AT113" s="41"/>
      <c r="AU113" s="94">
        <f t="shared" si="27"/>
        <v>0</v>
      </c>
      <c r="AW113" s="912"/>
      <c r="AZ113" s="913"/>
    </row>
    <row r="114" spans="1:52" s="13" customFormat="1" ht="13.2" hidden="1" customHeight="1" x14ac:dyDescent="0.4">
      <c r="A114" s="1489" t="s">
        <v>27</v>
      </c>
      <c r="B114" s="1465"/>
      <c r="C114" s="1350" t="s">
        <v>83</v>
      </c>
      <c r="D114" s="1493" t="s">
        <v>81</v>
      </c>
      <c r="E114" s="56" t="s">
        <v>955</v>
      </c>
      <c r="F114" s="1140"/>
      <c r="G114" s="1300" t="s">
        <v>758</v>
      </c>
      <c r="H114" s="1142"/>
      <c r="I114" s="1230">
        <f t="shared" si="24"/>
        <v>0</v>
      </c>
      <c r="J114" s="1232">
        <f>SUM(N115:AT115)</f>
        <v>0</v>
      </c>
      <c r="K114" s="1220">
        <f>H114-J114</f>
        <v>0</v>
      </c>
      <c r="L114" s="1209" t="e">
        <f>J114/H114</f>
        <v>#DIV/0!</v>
      </c>
      <c r="M114" s="30" t="s">
        <v>30</v>
      </c>
      <c r="N114" s="80"/>
      <c r="O114" s="80"/>
      <c r="P114" s="80"/>
      <c r="Q114" s="102"/>
      <c r="R114" s="80"/>
      <c r="S114" s="80"/>
      <c r="T114" s="80"/>
      <c r="U114" s="80"/>
      <c r="V114" s="80"/>
      <c r="W114" s="102"/>
      <c r="X114" s="80"/>
      <c r="Y114" s="80"/>
      <c r="Z114" s="80"/>
      <c r="AA114" s="80"/>
      <c r="AB114" s="80"/>
      <c r="AC114" s="102"/>
      <c r="AD114" s="80"/>
      <c r="AE114" s="80"/>
      <c r="AF114" s="80"/>
      <c r="AG114" s="80"/>
      <c r="AH114" s="80"/>
      <c r="AI114" s="102"/>
      <c r="AJ114" s="80"/>
      <c r="AK114" s="80"/>
      <c r="AL114" s="80"/>
      <c r="AM114" s="80"/>
      <c r="AN114" s="80"/>
      <c r="AO114" s="974"/>
      <c r="AP114" s="80"/>
      <c r="AQ114" s="100"/>
      <c r="AR114" s="100"/>
      <c r="AS114" s="100"/>
      <c r="AT114" s="100"/>
      <c r="AU114" s="103">
        <f t="shared" si="27"/>
        <v>0</v>
      </c>
      <c r="AW114" s="912"/>
      <c r="AZ114" s="913"/>
    </row>
    <row r="115" spans="1:52" s="13" customFormat="1" ht="13.2" hidden="1" customHeight="1" thickBot="1" x14ac:dyDescent="0.45">
      <c r="A115" s="1371"/>
      <c r="B115" s="1465"/>
      <c r="C115" s="1465"/>
      <c r="D115" s="1336"/>
      <c r="E115" s="106" t="s">
        <v>82</v>
      </c>
      <c r="F115" s="1141"/>
      <c r="G115" s="1490"/>
      <c r="H115" s="1137"/>
      <c r="I115" s="1235"/>
      <c r="J115" s="1236"/>
      <c r="K115" s="1221"/>
      <c r="L115" s="1222"/>
      <c r="M115" s="37" t="s">
        <v>31</v>
      </c>
      <c r="N115" s="40"/>
      <c r="O115" s="40"/>
      <c r="P115" s="40"/>
      <c r="Q115" s="78"/>
      <c r="R115" s="40"/>
      <c r="S115" s="40"/>
      <c r="T115" s="40"/>
      <c r="U115" s="40"/>
      <c r="V115" s="40"/>
      <c r="W115" s="78"/>
      <c r="X115" s="40"/>
      <c r="Y115" s="40"/>
      <c r="Z115" s="40"/>
      <c r="AA115" s="40"/>
      <c r="AB115" s="40"/>
      <c r="AC115" s="78"/>
      <c r="AD115" s="40"/>
      <c r="AE115" s="40"/>
      <c r="AF115" s="40"/>
      <c r="AG115" s="40"/>
      <c r="AH115" s="40"/>
      <c r="AI115" s="78"/>
      <c r="AJ115" s="40"/>
      <c r="AK115" s="40"/>
      <c r="AL115" s="40"/>
      <c r="AM115" s="40"/>
      <c r="AN115" s="40"/>
      <c r="AO115" s="971"/>
      <c r="AP115" s="40"/>
      <c r="AQ115" s="41"/>
      <c r="AR115" s="41"/>
      <c r="AS115" s="41"/>
      <c r="AT115" s="41"/>
      <c r="AU115" s="94">
        <f t="shared" si="27"/>
        <v>0</v>
      </c>
      <c r="AW115" s="912"/>
      <c r="AZ115" s="913"/>
    </row>
    <row r="116" spans="1:52" s="13" customFormat="1" ht="13.2" customHeight="1" thickBot="1" x14ac:dyDescent="0.45">
      <c r="A116" s="1489" t="s">
        <v>27</v>
      </c>
      <c r="B116" s="1465"/>
      <c r="C116" s="1350"/>
      <c r="D116" s="1491" t="s">
        <v>86</v>
      </c>
      <c r="E116" s="56" t="s">
        <v>1061</v>
      </c>
      <c r="F116" s="1140"/>
      <c r="G116" s="1300" t="s">
        <v>758</v>
      </c>
      <c r="H116" s="1142">
        <v>600</v>
      </c>
      <c r="I116" s="1230">
        <f t="shared" si="24"/>
        <v>600</v>
      </c>
      <c r="J116" s="1232">
        <f>SUM(N117:AT117)</f>
        <v>597</v>
      </c>
      <c r="K116" s="1220">
        <f>H116-J116</f>
        <v>3</v>
      </c>
      <c r="L116" s="1209">
        <f>J116/H116</f>
        <v>0.995</v>
      </c>
      <c r="M116" s="30" t="s">
        <v>30</v>
      </c>
      <c r="N116" s="80"/>
      <c r="O116" s="80"/>
      <c r="P116" s="80"/>
      <c r="Q116" s="102"/>
      <c r="R116" s="80"/>
      <c r="S116" s="80"/>
      <c r="T116" s="80"/>
      <c r="U116" s="80"/>
      <c r="V116" s="80"/>
      <c r="W116" s="102"/>
      <c r="X116" s="80"/>
      <c r="Y116" s="80"/>
      <c r="Z116" s="80"/>
      <c r="AA116" s="80"/>
      <c r="AB116" s="80"/>
      <c r="AC116" s="102"/>
      <c r="AD116" s="80"/>
      <c r="AE116" s="80"/>
      <c r="AF116" s="80"/>
      <c r="AG116" s="80">
        <v>600</v>
      </c>
      <c r="AH116" s="80"/>
      <c r="AI116" s="102"/>
      <c r="AJ116" s="80"/>
      <c r="AK116" s="80"/>
      <c r="AL116" s="80"/>
      <c r="AM116" s="80"/>
      <c r="AN116" s="80"/>
      <c r="AO116" s="974"/>
      <c r="AP116" s="80"/>
      <c r="AQ116" s="100"/>
      <c r="AR116" s="100"/>
      <c r="AS116" s="100"/>
      <c r="AT116" s="100"/>
      <c r="AU116" s="103">
        <f t="shared" si="27"/>
        <v>600</v>
      </c>
      <c r="AW116" s="912"/>
      <c r="AZ116" s="913"/>
    </row>
    <row r="117" spans="1:52" s="13" customFormat="1" ht="13.2" customHeight="1" thickBot="1" x14ac:dyDescent="0.45">
      <c r="A117" s="1371"/>
      <c r="B117" s="1465"/>
      <c r="C117" s="1465"/>
      <c r="D117" s="1492"/>
      <c r="E117" s="106" t="s">
        <v>87</v>
      </c>
      <c r="F117" s="1141"/>
      <c r="G117" s="1490"/>
      <c r="H117" s="1137"/>
      <c r="I117" s="1235"/>
      <c r="J117" s="1236"/>
      <c r="K117" s="1221"/>
      <c r="L117" s="1222"/>
      <c r="M117" s="37" t="s">
        <v>31</v>
      </c>
      <c r="N117" s="40"/>
      <c r="O117" s="40"/>
      <c r="P117" s="40"/>
      <c r="Q117" s="78"/>
      <c r="R117" s="40"/>
      <c r="S117" s="40"/>
      <c r="T117" s="40"/>
      <c r="U117" s="40"/>
      <c r="V117" s="40"/>
      <c r="W117" s="78"/>
      <c r="X117" s="40"/>
      <c r="Y117" s="40"/>
      <c r="Z117" s="40"/>
      <c r="AA117" s="40"/>
      <c r="AB117" s="40"/>
      <c r="AC117" s="78"/>
      <c r="AD117" s="40"/>
      <c r="AE117" s="40"/>
      <c r="AF117" s="40"/>
      <c r="AG117" s="40">
        <v>168</v>
      </c>
      <c r="AH117" s="40">
        <v>429</v>
      </c>
      <c r="AI117" s="78"/>
      <c r="AJ117" s="40"/>
      <c r="AK117" s="40"/>
      <c r="AL117" s="40"/>
      <c r="AM117" s="40"/>
      <c r="AN117" s="40"/>
      <c r="AO117" s="971"/>
      <c r="AP117" s="40"/>
      <c r="AQ117" s="41"/>
      <c r="AR117" s="41"/>
      <c r="AS117" s="41"/>
      <c r="AT117" s="41"/>
      <c r="AU117" s="94">
        <f t="shared" si="27"/>
        <v>597</v>
      </c>
      <c r="AW117" s="912"/>
      <c r="AZ117" s="913"/>
    </row>
    <row r="118" spans="1:52" s="13" customFormat="1" ht="13.2" customHeight="1" x14ac:dyDescent="0.4">
      <c r="A118" s="1489" t="s">
        <v>27</v>
      </c>
      <c r="B118" s="1465"/>
      <c r="C118" s="1350" t="s">
        <v>56</v>
      </c>
      <c r="D118" s="1389" t="s">
        <v>928</v>
      </c>
      <c r="E118" s="56" t="s">
        <v>1037</v>
      </c>
      <c r="F118" s="152"/>
      <c r="G118" s="1300" t="s">
        <v>758</v>
      </c>
      <c r="H118" s="1142">
        <v>300</v>
      </c>
      <c r="I118" s="1230">
        <f t="shared" si="24"/>
        <v>300</v>
      </c>
      <c r="J118" s="1232">
        <f>SUM(N119:AT119)</f>
        <v>300</v>
      </c>
      <c r="K118" s="1220">
        <f>H118-J118</f>
        <v>0</v>
      </c>
      <c r="L118" s="1209">
        <f>J118/H118</f>
        <v>1</v>
      </c>
      <c r="M118" s="83" t="s">
        <v>784</v>
      </c>
      <c r="N118" s="80"/>
      <c r="O118" s="80"/>
      <c r="P118" s="80"/>
      <c r="Q118" s="102"/>
      <c r="R118" s="80"/>
      <c r="S118" s="80"/>
      <c r="T118" s="80"/>
      <c r="U118" s="80"/>
      <c r="V118" s="80"/>
      <c r="W118" s="102"/>
      <c r="X118" s="80"/>
      <c r="Y118" s="80"/>
      <c r="Z118" s="80"/>
      <c r="AA118" s="80"/>
      <c r="AB118" s="80">
        <v>100</v>
      </c>
      <c r="AC118" s="102"/>
      <c r="AD118" s="80">
        <v>200</v>
      </c>
      <c r="AE118" s="80"/>
      <c r="AF118" s="80"/>
      <c r="AG118" s="80"/>
      <c r="AH118" s="80"/>
      <c r="AI118" s="102"/>
      <c r="AJ118" s="80"/>
      <c r="AK118" s="80"/>
      <c r="AL118" s="80"/>
      <c r="AM118" s="80"/>
      <c r="AN118" s="80"/>
      <c r="AO118" s="974"/>
      <c r="AP118" s="80"/>
      <c r="AQ118" s="100"/>
      <c r="AR118" s="100"/>
      <c r="AS118" s="100"/>
      <c r="AT118" s="100"/>
      <c r="AU118" s="103">
        <f t="shared" si="27"/>
        <v>300</v>
      </c>
      <c r="AW118" s="912"/>
      <c r="AZ118" s="913"/>
    </row>
    <row r="119" spans="1:52" s="13" customFormat="1" ht="13.2" customHeight="1" thickBot="1" x14ac:dyDescent="0.45">
      <c r="A119" s="1371"/>
      <c r="B119" s="1465"/>
      <c r="C119" s="1465"/>
      <c r="D119" s="1439"/>
      <c r="E119" s="273" t="s">
        <v>337</v>
      </c>
      <c r="F119" s="751"/>
      <c r="G119" s="1490"/>
      <c r="H119" s="1137"/>
      <c r="I119" s="1235"/>
      <c r="J119" s="1236"/>
      <c r="K119" s="1221"/>
      <c r="L119" s="1222"/>
      <c r="M119" s="85" t="s">
        <v>785</v>
      </c>
      <c r="N119" s="40"/>
      <c r="O119" s="40"/>
      <c r="P119" s="40"/>
      <c r="Q119" s="78"/>
      <c r="R119" s="40"/>
      <c r="S119" s="40"/>
      <c r="T119" s="40"/>
      <c r="U119" s="40"/>
      <c r="V119" s="40"/>
      <c r="W119" s="78"/>
      <c r="X119" s="40"/>
      <c r="Y119" s="40"/>
      <c r="Z119" s="40"/>
      <c r="AA119" s="40"/>
      <c r="AB119" s="40"/>
      <c r="AC119" s="78"/>
      <c r="AD119" s="40">
        <v>300</v>
      </c>
      <c r="AE119" s="40"/>
      <c r="AF119" s="40"/>
      <c r="AG119" s="40"/>
      <c r="AH119" s="40"/>
      <c r="AI119" s="78"/>
      <c r="AJ119" s="40"/>
      <c r="AK119" s="40"/>
      <c r="AL119" s="40"/>
      <c r="AM119" s="40"/>
      <c r="AN119" s="40"/>
      <c r="AO119" s="971"/>
      <c r="AP119" s="40"/>
      <c r="AQ119" s="41"/>
      <c r="AR119" s="41"/>
      <c r="AS119" s="41"/>
      <c r="AT119" s="41"/>
      <c r="AU119" s="94">
        <f t="shared" si="27"/>
        <v>300</v>
      </c>
      <c r="AW119" s="912"/>
      <c r="AZ119" s="913"/>
    </row>
    <row r="120" spans="1:52" s="13" customFormat="1" ht="13.2" hidden="1" customHeight="1" x14ac:dyDescent="0.4">
      <c r="A120" s="1489" t="s">
        <v>27</v>
      </c>
      <c r="B120" s="1465"/>
      <c r="C120" s="1350" t="s">
        <v>56</v>
      </c>
      <c r="D120" s="1389" t="s">
        <v>88</v>
      </c>
      <c r="E120" s="53" t="s">
        <v>1000</v>
      </c>
      <c r="F120" s="1140"/>
      <c r="G120" s="1300" t="s">
        <v>758</v>
      </c>
      <c r="H120" s="1142"/>
      <c r="I120" s="1230">
        <f t="shared" si="24"/>
        <v>0</v>
      </c>
      <c r="J120" s="1232">
        <f>SUM(N121:AT121)</f>
        <v>0</v>
      </c>
      <c r="K120" s="1220">
        <f>H120-J120</f>
        <v>0</v>
      </c>
      <c r="L120" s="1209" t="e">
        <f>J120/H120</f>
        <v>#DIV/0!</v>
      </c>
      <c r="M120" s="83" t="s">
        <v>39</v>
      </c>
      <c r="N120" s="80"/>
      <c r="O120" s="80"/>
      <c r="P120" s="80"/>
      <c r="Q120" s="102"/>
      <c r="R120" s="80"/>
      <c r="S120" s="80"/>
      <c r="T120" s="80"/>
      <c r="U120" s="80"/>
      <c r="V120" s="80"/>
      <c r="W120" s="102"/>
      <c r="X120" s="80"/>
      <c r="Y120" s="80"/>
      <c r="Z120" s="80"/>
      <c r="AA120" s="80"/>
      <c r="AB120" s="80"/>
      <c r="AC120" s="102"/>
      <c r="AD120" s="80"/>
      <c r="AE120" s="80"/>
      <c r="AF120" s="80"/>
      <c r="AG120" s="80"/>
      <c r="AH120" s="80"/>
      <c r="AI120" s="102"/>
      <c r="AJ120" s="80"/>
      <c r="AK120" s="80"/>
      <c r="AL120" s="80"/>
      <c r="AM120" s="80"/>
      <c r="AN120" s="80"/>
      <c r="AO120" s="974"/>
      <c r="AP120" s="80"/>
      <c r="AQ120" s="100"/>
      <c r="AR120" s="100"/>
      <c r="AS120" s="100"/>
      <c r="AT120" s="100"/>
      <c r="AU120" s="103">
        <f t="shared" si="27"/>
        <v>0</v>
      </c>
      <c r="AW120" s="912"/>
      <c r="AZ120" s="913"/>
    </row>
    <row r="121" spans="1:52" s="13" customFormat="1" ht="13.2" hidden="1" customHeight="1" thickBot="1" x14ac:dyDescent="0.45">
      <c r="A121" s="1371"/>
      <c r="B121" s="1465"/>
      <c r="C121" s="1465"/>
      <c r="D121" s="1439"/>
      <c r="E121" s="273" t="s">
        <v>411</v>
      </c>
      <c r="F121" s="1141"/>
      <c r="G121" s="1490"/>
      <c r="H121" s="1136"/>
      <c r="I121" s="1235"/>
      <c r="J121" s="1236"/>
      <c r="K121" s="1221"/>
      <c r="L121" s="1222"/>
      <c r="M121" s="85" t="s">
        <v>40</v>
      </c>
      <c r="N121" s="40"/>
      <c r="O121" s="40"/>
      <c r="P121" s="40"/>
      <c r="Q121" s="78"/>
      <c r="R121" s="40"/>
      <c r="S121" s="40"/>
      <c r="T121" s="40"/>
      <c r="U121" s="40"/>
      <c r="V121" s="40"/>
      <c r="W121" s="78"/>
      <c r="X121" s="40"/>
      <c r="Y121" s="40"/>
      <c r="Z121" s="40"/>
      <c r="AA121" s="40"/>
      <c r="AB121" s="40"/>
      <c r="AC121" s="78"/>
      <c r="AD121" s="40"/>
      <c r="AE121" s="40"/>
      <c r="AF121" s="40"/>
      <c r="AG121" s="40"/>
      <c r="AH121" s="40"/>
      <c r="AI121" s="78"/>
      <c r="AJ121" s="40"/>
      <c r="AK121" s="40"/>
      <c r="AL121" s="40"/>
      <c r="AM121" s="40"/>
      <c r="AN121" s="40"/>
      <c r="AO121" s="971"/>
      <c r="AP121" s="40"/>
      <c r="AQ121" s="41"/>
      <c r="AR121" s="41"/>
      <c r="AS121" s="41"/>
      <c r="AT121" s="41"/>
      <c r="AU121" s="94">
        <f t="shared" si="27"/>
        <v>0</v>
      </c>
      <c r="AW121" s="912"/>
      <c r="AZ121" s="913"/>
    </row>
    <row r="122" spans="1:52" s="13" customFormat="1" ht="13.2" hidden="1" customHeight="1" x14ac:dyDescent="0.4">
      <c r="A122" s="1489" t="s">
        <v>27</v>
      </c>
      <c r="B122" s="1465"/>
      <c r="C122" s="1350"/>
      <c r="D122" s="1389"/>
      <c r="E122" s="56"/>
      <c r="F122" s="752"/>
      <c r="G122" s="1300" t="s">
        <v>758</v>
      </c>
      <c r="H122" s="1142"/>
      <c r="I122" s="1230">
        <f t="shared" si="24"/>
        <v>0</v>
      </c>
      <c r="J122" s="1232">
        <f>SUM(N123:AT123)</f>
        <v>0</v>
      </c>
      <c r="K122" s="1220">
        <f>H122-J122</f>
        <v>0</v>
      </c>
      <c r="L122" s="1209" t="e">
        <f>J122/H122</f>
        <v>#DIV/0!</v>
      </c>
      <c r="M122" s="83" t="s">
        <v>784</v>
      </c>
      <c r="N122" s="80"/>
      <c r="O122" s="80"/>
      <c r="P122" s="80"/>
      <c r="Q122" s="102"/>
      <c r="R122" s="80"/>
      <c r="S122" s="80"/>
      <c r="T122" s="80"/>
      <c r="U122" s="80"/>
      <c r="V122" s="80"/>
      <c r="W122" s="102"/>
      <c r="X122" s="80"/>
      <c r="Y122" s="80"/>
      <c r="Z122" s="80"/>
      <c r="AA122" s="80"/>
      <c r="AB122" s="80"/>
      <c r="AC122" s="102"/>
      <c r="AD122" s="80"/>
      <c r="AE122" s="80"/>
      <c r="AF122" s="80"/>
      <c r="AG122" s="80"/>
      <c r="AH122" s="80"/>
      <c r="AI122" s="102"/>
      <c r="AJ122" s="80"/>
      <c r="AK122" s="80"/>
      <c r="AL122" s="80"/>
      <c r="AM122" s="80"/>
      <c r="AN122" s="80"/>
      <c r="AO122" s="974"/>
      <c r="AP122" s="80"/>
      <c r="AQ122" s="100"/>
      <c r="AR122" s="100"/>
      <c r="AS122" s="100"/>
      <c r="AT122" s="100"/>
      <c r="AU122" s="103">
        <f t="shared" si="27"/>
        <v>0</v>
      </c>
      <c r="AW122" s="912"/>
      <c r="AZ122" s="913"/>
    </row>
    <row r="123" spans="1:52" s="13" customFormat="1" ht="13.2" hidden="1" customHeight="1" thickBot="1" x14ac:dyDescent="0.45">
      <c r="A123" s="1489"/>
      <c r="B123" s="1351"/>
      <c r="C123" s="1465"/>
      <c r="D123" s="1439"/>
      <c r="E123" s="273"/>
      <c r="F123" s="751"/>
      <c r="G123" s="1490"/>
      <c r="H123" s="1136"/>
      <c r="I123" s="1235"/>
      <c r="J123" s="1236"/>
      <c r="K123" s="1221"/>
      <c r="L123" s="1222"/>
      <c r="M123" s="397" t="s">
        <v>785</v>
      </c>
      <c r="N123" s="253"/>
      <c r="O123" s="253"/>
      <c r="P123" s="253"/>
      <c r="Q123" s="59"/>
      <c r="R123" s="253"/>
      <c r="S123" s="253"/>
      <c r="T123" s="253"/>
      <c r="U123" s="253"/>
      <c r="V123" s="253"/>
      <c r="W123" s="59"/>
      <c r="X123" s="253"/>
      <c r="Y123" s="253"/>
      <c r="Z123" s="253"/>
      <c r="AA123" s="253"/>
      <c r="AB123" s="253"/>
      <c r="AC123" s="59"/>
      <c r="AD123" s="253"/>
      <c r="AE123" s="253"/>
      <c r="AF123" s="253"/>
      <c r="AG123" s="253"/>
      <c r="AH123" s="253"/>
      <c r="AI123" s="59"/>
      <c r="AJ123" s="253"/>
      <c r="AK123" s="253"/>
      <c r="AL123" s="253"/>
      <c r="AM123" s="253"/>
      <c r="AN123" s="253"/>
      <c r="AO123" s="982"/>
      <c r="AP123" s="253"/>
      <c r="AQ123" s="257"/>
      <c r="AR123" s="257"/>
      <c r="AS123" s="257"/>
      <c r="AT123" s="257"/>
      <c r="AU123" s="400">
        <f t="shared" si="27"/>
        <v>0</v>
      </c>
      <c r="AW123" s="912"/>
      <c r="AZ123" s="913"/>
    </row>
    <row r="124" spans="1:52" s="13" customFormat="1" ht="13.2" customHeight="1" x14ac:dyDescent="0.4">
      <c r="A124" s="1469" t="s">
        <v>462</v>
      </c>
      <c r="B124" s="1470"/>
      <c r="C124" s="1470"/>
      <c r="D124" s="1470"/>
      <c r="E124" s="1471"/>
      <c r="F124" s="821"/>
      <c r="G124" s="755"/>
      <c r="H124" s="1475">
        <f>SUM(H60:H123)</f>
        <v>11456</v>
      </c>
      <c r="I124" s="1475">
        <f>SUM(I60:I123)</f>
        <v>11456</v>
      </c>
      <c r="J124" s="1485">
        <f>SUM(J62:J123)</f>
        <v>10261</v>
      </c>
      <c r="K124" s="1487">
        <f>SUM(K60:K123)</f>
        <v>1195</v>
      </c>
      <c r="L124" s="1422">
        <f>J124/H124</f>
        <v>0.89568784916201116</v>
      </c>
      <c r="M124" s="114" t="s">
        <v>39</v>
      </c>
      <c r="N124" s="756">
        <f t="shared" ref="N124:AK125" si="29">N60+N62+N64+N66+N68+N72+N74+N76+N78+N80+N82+N84+N86+N88+N90+N92+N94+N96+N98+N100+N102+N104+N106+N108+N110+N112+N114+N116+N118+N120+N122</f>
        <v>518</v>
      </c>
      <c r="O124" s="756">
        <f t="shared" si="29"/>
        <v>488</v>
      </c>
      <c r="P124" s="756">
        <f>P60+P62+P64+P66+P68+P72+P74+P76+P78+P80+P82+P84+P86+P88+P90+P92+P94+P96+P98+P100+P102+P104+P106+P108+P110+P112+P114+P116+P118+P120+P122</f>
        <v>480</v>
      </c>
      <c r="Q124" s="64">
        <f t="shared" si="29"/>
        <v>0</v>
      </c>
      <c r="R124" s="756">
        <f t="shared" si="29"/>
        <v>400</v>
      </c>
      <c r="S124" s="756">
        <f t="shared" si="29"/>
        <v>550</v>
      </c>
      <c r="T124" s="756">
        <f t="shared" si="29"/>
        <v>400</v>
      </c>
      <c r="U124" s="756">
        <f t="shared" si="29"/>
        <v>400</v>
      </c>
      <c r="V124" s="756">
        <f>V60+V62+V64+V66+V68+V72+V74+V76+V78+V80+V82+V84+V86+V88+V90+V92+V94+V96+V98+V100+V102+V104+V106+V108+V110+V112+V114+V116+V118+V120+V122</f>
        <v>500</v>
      </c>
      <c r="W124" s="64">
        <f t="shared" ref="W124:W125" si="30">W60+W62+W64+W66+W68+W72+W74+W76+W78+W80+W82+W84+W86+W88+W90+W92+W94+W96+W98+W100+W102+W104+W106+W108+W110+W112+W114+W116+W118+W120+W122</f>
        <v>0</v>
      </c>
      <c r="X124" s="756">
        <f t="shared" si="29"/>
        <v>0</v>
      </c>
      <c r="Y124" s="756">
        <f t="shared" si="29"/>
        <v>500</v>
      </c>
      <c r="Z124" s="756">
        <f t="shared" si="29"/>
        <v>700</v>
      </c>
      <c r="AA124" s="756">
        <f t="shared" si="29"/>
        <v>500</v>
      </c>
      <c r="AB124" s="756">
        <f t="shared" si="29"/>
        <v>400</v>
      </c>
      <c r="AC124" s="64">
        <f t="shared" si="29"/>
        <v>0</v>
      </c>
      <c r="AD124" s="756">
        <f t="shared" si="29"/>
        <v>600</v>
      </c>
      <c r="AE124" s="756">
        <f t="shared" si="29"/>
        <v>620</v>
      </c>
      <c r="AF124" s="756">
        <f t="shared" si="29"/>
        <v>500</v>
      </c>
      <c r="AG124" s="756">
        <f t="shared" si="29"/>
        <v>600</v>
      </c>
      <c r="AH124" s="756">
        <f>AH60+AH62+AH64+AH66+AH68+AH72+AH74+AH76+AH78+AH80+AH82+AH84+AH86+AH88+AH90+AH92+AH94+AH96+AH98+AH100+AH102+AH104+AH106+AH108+AH110+AH112+AH114+AH116+AH118+AH120+AH122</f>
        <v>0</v>
      </c>
      <c r="AI124" s="64">
        <f t="shared" ref="AI124:AI125" si="31">AI60+AI62+AI64+AI66+AI68+AI72+AI74+AI76+AI78+AI80+AI82+AI84+AI86+AI88+AI90+AI92+AI94+AI96+AI98+AI100+AI102+AI104+AI106+AI108+AI110+AI112+AI114+AI116+AI118+AI120+AI122</f>
        <v>0</v>
      </c>
      <c r="AJ124" s="756">
        <f t="shared" si="29"/>
        <v>900</v>
      </c>
      <c r="AK124" s="756">
        <f t="shared" si="29"/>
        <v>800</v>
      </c>
      <c r="AL124" s="756">
        <f t="shared" ref="AL124:AM125" si="32">AL60+AL62+AL64+AL66+AL68+AL72+AL74+AL76+AL78+AL80+AL82+AL84+AL86+AL88+AL90+AL92+AL94+AL96+AL98+AL100+AL102+AL104+AL106+AL108+AL110+AL112+AL114+AL116+AL118+AL120+AL122+AL70</f>
        <v>800</v>
      </c>
      <c r="AM124" s="756">
        <f t="shared" si="32"/>
        <v>800</v>
      </c>
      <c r="AN124" s="247">
        <f>AN60+AN62+AN64+AN66+AN68+AN72+AN74+AN76+AN78+AN80+AN82+AN84+AN86+AN88+AN90+AN92+AN94+AN96+AN98+AN100+AN102+AN104+AN106+AN108+AN110+AN112+AN114+AN116+AN118+AN120+AN122</f>
        <v>0</v>
      </c>
      <c r="AO124" s="960"/>
      <c r="AP124" s="247"/>
      <c r="AQ124" s="247"/>
      <c r="AR124" s="247"/>
      <c r="AS124" s="247"/>
      <c r="AT124" s="247"/>
      <c r="AU124" s="983">
        <f t="shared" si="27"/>
        <v>11456</v>
      </c>
      <c r="AW124" s="912"/>
      <c r="AZ124" s="913"/>
    </row>
    <row r="125" spans="1:52" s="13" customFormat="1" ht="13.2" customHeight="1" thickBot="1" x14ac:dyDescent="0.45">
      <c r="A125" s="1472"/>
      <c r="B125" s="1473"/>
      <c r="C125" s="1473"/>
      <c r="D125" s="1473"/>
      <c r="E125" s="1474"/>
      <c r="F125" s="822"/>
      <c r="G125" s="757"/>
      <c r="H125" s="1476"/>
      <c r="I125" s="1476"/>
      <c r="J125" s="1486"/>
      <c r="K125" s="1488"/>
      <c r="L125" s="1423"/>
      <c r="M125" s="758" t="s">
        <v>40</v>
      </c>
      <c r="N125" s="759">
        <f t="shared" si="29"/>
        <v>364</v>
      </c>
      <c r="O125" s="759">
        <f t="shared" si="29"/>
        <v>594</v>
      </c>
      <c r="P125" s="759">
        <f t="shared" si="29"/>
        <v>644</v>
      </c>
      <c r="Q125" s="78">
        <f t="shared" si="29"/>
        <v>0</v>
      </c>
      <c r="R125" s="759">
        <f t="shared" si="29"/>
        <v>318</v>
      </c>
      <c r="S125" s="759">
        <f t="shared" si="29"/>
        <v>580</v>
      </c>
      <c r="T125" s="759">
        <f t="shared" si="29"/>
        <v>348</v>
      </c>
      <c r="U125" s="759">
        <f t="shared" si="29"/>
        <v>384</v>
      </c>
      <c r="V125" s="759">
        <f t="shared" si="29"/>
        <v>546</v>
      </c>
      <c r="W125" s="78">
        <f t="shared" si="30"/>
        <v>0</v>
      </c>
      <c r="X125" s="759">
        <f t="shared" si="29"/>
        <v>300</v>
      </c>
      <c r="Y125" s="759">
        <f t="shared" si="29"/>
        <v>390</v>
      </c>
      <c r="Z125" s="759">
        <f t="shared" si="29"/>
        <v>444</v>
      </c>
      <c r="AA125" s="759">
        <f t="shared" si="29"/>
        <v>366</v>
      </c>
      <c r="AB125" s="759">
        <f t="shared" si="29"/>
        <v>420</v>
      </c>
      <c r="AC125" s="78">
        <f t="shared" si="29"/>
        <v>0</v>
      </c>
      <c r="AD125" s="759">
        <f t="shared" si="29"/>
        <v>588</v>
      </c>
      <c r="AE125" s="759">
        <f t="shared" si="29"/>
        <v>378</v>
      </c>
      <c r="AF125" s="759">
        <f t="shared" si="29"/>
        <v>736</v>
      </c>
      <c r="AG125" s="759">
        <f t="shared" si="29"/>
        <v>606</v>
      </c>
      <c r="AH125" s="759">
        <f t="shared" si="29"/>
        <v>713</v>
      </c>
      <c r="AI125" s="78">
        <f t="shared" si="31"/>
        <v>0</v>
      </c>
      <c r="AJ125" s="759">
        <f t="shared" si="29"/>
        <v>1002</v>
      </c>
      <c r="AK125" s="759">
        <f t="shared" si="29"/>
        <v>540</v>
      </c>
      <c r="AL125" s="759">
        <f t="shared" si="32"/>
        <v>0</v>
      </c>
      <c r="AM125" s="759">
        <f t="shared" si="32"/>
        <v>0</v>
      </c>
      <c r="AN125" s="40">
        <f t="shared" ref="AN125" si="33">AN61+AN63+AN65+AN67+AN69+AN73+AN75+AN77+AN79+AN81+AN83+AN85+AN87+AN89+AN91+AN93+AN95+AN97+AN99+AN101+AN103+AN105+AN107+AN109+AN111+AN113+AN115+AN117+AN119+AN121+AN123</f>
        <v>0</v>
      </c>
      <c r="AO125" s="971"/>
      <c r="AP125" s="40"/>
      <c r="AQ125" s="40"/>
      <c r="AR125" s="40"/>
      <c r="AS125" s="40"/>
      <c r="AT125" s="40"/>
      <c r="AU125" s="688">
        <f>SUM(N125:AM125)</f>
        <v>10261</v>
      </c>
      <c r="AW125" s="912"/>
      <c r="AZ125" s="913"/>
    </row>
    <row r="126" spans="1:52" s="13" customFormat="1" ht="13.2" customHeight="1" x14ac:dyDescent="0.4">
      <c r="A126" s="1479" t="s">
        <v>505</v>
      </c>
      <c r="B126" s="1314" t="s">
        <v>898</v>
      </c>
      <c r="C126" s="806"/>
      <c r="D126" s="1439" t="s">
        <v>1031</v>
      </c>
      <c r="E126" s="82" t="s">
        <v>1033</v>
      </c>
      <c r="F126" s="949"/>
      <c r="G126" s="1300" t="s">
        <v>759</v>
      </c>
      <c r="H126" s="1142">
        <v>300</v>
      </c>
      <c r="I126" s="1230">
        <f t="shared" ref="I126" si="34">AU126</f>
        <v>300</v>
      </c>
      <c r="J126" s="1232">
        <f>SUM(N127:AT127)</f>
        <v>0</v>
      </c>
      <c r="K126" s="1220">
        <f>H126-J126</f>
        <v>300</v>
      </c>
      <c r="L126" s="1209">
        <f>J126/H126</f>
        <v>0</v>
      </c>
      <c r="M126" s="83" t="s">
        <v>784</v>
      </c>
      <c r="N126" s="80"/>
      <c r="O126" s="80"/>
      <c r="P126" s="80"/>
      <c r="Q126" s="102"/>
      <c r="R126" s="80"/>
      <c r="S126" s="80"/>
      <c r="T126" s="80"/>
      <c r="U126" s="80"/>
      <c r="V126" s="80"/>
      <c r="W126" s="102"/>
      <c r="X126" s="80"/>
      <c r="Y126" s="80"/>
      <c r="Z126" s="80"/>
      <c r="AA126" s="80"/>
      <c r="AB126" s="80"/>
      <c r="AC126" s="102"/>
      <c r="AD126" s="80"/>
      <c r="AE126" s="80"/>
      <c r="AF126" s="80"/>
      <c r="AG126" s="80"/>
      <c r="AH126" s="80"/>
      <c r="AI126" s="102"/>
      <c r="AJ126" s="80"/>
      <c r="AK126" s="80"/>
      <c r="AL126" s="80"/>
      <c r="AM126" s="80">
        <v>300</v>
      </c>
      <c r="AN126" s="80"/>
      <c r="AO126" s="974"/>
      <c r="AP126" s="80"/>
      <c r="AQ126" s="100"/>
      <c r="AR126" s="100"/>
      <c r="AS126" s="100"/>
      <c r="AT126" s="100"/>
      <c r="AU126" s="103">
        <f t="shared" ref="AU126:AU132" si="35">SUM(N126:AT126)</f>
        <v>300</v>
      </c>
      <c r="AW126" s="1294"/>
      <c r="AX126" s="1295"/>
      <c r="AY126" s="1295"/>
      <c r="AZ126" s="1296"/>
    </row>
    <row r="127" spans="1:52" s="13" customFormat="1" ht="13.2" customHeight="1" thickBot="1" x14ac:dyDescent="0.45">
      <c r="A127" s="1480"/>
      <c r="B127" s="1315"/>
      <c r="C127" s="804"/>
      <c r="D127" s="1365"/>
      <c r="E127" s="106" t="s">
        <v>1032</v>
      </c>
      <c r="F127" s="1052"/>
      <c r="G127" s="1484"/>
      <c r="H127" s="1136"/>
      <c r="I127" s="1304"/>
      <c r="J127" s="1482"/>
      <c r="K127" s="1464"/>
      <c r="L127" s="1446"/>
      <c r="M127" s="397" t="s">
        <v>785</v>
      </c>
      <c r="N127" s="253"/>
      <c r="O127" s="253"/>
      <c r="P127" s="253"/>
      <c r="Q127" s="59"/>
      <c r="R127" s="253"/>
      <c r="S127" s="253"/>
      <c r="T127" s="253"/>
      <c r="U127" s="253"/>
      <c r="V127" s="253"/>
      <c r="W127" s="59"/>
      <c r="X127" s="253"/>
      <c r="Y127" s="253"/>
      <c r="Z127" s="253"/>
      <c r="AA127" s="253"/>
      <c r="AB127" s="253"/>
      <c r="AC127" s="59"/>
      <c r="AD127" s="253"/>
      <c r="AE127" s="253"/>
      <c r="AF127" s="253"/>
      <c r="AG127" s="253"/>
      <c r="AH127" s="253"/>
      <c r="AI127" s="59"/>
      <c r="AJ127" s="253"/>
      <c r="AK127" s="253"/>
      <c r="AL127" s="253"/>
      <c r="AM127" s="253"/>
      <c r="AN127" s="253"/>
      <c r="AO127" s="982"/>
      <c r="AP127" s="253"/>
      <c r="AQ127" s="257"/>
      <c r="AR127" s="257"/>
      <c r="AS127" s="257"/>
      <c r="AT127" s="257"/>
      <c r="AU127" s="400">
        <f t="shared" si="35"/>
        <v>0</v>
      </c>
      <c r="AW127" s="1297"/>
      <c r="AX127" s="1295"/>
      <c r="AY127" s="1295"/>
      <c r="AZ127" s="1296"/>
    </row>
    <row r="128" spans="1:52" s="13" customFormat="1" ht="13.2" customHeight="1" x14ac:dyDescent="0.4">
      <c r="A128" s="1483" t="s">
        <v>505</v>
      </c>
      <c r="B128" s="1315"/>
      <c r="C128" s="804"/>
      <c r="D128" s="1364" t="s">
        <v>1047</v>
      </c>
      <c r="E128" s="56" t="s">
        <v>1049</v>
      </c>
      <c r="F128" s="949"/>
      <c r="G128" s="820"/>
      <c r="H128" s="1142"/>
      <c r="I128" s="1230">
        <f t="shared" ref="I128" si="36">AU128</f>
        <v>0</v>
      </c>
      <c r="J128" s="1232">
        <f>SUM(N129:AT129)</f>
        <v>0</v>
      </c>
      <c r="K128" s="1220">
        <f>H128-J128</f>
        <v>0</v>
      </c>
      <c r="L128" s="1209" t="e">
        <f>J128/H128</f>
        <v>#DIV/0!</v>
      </c>
      <c r="M128" s="83" t="s">
        <v>784</v>
      </c>
      <c r="N128" s="80"/>
      <c r="O128" s="80"/>
      <c r="P128" s="80"/>
      <c r="Q128" s="102"/>
      <c r="R128" s="80"/>
      <c r="S128" s="80"/>
      <c r="T128" s="80"/>
      <c r="U128" s="80"/>
      <c r="V128" s="80"/>
      <c r="W128" s="102"/>
      <c r="X128" s="80"/>
      <c r="Y128" s="80"/>
      <c r="Z128" s="80"/>
      <c r="AA128" s="80"/>
      <c r="AB128" s="80"/>
      <c r="AC128" s="102"/>
      <c r="AD128" s="80"/>
      <c r="AE128" s="80"/>
      <c r="AF128" s="80"/>
      <c r="AG128" s="80"/>
      <c r="AH128" s="80"/>
      <c r="AI128" s="102"/>
      <c r="AJ128" s="80"/>
      <c r="AK128" s="80"/>
      <c r="AL128" s="80"/>
      <c r="AM128" s="80"/>
      <c r="AN128" s="80"/>
      <c r="AO128" s="974"/>
      <c r="AP128" s="80"/>
      <c r="AQ128" s="100"/>
      <c r="AR128" s="100"/>
      <c r="AS128" s="100"/>
      <c r="AT128" s="1117"/>
      <c r="AU128" s="103">
        <f t="shared" si="35"/>
        <v>0</v>
      </c>
      <c r="AW128" s="912"/>
      <c r="AZ128" s="913"/>
    </row>
    <row r="129" spans="1:52" s="13" customFormat="1" ht="13.2" customHeight="1" thickBot="1" x14ac:dyDescent="0.45">
      <c r="A129" s="1438"/>
      <c r="B129" s="1315"/>
      <c r="C129" s="804"/>
      <c r="D129" s="1365"/>
      <c r="E129" s="105" t="s">
        <v>1048</v>
      </c>
      <c r="F129" s="1060"/>
      <c r="G129" s="823"/>
      <c r="H129" s="1136"/>
      <c r="I129" s="1304"/>
      <c r="J129" s="1482"/>
      <c r="K129" s="1464"/>
      <c r="L129" s="1446"/>
      <c r="M129" s="397" t="s">
        <v>785</v>
      </c>
      <c r="N129" s="253"/>
      <c r="O129" s="253"/>
      <c r="P129" s="253"/>
      <c r="Q129" s="59"/>
      <c r="R129" s="253"/>
      <c r="S129" s="253"/>
      <c r="T129" s="253"/>
      <c r="U129" s="253"/>
      <c r="V129" s="253"/>
      <c r="W129" s="59"/>
      <c r="X129" s="253"/>
      <c r="Y129" s="253"/>
      <c r="Z129" s="253"/>
      <c r="AA129" s="253"/>
      <c r="AB129" s="253"/>
      <c r="AC129" s="59"/>
      <c r="AD129" s="253"/>
      <c r="AE129" s="253"/>
      <c r="AF129" s="253"/>
      <c r="AG129" s="253"/>
      <c r="AH129" s="253"/>
      <c r="AI129" s="59"/>
      <c r="AJ129" s="253"/>
      <c r="AK129" s="253"/>
      <c r="AL129" s="253"/>
      <c r="AM129" s="253"/>
      <c r="AN129" s="253"/>
      <c r="AO129" s="982"/>
      <c r="AP129" s="253"/>
      <c r="AQ129" s="257"/>
      <c r="AR129" s="257"/>
      <c r="AS129" s="257"/>
      <c r="AT129" s="257"/>
      <c r="AU129" s="400">
        <f t="shared" si="35"/>
        <v>0</v>
      </c>
      <c r="AW129" s="912"/>
      <c r="AZ129" s="913"/>
    </row>
    <row r="130" spans="1:52" s="13" customFormat="1" ht="13.2" hidden="1" customHeight="1" x14ac:dyDescent="0.4">
      <c r="A130" s="1479" t="s">
        <v>505</v>
      </c>
      <c r="B130" s="1315"/>
      <c r="C130" s="804"/>
      <c r="D130" s="1439" t="s">
        <v>872</v>
      </c>
      <c r="E130" s="82" t="s">
        <v>929</v>
      </c>
      <c r="F130" s="827"/>
      <c r="G130" s="1481" t="s">
        <v>661</v>
      </c>
      <c r="H130" s="1142"/>
      <c r="I130" s="1230">
        <f>AU130</f>
        <v>0</v>
      </c>
      <c r="J130" s="1232">
        <f>SUM(N131:AT131)</f>
        <v>0</v>
      </c>
      <c r="K130" s="1220">
        <f>H130-J130</f>
        <v>0</v>
      </c>
      <c r="L130" s="1209" t="e">
        <f>J130/H130</f>
        <v>#DIV/0!</v>
      </c>
      <c r="M130" s="83" t="s">
        <v>784</v>
      </c>
      <c r="N130" s="80"/>
      <c r="O130" s="80"/>
      <c r="P130" s="80"/>
      <c r="Q130" s="102"/>
      <c r="R130" s="80"/>
      <c r="S130" s="80"/>
      <c r="T130" s="80"/>
      <c r="U130" s="80"/>
      <c r="V130" s="80"/>
      <c r="W130" s="102"/>
      <c r="X130" s="80"/>
      <c r="Y130" s="80"/>
      <c r="Z130" s="80"/>
      <c r="AA130" s="80"/>
      <c r="AB130" s="80"/>
      <c r="AC130" s="102"/>
      <c r="AD130" s="80"/>
      <c r="AE130" s="80"/>
      <c r="AF130" s="80"/>
      <c r="AG130" s="80"/>
      <c r="AH130" s="80"/>
      <c r="AI130" s="102"/>
      <c r="AJ130" s="80"/>
      <c r="AK130" s="80"/>
      <c r="AL130" s="80"/>
      <c r="AM130" s="80"/>
      <c r="AN130" s="80"/>
      <c r="AO130" s="974"/>
      <c r="AP130" s="80"/>
      <c r="AQ130" s="100"/>
      <c r="AR130" s="100"/>
      <c r="AS130" s="100"/>
      <c r="AT130" s="100"/>
      <c r="AU130" s="103">
        <f t="shared" si="35"/>
        <v>0</v>
      </c>
      <c r="AW130" s="912"/>
      <c r="AZ130" s="913"/>
    </row>
    <row r="131" spans="1:52" s="13" customFormat="1" ht="13.2" hidden="1" customHeight="1" thickBot="1" x14ac:dyDescent="0.45">
      <c r="A131" s="1480"/>
      <c r="B131" s="1316"/>
      <c r="C131" s="804"/>
      <c r="D131" s="1365"/>
      <c r="E131" s="106" t="s">
        <v>873</v>
      </c>
      <c r="F131" s="826"/>
      <c r="G131" s="1338"/>
      <c r="H131" s="1136"/>
      <c r="I131" s="1235"/>
      <c r="J131" s="1236"/>
      <c r="K131" s="1221"/>
      <c r="L131" s="1446"/>
      <c r="M131" s="397" t="s">
        <v>785</v>
      </c>
      <c r="N131" s="253"/>
      <c r="O131" s="253"/>
      <c r="P131" s="253"/>
      <c r="Q131" s="59"/>
      <c r="R131" s="253"/>
      <c r="S131" s="253"/>
      <c r="T131" s="253"/>
      <c r="U131" s="253"/>
      <c r="V131" s="253"/>
      <c r="W131" s="59"/>
      <c r="X131" s="253"/>
      <c r="Y131" s="253"/>
      <c r="Z131" s="253"/>
      <c r="AA131" s="253"/>
      <c r="AB131" s="253"/>
      <c r="AC131" s="59"/>
      <c r="AD131" s="40"/>
      <c r="AE131" s="253"/>
      <c r="AF131" s="40"/>
      <c r="AG131" s="40"/>
      <c r="AH131" s="253"/>
      <c r="AI131" s="59"/>
      <c r="AJ131" s="40"/>
      <c r="AK131" s="253"/>
      <c r="AL131" s="40"/>
      <c r="AM131" s="40"/>
      <c r="AN131" s="253"/>
      <c r="AO131" s="971"/>
      <c r="AP131" s="40"/>
      <c r="AQ131" s="41"/>
      <c r="AR131" s="41"/>
      <c r="AS131" s="41"/>
      <c r="AT131" s="41"/>
      <c r="AU131" s="94">
        <f t="shared" si="35"/>
        <v>0</v>
      </c>
      <c r="AW131" s="912"/>
      <c r="AZ131" s="913"/>
    </row>
    <row r="132" spans="1:52" s="13" customFormat="1" ht="13.2" customHeight="1" x14ac:dyDescent="0.4">
      <c r="A132" s="1469" t="s">
        <v>897</v>
      </c>
      <c r="B132" s="1470"/>
      <c r="C132" s="1470"/>
      <c r="D132" s="1470"/>
      <c r="E132" s="1471"/>
      <c r="F132" s="821"/>
      <c r="G132" s="755"/>
      <c r="H132" s="1475">
        <f>H126+H130+H128</f>
        <v>300</v>
      </c>
      <c r="I132" s="1475">
        <f>I126+I130+I128</f>
        <v>300</v>
      </c>
      <c r="J132" s="1477">
        <f>J126+J130+J128</f>
        <v>0</v>
      </c>
      <c r="K132" s="1475">
        <f>K126+K130+K128</f>
        <v>300</v>
      </c>
      <c r="L132" s="1422">
        <f>J132/H132</f>
        <v>0</v>
      </c>
      <c r="M132" s="114" t="s">
        <v>39</v>
      </c>
      <c r="N132" s="756">
        <f t="shared" ref="N132:U133" si="37">N126+N130+N128</f>
        <v>0</v>
      </c>
      <c r="O132" s="756">
        <f>O126+O130+O128</f>
        <v>0</v>
      </c>
      <c r="P132" s="756">
        <f t="shared" ref="P132" si="38">P126+P130+P128</f>
        <v>0</v>
      </c>
      <c r="Q132" s="64">
        <f>Q126+Q130+Q128</f>
        <v>0</v>
      </c>
      <c r="R132" s="756">
        <f t="shared" ref="R132:AC133" si="39">R126+R130+R128</f>
        <v>0</v>
      </c>
      <c r="S132" s="756">
        <f t="shared" si="39"/>
        <v>0</v>
      </c>
      <c r="T132" s="756">
        <f t="shared" si="39"/>
        <v>0</v>
      </c>
      <c r="U132" s="756">
        <f t="shared" si="39"/>
        <v>0</v>
      </c>
      <c r="V132" s="756">
        <f t="shared" si="39"/>
        <v>0</v>
      </c>
      <c r="W132" s="64">
        <f>W126+W130+W128</f>
        <v>0</v>
      </c>
      <c r="X132" s="756">
        <f t="shared" ref="X132:AM133" si="40">X126+X130+X128</f>
        <v>0</v>
      </c>
      <c r="Y132" s="756">
        <f t="shared" si="40"/>
        <v>0</v>
      </c>
      <c r="Z132" s="756">
        <f t="shared" si="40"/>
        <v>0</v>
      </c>
      <c r="AA132" s="756">
        <f t="shared" si="40"/>
        <v>0</v>
      </c>
      <c r="AB132" s="756">
        <f t="shared" si="40"/>
        <v>0</v>
      </c>
      <c r="AC132" s="64">
        <f>AC126+AC130+AC128</f>
        <v>0</v>
      </c>
      <c r="AD132" s="756">
        <f t="shared" si="40"/>
        <v>0</v>
      </c>
      <c r="AE132" s="756">
        <f t="shared" si="40"/>
        <v>0</v>
      </c>
      <c r="AF132" s="756">
        <f t="shared" si="40"/>
        <v>0</v>
      </c>
      <c r="AG132" s="756">
        <f t="shared" si="40"/>
        <v>0</v>
      </c>
      <c r="AH132" s="756">
        <f t="shared" si="40"/>
        <v>0</v>
      </c>
      <c r="AI132" s="64">
        <f>AI126+AI130+AI128</f>
        <v>0</v>
      </c>
      <c r="AJ132" s="756">
        <f t="shared" ref="AJ132:AN133" si="41">AJ126+AJ130+AJ128</f>
        <v>0</v>
      </c>
      <c r="AK132" s="756">
        <f t="shared" si="41"/>
        <v>0</v>
      </c>
      <c r="AL132" s="756">
        <f t="shared" si="41"/>
        <v>0</v>
      </c>
      <c r="AM132" s="756">
        <f t="shared" si="41"/>
        <v>300</v>
      </c>
      <c r="AN132" s="247">
        <f t="shared" si="41"/>
        <v>0</v>
      </c>
      <c r="AO132" s="960"/>
      <c r="AP132" s="247"/>
      <c r="AQ132" s="247"/>
      <c r="AR132" s="247"/>
      <c r="AS132" s="247"/>
      <c r="AT132" s="247"/>
      <c r="AU132" s="983">
        <f t="shared" si="35"/>
        <v>300</v>
      </c>
      <c r="AW132" s="912"/>
      <c r="AZ132" s="913"/>
    </row>
    <row r="133" spans="1:52" s="13" customFormat="1" ht="13.2" customHeight="1" thickBot="1" x14ac:dyDescent="0.45">
      <c r="A133" s="1472"/>
      <c r="B133" s="1473"/>
      <c r="C133" s="1473"/>
      <c r="D133" s="1473"/>
      <c r="E133" s="1474"/>
      <c r="F133" s="822"/>
      <c r="G133" s="757"/>
      <c r="H133" s="1476"/>
      <c r="I133" s="1476"/>
      <c r="J133" s="1478"/>
      <c r="K133" s="1476"/>
      <c r="L133" s="1423"/>
      <c r="M133" s="758" t="s">
        <v>40</v>
      </c>
      <c r="N133" s="759">
        <f t="shared" si="37"/>
        <v>0</v>
      </c>
      <c r="O133" s="759">
        <f t="shared" si="37"/>
        <v>0</v>
      </c>
      <c r="P133" s="759">
        <f t="shared" si="37"/>
        <v>0</v>
      </c>
      <c r="Q133" s="78">
        <f t="shared" si="37"/>
        <v>0</v>
      </c>
      <c r="R133" s="759">
        <f t="shared" si="37"/>
        <v>0</v>
      </c>
      <c r="S133" s="759">
        <f t="shared" si="37"/>
        <v>0</v>
      </c>
      <c r="T133" s="759">
        <f t="shared" si="37"/>
        <v>0</v>
      </c>
      <c r="U133" s="759">
        <f t="shared" si="37"/>
        <v>0</v>
      </c>
      <c r="V133" s="759">
        <f t="shared" si="39"/>
        <v>0</v>
      </c>
      <c r="W133" s="78">
        <f t="shared" si="39"/>
        <v>0</v>
      </c>
      <c r="X133" s="759">
        <f t="shared" si="39"/>
        <v>0</v>
      </c>
      <c r="Y133" s="759">
        <f t="shared" si="39"/>
        <v>0</v>
      </c>
      <c r="Z133" s="759">
        <f t="shared" si="39"/>
        <v>0</v>
      </c>
      <c r="AA133" s="759">
        <f t="shared" si="39"/>
        <v>0</v>
      </c>
      <c r="AB133" s="759">
        <f t="shared" si="39"/>
        <v>0</v>
      </c>
      <c r="AC133" s="78">
        <f t="shared" si="39"/>
        <v>0</v>
      </c>
      <c r="AD133" s="759">
        <f t="shared" si="40"/>
        <v>0</v>
      </c>
      <c r="AE133" s="759">
        <f t="shared" si="40"/>
        <v>0</v>
      </c>
      <c r="AF133" s="759">
        <f t="shared" si="40"/>
        <v>0</v>
      </c>
      <c r="AG133" s="759">
        <f t="shared" si="40"/>
        <v>0</v>
      </c>
      <c r="AH133" s="759">
        <f t="shared" si="40"/>
        <v>0</v>
      </c>
      <c r="AI133" s="78">
        <f t="shared" si="40"/>
        <v>0</v>
      </c>
      <c r="AJ133" s="759">
        <f t="shared" si="40"/>
        <v>0</v>
      </c>
      <c r="AK133" s="759">
        <f t="shared" si="40"/>
        <v>0</v>
      </c>
      <c r="AL133" s="759">
        <f t="shared" si="40"/>
        <v>0</v>
      </c>
      <c r="AM133" s="759">
        <f t="shared" si="40"/>
        <v>0</v>
      </c>
      <c r="AN133" s="40">
        <f t="shared" si="41"/>
        <v>0</v>
      </c>
      <c r="AO133" s="971"/>
      <c r="AP133" s="40"/>
      <c r="AQ133" s="40"/>
      <c r="AR133" s="40"/>
      <c r="AS133" s="40"/>
      <c r="AT133" s="40"/>
      <c r="AU133" s="688">
        <f>SUM(N133:AM133)</f>
        <v>0</v>
      </c>
      <c r="AW133" s="912"/>
      <c r="AZ133" s="913"/>
    </row>
    <row r="134" spans="1:52" s="13" customFormat="1" ht="13.2" customHeight="1" x14ac:dyDescent="0.4">
      <c r="A134" s="1437" t="s">
        <v>27</v>
      </c>
      <c r="B134" s="1350" t="s">
        <v>461</v>
      </c>
      <c r="C134" s="36"/>
      <c r="D134" s="1439" t="s">
        <v>707</v>
      </c>
      <c r="E134" s="82" t="s">
        <v>967</v>
      </c>
      <c r="F134" s="1249"/>
      <c r="G134" s="1440" t="s">
        <v>758</v>
      </c>
      <c r="H134" s="1136">
        <v>600</v>
      </c>
      <c r="I134" s="1230">
        <f>AU134</f>
        <v>600</v>
      </c>
      <c r="J134" s="1463">
        <f>SUM(N135:AT135)</f>
        <v>440</v>
      </c>
      <c r="K134" s="1464">
        <f>H134-J134</f>
        <v>160</v>
      </c>
      <c r="L134" s="1446">
        <f>J134/H134</f>
        <v>0.73333333333333328</v>
      </c>
      <c r="M134" s="296" t="s">
        <v>30</v>
      </c>
      <c r="N134" s="76"/>
      <c r="O134" s="76"/>
      <c r="P134" s="76"/>
      <c r="Q134" s="79"/>
      <c r="R134" s="76"/>
      <c r="S134" s="76"/>
      <c r="T134" s="76"/>
      <c r="U134" s="76"/>
      <c r="V134" s="76"/>
      <c r="W134" s="79"/>
      <c r="X134" s="76"/>
      <c r="Y134" s="76"/>
      <c r="Z134" s="76"/>
      <c r="AA134" s="76"/>
      <c r="AB134" s="76"/>
      <c r="AC134" s="79"/>
      <c r="AD134" s="76"/>
      <c r="AE134" s="76"/>
      <c r="AF134" s="76"/>
      <c r="AG134" s="76"/>
      <c r="AH134" s="76">
        <v>600</v>
      </c>
      <c r="AI134" s="79"/>
      <c r="AJ134" s="76"/>
      <c r="AK134" s="76"/>
      <c r="AL134" s="76"/>
      <c r="AM134" s="76"/>
      <c r="AN134" s="76"/>
      <c r="AO134" s="972"/>
      <c r="AP134" s="76"/>
      <c r="AQ134" s="33"/>
      <c r="AR134" s="33"/>
      <c r="AS134" s="33"/>
      <c r="AT134" s="33"/>
      <c r="AU134" s="93">
        <f t="shared" ref="AU134:AU143" si="42">SUM(N134:AT134)</f>
        <v>600</v>
      </c>
      <c r="AW134" s="912"/>
      <c r="AZ134" s="913"/>
    </row>
    <row r="135" spans="1:52" s="13" customFormat="1" ht="13.2" customHeight="1" thickBot="1" x14ac:dyDescent="0.45">
      <c r="A135" s="1438"/>
      <c r="B135" s="1465"/>
      <c r="C135" s="36"/>
      <c r="D135" s="1365"/>
      <c r="E135" s="106" t="s">
        <v>958</v>
      </c>
      <c r="F135" s="1250"/>
      <c r="G135" s="1338"/>
      <c r="H135" s="1137"/>
      <c r="I135" s="1235"/>
      <c r="J135" s="1442"/>
      <c r="K135" s="1221"/>
      <c r="L135" s="1222"/>
      <c r="M135" s="37" t="s">
        <v>31</v>
      </c>
      <c r="N135" s="40"/>
      <c r="O135" s="40"/>
      <c r="P135" s="40"/>
      <c r="Q135" s="78"/>
      <c r="R135" s="40"/>
      <c r="S135" s="40"/>
      <c r="T135" s="40"/>
      <c r="U135" s="40"/>
      <c r="V135" s="40"/>
      <c r="W135" s="78"/>
      <c r="X135" s="40"/>
      <c r="Y135" s="40"/>
      <c r="Z135" s="40"/>
      <c r="AA135" s="40"/>
      <c r="AB135" s="40"/>
      <c r="AC135" s="78"/>
      <c r="AD135" s="40"/>
      <c r="AE135" s="40"/>
      <c r="AF135" s="40"/>
      <c r="AG135" s="40"/>
      <c r="AH135" s="40"/>
      <c r="AI135" s="78"/>
      <c r="AJ135" s="40"/>
      <c r="AK135" s="40">
        <v>440</v>
      </c>
      <c r="AL135" s="40"/>
      <c r="AM135" s="40"/>
      <c r="AN135" s="40"/>
      <c r="AO135" s="971"/>
      <c r="AP135" s="40"/>
      <c r="AQ135" s="41"/>
      <c r="AR135" s="41"/>
      <c r="AS135" s="41"/>
      <c r="AT135" s="41"/>
      <c r="AU135" s="94">
        <f t="shared" si="42"/>
        <v>440</v>
      </c>
      <c r="AW135" s="912"/>
      <c r="AZ135" s="913"/>
    </row>
    <row r="136" spans="1:52" s="13" customFormat="1" ht="13.2" customHeight="1" x14ac:dyDescent="0.4">
      <c r="A136" s="1437" t="s">
        <v>27</v>
      </c>
      <c r="B136" s="1465"/>
      <c r="C136" s="36"/>
      <c r="D136" s="1439" t="s">
        <v>469</v>
      </c>
      <c r="E136" s="82" t="s">
        <v>1018</v>
      </c>
      <c r="F136" s="949"/>
      <c r="G136" s="1440" t="s">
        <v>759</v>
      </c>
      <c r="H136" s="1136">
        <v>300</v>
      </c>
      <c r="I136" s="1230">
        <f>AU136</f>
        <v>300</v>
      </c>
      <c r="J136" s="1463">
        <f>SUM(N137:AT137)</f>
        <v>300</v>
      </c>
      <c r="K136" s="1464">
        <f>H136-J136</f>
        <v>0</v>
      </c>
      <c r="L136" s="1446">
        <f>J136/H136</f>
        <v>1</v>
      </c>
      <c r="M136" s="296" t="s">
        <v>30</v>
      </c>
      <c r="N136" s="76"/>
      <c r="O136" s="76"/>
      <c r="P136" s="76"/>
      <c r="Q136" s="79"/>
      <c r="R136" s="76"/>
      <c r="S136" s="76"/>
      <c r="T136" s="76"/>
      <c r="U136" s="76"/>
      <c r="V136" s="76"/>
      <c r="W136" s="79"/>
      <c r="X136" s="76">
        <v>300</v>
      </c>
      <c r="Y136" s="76"/>
      <c r="Z136" s="76"/>
      <c r="AA136" s="76"/>
      <c r="AB136" s="76"/>
      <c r="AC136" s="79"/>
      <c r="AD136" s="76"/>
      <c r="AE136" s="76"/>
      <c r="AF136" s="76"/>
      <c r="AG136" s="76"/>
      <c r="AH136" s="76"/>
      <c r="AI136" s="79"/>
      <c r="AJ136" s="76"/>
      <c r="AK136" s="76"/>
      <c r="AL136" s="76"/>
      <c r="AM136" s="76"/>
      <c r="AN136" s="76"/>
      <c r="AO136" s="972"/>
      <c r="AP136" s="76"/>
      <c r="AQ136" s="33"/>
      <c r="AR136" s="33"/>
      <c r="AS136" s="33"/>
      <c r="AT136" s="33"/>
      <c r="AU136" s="93">
        <f t="shared" si="42"/>
        <v>300</v>
      </c>
      <c r="AW136" s="912"/>
      <c r="AZ136" s="913"/>
    </row>
    <row r="137" spans="1:52" s="13" customFormat="1" ht="13.95" customHeight="1" thickBot="1" x14ac:dyDescent="0.45">
      <c r="A137" s="1438"/>
      <c r="B137" s="1465"/>
      <c r="C137" s="36"/>
      <c r="D137" s="1365"/>
      <c r="E137" s="106" t="s">
        <v>676</v>
      </c>
      <c r="F137" s="1049"/>
      <c r="G137" s="1338"/>
      <c r="H137" s="1137"/>
      <c r="I137" s="1235"/>
      <c r="J137" s="1442"/>
      <c r="K137" s="1221"/>
      <c r="L137" s="1222"/>
      <c r="M137" s="37" t="s">
        <v>31</v>
      </c>
      <c r="N137" s="40"/>
      <c r="O137" s="40"/>
      <c r="P137" s="40"/>
      <c r="Q137" s="78"/>
      <c r="R137" s="40"/>
      <c r="S137" s="40"/>
      <c r="T137" s="40"/>
      <c r="U137" s="40"/>
      <c r="V137" s="40"/>
      <c r="W137" s="78"/>
      <c r="X137" s="40">
        <v>180</v>
      </c>
      <c r="Y137" s="40">
        <v>119</v>
      </c>
      <c r="Z137" s="40"/>
      <c r="AA137" s="40"/>
      <c r="AB137" s="40">
        <v>1</v>
      </c>
      <c r="AC137" s="78"/>
      <c r="AD137" s="40"/>
      <c r="AE137" s="40"/>
      <c r="AF137" s="40"/>
      <c r="AG137" s="40"/>
      <c r="AH137" s="40"/>
      <c r="AI137" s="78"/>
      <c r="AJ137" s="40"/>
      <c r="AK137" s="40"/>
      <c r="AL137" s="40"/>
      <c r="AM137" s="40"/>
      <c r="AN137" s="40"/>
      <c r="AO137" s="971"/>
      <c r="AP137" s="40"/>
      <c r="AQ137" s="41"/>
      <c r="AR137" s="41"/>
      <c r="AS137" s="41"/>
      <c r="AT137" s="41"/>
      <c r="AU137" s="94">
        <f t="shared" si="42"/>
        <v>300</v>
      </c>
      <c r="AW137" s="912"/>
      <c r="AZ137" s="913"/>
    </row>
    <row r="138" spans="1:52" s="13" customFormat="1" ht="13.2" hidden="1" customHeight="1" x14ac:dyDescent="0.4">
      <c r="A138" s="1437" t="s">
        <v>27</v>
      </c>
      <c r="B138" s="1465"/>
      <c r="C138" s="36"/>
      <c r="D138" s="1439" t="s">
        <v>63</v>
      </c>
      <c r="E138" s="82" t="s">
        <v>725</v>
      </c>
      <c r="F138" s="771"/>
      <c r="G138" s="1440" t="s">
        <v>758</v>
      </c>
      <c r="H138" s="1142"/>
      <c r="I138" s="1230">
        <f>AU138</f>
        <v>0</v>
      </c>
      <c r="J138" s="1441">
        <f>SUM(N139:AT139)</f>
        <v>0</v>
      </c>
      <c r="K138" s="1220">
        <f>H138-J138</f>
        <v>0</v>
      </c>
      <c r="L138" s="1209" t="e">
        <f>J138/H138</f>
        <v>#DIV/0!</v>
      </c>
      <c r="M138" s="30" t="s">
        <v>30</v>
      </c>
      <c r="N138" s="80"/>
      <c r="O138" s="80"/>
      <c r="P138" s="80"/>
      <c r="Q138" s="102"/>
      <c r="R138" s="80"/>
      <c r="S138" s="80"/>
      <c r="T138" s="80"/>
      <c r="U138" s="80"/>
      <c r="V138" s="80"/>
      <c r="W138" s="102"/>
      <c r="X138" s="80"/>
      <c r="Y138" s="80"/>
      <c r="Z138" s="80"/>
      <c r="AA138" s="80"/>
      <c r="AB138" s="80"/>
      <c r="AC138" s="102"/>
      <c r="AD138" s="80"/>
      <c r="AE138" s="80"/>
      <c r="AF138" s="80"/>
      <c r="AG138" s="80"/>
      <c r="AH138" s="80"/>
      <c r="AI138" s="102"/>
      <c r="AJ138" s="80"/>
      <c r="AK138" s="80"/>
      <c r="AL138" s="80"/>
      <c r="AM138" s="80"/>
      <c r="AN138" s="80"/>
      <c r="AO138" s="974"/>
      <c r="AP138" s="80"/>
      <c r="AQ138" s="100"/>
      <c r="AR138" s="100"/>
      <c r="AS138" s="100"/>
      <c r="AT138" s="100"/>
      <c r="AU138" s="103">
        <f t="shared" si="42"/>
        <v>0</v>
      </c>
      <c r="AW138" s="912"/>
      <c r="AZ138" s="913"/>
    </row>
    <row r="139" spans="1:52" s="13" customFormat="1" ht="13.2" hidden="1" customHeight="1" thickBot="1" x14ac:dyDescent="0.45">
      <c r="A139" s="1438"/>
      <c r="B139" s="1465"/>
      <c r="C139" s="36"/>
      <c r="D139" s="1365"/>
      <c r="E139" s="106" t="s">
        <v>834</v>
      </c>
      <c r="F139" s="770"/>
      <c r="G139" s="1338"/>
      <c r="H139" s="1137"/>
      <c r="I139" s="1235"/>
      <c r="J139" s="1442"/>
      <c r="K139" s="1221"/>
      <c r="L139" s="1222"/>
      <c r="M139" s="37" t="s">
        <v>31</v>
      </c>
      <c r="N139" s="40"/>
      <c r="O139" s="40"/>
      <c r="P139" s="40"/>
      <c r="Q139" s="78"/>
      <c r="R139" s="40"/>
      <c r="S139" s="40"/>
      <c r="T139" s="40"/>
      <c r="U139" s="40"/>
      <c r="V139" s="40"/>
      <c r="W139" s="78"/>
      <c r="X139" s="40"/>
      <c r="Y139" s="40"/>
      <c r="Z139" s="40"/>
      <c r="AA139" s="40"/>
      <c r="AB139" s="40"/>
      <c r="AC139" s="78"/>
      <c r="AD139" s="40"/>
      <c r="AE139" s="40"/>
      <c r="AF139" s="40"/>
      <c r="AG139" s="40"/>
      <c r="AH139" s="40"/>
      <c r="AI139" s="78"/>
      <c r="AJ139" s="40"/>
      <c r="AK139" s="40"/>
      <c r="AL139" s="40"/>
      <c r="AM139" s="40"/>
      <c r="AN139" s="40"/>
      <c r="AO139" s="971"/>
      <c r="AP139" s="40"/>
      <c r="AQ139" s="41"/>
      <c r="AR139" s="41"/>
      <c r="AS139" s="41"/>
      <c r="AT139" s="41"/>
      <c r="AU139" s="94">
        <f t="shared" si="42"/>
        <v>0</v>
      </c>
      <c r="AW139" s="912"/>
      <c r="AZ139" s="913"/>
    </row>
    <row r="140" spans="1:52" s="13" customFormat="1" ht="13.2" hidden="1" customHeight="1" x14ac:dyDescent="0.4">
      <c r="A140" s="1437" t="s">
        <v>27</v>
      </c>
      <c r="B140" s="1465"/>
      <c r="C140" s="36"/>
      <c r="D140" s="1364"/>
      <c r="E140" s="56"/>
      <c r="F140" s="771"/>
      <c r="G140" s="1440" t="s">
        <v>661</v>
      </c>
      <c r="H140" s="1142"/>
      <c r="I140" s="1230">
        <f>AU140</f>
        <v>0</v>
      </c>
      <c r="J140" s="1232">
        <f>SUM(N141:AT141)</f>
        <v>0</v>
      </c>
      <c r="K140" s="1220">
        <f>H140-J140</f>
        <v>0</v>
      </c>
      <c r="L140" s="1446">
        <v>0</v>
      </c>
      <c r="M140" s="83" t="s">
        <v>784</v>
      </c>
      <c r="N140" s="80"/>
      <c r="O140" s="80"/>
      <c r="P140" s="80"/>
      <c r="Q140" s="102"/>
      <c r="R140" s="80"/>
      <c r="S140" s="80"/>
      <c r="T140" s="80"/>
      <c r="U140" s="80"/>
      <c r="V140" s="80"/>
      <c r="W140" s="102"/>
      <c r="X140" s="80"/>
      <c r="Y140" s="80"/>
      <c r="Z140" s="80"/>
      <c r="AA140" s="80"/>
      <c r="AB140" s="80"/>
      <c r="AC140" s="102"/>
      <c r="AD140" s="80"/>
      <c r="AE140" s="80"/>
      <c r="AF140" s="80"/>
      <c r="AG140" s="80"/>
      <c r="AH140" s="80"/>
      <c r="AI140" s="102"/>
      <c r="AJ140" s="80"/>
      <c r="AK140" s="80"/>
      <c r="AL140" s="80"/>
      <c r="AM140" s="80"/>
      <c r="AN140" s="80"/>
      <c r="AO140" s="974"/>
      <c r="AP140" s="80"/>
      <c r="AQ140" s="100"/>
      <c r="AR140" s="100"/>
      <c r="AS140" s="100"/>
      <c r="AT140" s="100"/>
      <c r="AU140" s="103">
        <f t="shared" si="42"/>
        <v>0</v>
      </c>
      <c r="AW140" s="912"/>
      <c r="AZ140" s="913"/>
    </row>
    <row r="141" spans="1:52" s="13" customFormat="1" ht="13.2" hidden="1" customHeight="1" thickBot="1" x14ac:dyDescent="0.45">
      <c r="A141" s="1438"/>
      <c r="B141" s="1465"/>
      <c r="C141" s="36"/>
      <c r="D141" s="1365"/>
      <c r="E141" s="105"/>
      <c r="F141" s="770"/>
      <c r="G141" s="1338"/>
      <c r="H141" s="1136"/>
      <c r="I141" s="1235"/>
      <c r="J141" s="1236"/>
      <c r="K141" s="1221"/>
      <c r="L141" s="1222"/>
      <c r="M141" s="397" t="s">
        <v>785</v>
      </c>
      <c r="N141" s="253"/>
      <c r="O141" s="253"/>
      <c r="P141" s="253"/>
      <c r="Q141" s="59"/>
      <c r="R141" s="253"/>
      <c r="S141" s="253"/>
      <c r="T141" s="253"/>
      <c r="U141" s="253"/>
      <c r="V141" s="253"/>
      <c r="W141" s="59"/>
      <c r="X141" s="253"/>
      <c r="Y141" s="253"/>
      <c r="Z141" s="253"/>
      <c r="AA141" s="253"/>
      <c r="AB141" s="253"/>
      <c r="AC141" s="59"/>
      <c r="AD141" s="253"/>
      <c r="AE141" s="253"/>
      <c r="AF141" s="253"/>
      <c r="AG141" s="253"/>
      <c r="AH141" s="253"/>
      <c r="AI141" s="59"/>
      <c r="AJ141" s="253"/>
      <c r="AK141" s="253"/>
      <c r="AL141" s="253"/>
      <c r="AM141" s="253"/>
      <c r="AN141" s="253"/>
      <c r="AO141" s="971"/>
      <c r="AP141" s="40"/>
      <c r="AQ141" s="41"/>
      <c r="AR141" s="41"/>
      <c r="AS141" s="41"/>
      <c r="AT141" s="41"/>
      <c r="AU141" s="94">
        <f t="shared" si="42"/>
        <v>0</v>
      </c>
      <c r="AW141" s="912"/>
      <c r="AZ141" s="913"/>
    </row>
    <row r="142" spans="1:52" s="13" customFormat="1" ht="13.2" hidden="1" customHeight="1" x14ac:dyDescent="0.4">
      <c r="A142" s="1437" t="s">
        <v>27</v>
      </c>
      <c r="B142" s="1465"/>
      <c r="C142" s="1350" t="s">
        <v>56</v>
      </c>
      <c r="D142" s="1364"/>
      <c r="E142" s="56"/>
      <c r="F142" s="1466"/>
      <c r="G142" s="1468"/>
      <c r="H142" s="1142"/>
      <c r="I142" s="1230">
        <f>AU142</f>
        <v>0</v>
      </c>
      <c r="J142" s="1232">
        <f>SUM(N143:AT143)</f>
        <v>0</v>
      </c>
      <c r="K142" s="1220">
        <f>H142-J142</f>
        <v>0</v>
      </c>
      <c r="L142" s="1446">
        <v>0</v>
      </c>
      <c r="M142" s="83" t="s">
        <v>784</v>
      </c>
      <c r="N142" s="80"/>
      <c r="O142" s="80"/>
      <c r="P142" s="80"/>
      <c r="Q142" s="102"/>
      <c r="R142" s="80"/>
      <c r="S142" s="80"/>
      <c r="T142" s="80"/>
      <c r="U142" s="80"/>
      <c r="V142" s="80"/>
      <c r="W142" s="102"/>
      <c r="X142" s="80"/>
      <c r="Y142" s="80"/>
      <c r="Z142" s="80"/>
      <c r="AA142" s="80"/>
      <c r="AB142" s="80"/>
      <c r="AC142" s="102"/>
      <c r="AD142" s="80"/>
      <c r="AE142" s="80"/>
      <c r="AF142" s="80"/>
      <c r="AG142" s="80"/>
      <c r="AH142" s="80"/>
      <c r="AI142" s="102"/>
      <c r="AJ142" s="80"/>
      <c r="AK142" s="80"/>
      <c r="AL142" s="80"/>
      <c r="AM142" s="80"/>
      <c r="AN142" s="80"/>
      <c r="AO142" s="974"/>
      <c r="AP142" s="80"/>
      <c r="AQ142" s="100"/>
      <c r="AR142" s="100"/>
      <c r="AS142" s="100"/>
      <c r="AT142" s="100"/>
      <c r="AU142" s="103">
        <f t="shared" si="42"/>
        <v>0</v>
      </c>
      <c r="AW142" s="912"/>
      <c r="AZ142" s="913"/>
    </row>
    <row r="143" spans="1:52" s="13" customFormat="1" ht="13.2" hidden="1" customHeight="1" thickBot="1" x14ac:dyDescent="0.45">
      <c r="A143" s="1438"/>
      <c r="B143" s="1465"/>
      <c r="C143" s="1465"/>
      <c r="D143" s="1365"/>
      <c r="E143" s="105"/>
      <c r="F143" s="1467"/>
      <c r="G143" s="1392"/>
      <c r="H143" s="1136"/>
      <c r="I143" s="1235"/>
      <c r="J143" s="1236"/>
      <c r="K143" s="1221"/>
      <c r="L143" s="1222"/>
      <c r="M143" s="397" t="s">
        <v>785</v>
      </c>
      <c r="N143" s="253"/>
      <c r="O143" s="253"/>
      <c r="P143" s="253"/>
      <c r="Q143" s="59"/>
      <c r="R143" s="253"/>
      <c r="S143" s="253"/>
      <c r="T143" s="253"/>
      <c r="U143" s="253"/>
      <c r="V143" s="253"/>
      <c r="W143" s="59"/>
      <c r="X143" s="253"/>
      <c r="Y143" s="253"/>
      <c r="Z143" s="253"/>
      <c r="AA143" s="253"/>
      <c r="AB143" s="253"/>
      <c r="AC143" s="59"/>
      <c r="AD143" s="253"/>
      <c r="AE143" s="253"/>
      <c r="AF143" s="253"/>
      <c r="AG143" s="253"/>
      <c r="AH143" s="253"/>
      <c r="AI143" s="59"/>
      <c r="AJ143" s="253"/>
      <c r="AK143" s="253"/>
      <c r="AL143" s="253"/>
      <c r="AM143" s="253"/>
      <c r="AN143" s="253"/>
      <c r="AO143" s="982"/>
      <c r="AP143" s="253"/>
      <c r="AQ143" s="257"/>
      <c r="AR143" s="257"/>
      <c r="AS143" s="257"/>
      <c r="AT143" s="257"/>
      <c r="AU143" s="400">
        <f t="shared" si="42"/>
        <v>0</v>
      </c>
      <c r="AW143" s="912"/>
      <c r="AZ143" s="913"/>
    </row>
    <row r="144" spans="1:52" s="13" customFormat="1" ht="13.2" customHeight="1" x14ac:dyDescent="0.4">
      <c r="A144" s="1447" t="s">
        <v>463</v>
      </c>
      <c r="B144" s="1448"/>
      <c r="C144" s="1448"/>
      <c r="D144" s="1448"/>
      <c r="E144" s="1449"/>
      <c r="F144" s="1453"/>
      <c r="G144" s="821"/>
      <c r="H144" s="1455">
        <f>SUM(H134:H143)</f>
        <v>900</v>
      </c>
      <c r="I144" s="1457">
        <f>SUM(I134:I143)</f>
        <v>900</v>
      </c>
      <c r="J144" s="1459">
        <f>SUM(J134:J143)</f>
        <v>740</v>
      </c>
      <c r="K144" s="1461">
        <f>SUM(K134:K143)</f>
        <v>160</v>
      </c>
      <c r="L144" s="1312">
        <f>J144/H144</f>
        <v>0.82222222222222219</v>
      </c>
      <c r="M144" s="195" t="s">
        <v>30</v>
      </c>
      <c r="N144" s="760">
        <f t="shared" ref="N144:AM145" si="43">N134+N140+N142+N138+N136</f>
        <v>0</v>
      </c>
      <c r="O144" s="760">
        <f t="shared" si="43"/>
        <v>0</v>
      </c>
      <c r="P144" s="760">
        <f t="shared" si="43"/>
        <v>0</v>
      </c>
      <c r="Q144" s="102">
        <f t="shared" si="43"/>
        <v>0</v>
      </c>
      <c r="R144" s="760">
        <f t="shared" si="43"/>
        <v>0</v>
      </c>
      <c r="S144" s="760">
        <f t="shared" si="43"/>
        <v>0</v>
      </c>
      <c r="T144" s="760">
        <f t="shared" si="43"/>
        <v>0</v>
      </c>
      <c r="U144" s="760">
        <f t="shared" si="43"/>
        <v>0</v>
      </c>
      <c r="V144" s="760">
        <f t="shared" si="43"/>
        <v>0</v>
      </c>
      <c r="W144" s="102">
        <f t="shared" si="43"/>
        <v>0</v>
      </c>
      <c r="X144" s="760">
        <f t="shared" si="43"/>
        <v>300</v>
      </c>
      <c r="Y144" s="760">
        <f t="shared" si="43"/>
        <v>0</v>
      </c>
      <c r="Z144" s="760">
        <f t="shared" si="43"/>
        <v>0</v>
      </c>
      <c r="AA144" s="760">
        <f t="shared" si="43"/>
        <v>0</v>
      </c>
      <c r="AB144" s="760">
        <f t="shared" si="43"/>
        <v>0</v>
      </c>
      <c r="AC144" s="102">
        <f t="shared" si="43"/>
        <v>0</v>
      </c>
      <c r="AD144" s="760">
        <f t="shared" si="43"/>
        <v>0</v>
      </c>
      <c r="AE144" s="760">
        <f t="shared" si="43"/>
        <v>0</v>
      </c>
      <c r="AF144" s="760">
        <f t="shared" si="43"/>
        <v>0</v>
      </c>
      <c r="AG144" s="760">
        <f t="shared" si="43"/>
        <v>0</v>
      </c>
      <c r="AH144" s="760">
        <f t="shared" si="43"/>
        <v>600</v>
      </c>
      <c r="AI144" s="102">
        <f t="shared" si="43"/>
        <v>0</v>
      </c>
      <c r="AJ144" s="760">
        <f t="shared" si="43"/>
        <v>0</v>
      </c>
      <c r="AK144" s="760">
        <f t="shared" si="43"/>
        <v>0</v>
      </c>
      <c r="AL144" s="760">
        <f t="shared" si="43"/>
        <v>0</v>
      </c>
      <c r="AM144" s="760">
        <f t="shared" si="43"/>
        <v>0</v>
      </c>
      <c r="AN144" s="80">
        <f>AN134+AN140+AN142+AN138+AN136</f>
        <v>0</v>
      </c>
      <c r="AO144" s="984"/>
      <c r="AP144" s="682"/>
      <c r="AQ144" s="682"/>
      <c r="AR144" s="682"/>
      <c r="AS144" s="682"/>
      <c r="AT144" s="682"/>
      <c r="AU144" s="689">
        <f>SUM(N144:AM144)</f>
        <v>900</v>
      </c>
      <c r="AW144" s="912"/>
      <c r="AZ144" s="913"/>
    </row>
    <row r="145" spans="1:52" s="13" customFormat="1" ht="13.2" customHeight="1" thickBot="1" x14ac:dyDescent="0.45">
      <c r="A145" s="1450"/>
      <c r="B145" s="1451"/>
      <c r="C145" s="1451"/>
      <c r="D145" s="1451"/>
      <c r="E145" s="1452"/>
      <c r="F145" s="1454"/>
      <c r="G145" s="822"/>
      <c r="H145" s="1456"/>
      <c r="I145" s="1458"/>
      <c r="J145" s="1460"/>
      <c r="K145" s="1462"/>
      <c r="L145" s="1443"/>
      <c r="M145" s="761" t="s">
        <v>31</v>
      </c>
      <c r="N145" s="759">
        <f>N135+N141+N143+N139+N137</f>
        <v>0</v>
      </c>
      <c r="O145" s="759">
        <f t="shared" si="43"/>
        <v>0</v>
      </c>
      <c r="P145" s="759">
        <f t="shared" si="43"/>
        <v>0</v>
      </c>
      <c r="Q145" s="78">
        <f t="shared" si="43"/>
        <v>0</v>
      </c>
      <c r="R145" s="759">
        <f>R135+R141+R143+R139+R137</f>
        <v>0</v>
      </c>
      <c r="S145" s="759">
        <f>S135+S141+S143+S139+S137</f>
        <v>0</v>
      </c>
      <c r="T145" s="759">
        <f t="shared" si="43"/>
        <v>0</v>
      </c>
      <c r="U145" s="759">
        <f t="shared" si="43"/>
        <v>0</v>
      </c>
      <c r="V145" s="759">
        <f t="shared" si="43"/>
        <v>0</v>
      </c>
      <c r="W145" s="78">
        <f t="shared" si="43"/>
        <v>0</v>
      </c>
      <c r="X145" s="759">
        <f>X135+X141+X143+X139+X137</f>
        <v>180</v>
      </c>
      <c r="Y145" s="759">
        <f>Y135+Y141+Y143+Y139+Y137</f>
        <v>119</v>
      </c>
      <c r="Z145" s="759">
        <f t="shared" si="43"/>
        <v>0</v>
      </c>
      <c r="AA145" s="759">
        <f t="shared" si="43"/>
        <v>0</v>
      </c>
      <c r="AB145" s="759">
        <f t="shared" si="43"/>
        <v>1</v>
      </c>
      <c r="AC145" s="78">
        <f t="shared" si="43"/>
        <v>0</v>
      </c>
      <c r="AD145" s="759">
        <f>AD135+AD141+AD143+AD139+AD137</f>
        <v>0</v>
      </c>
      <c r="AE145" s="759">
        <f>AE135+AE141+AE143+AE139+AE137</f>
        <v>0</v>
      </c>
      <c r="AF145" s="759">
        <f t="shared" si="43"/>
        <v>0</v>
      </c>
      <c r="AG145" s="759">
        <f t="shared" si="43"/>
        <v>0</v>
      </c>
      <c r="AH145" s="759">
        <f t="shared" si="43"/>
        <v>0</v>
      </c>
      <c r="AI145" s="78">
        <f t="shared" si="43"/>
        <v>0</v>
      </c>
      <c r="AJ145" s="759">
        <f>AJ135+AJ141+AJ143+AJ139+AJ137</f>
        <v>0</v>
      </c>
      <c r="AK145" s="759">
        <f>AK135+AK141+AK143+AK139+AK137</f>
        <v>440</v>
      </c>
      <c r="AL145" s="759">
        <f t="shared" si="43"/>
        <v>0</v>
      </c>
      <c r="AM145" s="759">
        <f t="shared" si="43"/>
        <v>0</v>
      </c>
      <c r="AN145" s="639">
        <f t="shared" ref="AN145" si="44">AN135+AN141+AN143+AN139+AN137</f>
        <v>0</v>
      </c>
      <c r="AO145" s="982"/>
      <c r="AP145" s="253"/>
      <c r="AQ145" s="253"/>
      <c r="AR145" s="253"/>
      <c r="AS145" s="253"/>
      <c r="AT145" s="253"/>
      <c r="AU145" s="985">
        <f>SUM(N145:AM145)</f>
        <v>740</v>
      </c>
      <c r="AW145" s="912"/>
      <c r="AZ145" s="913"/>
    </row>
    <row r="146" spans="1:52" s="13" customFormat="1" ht="13.2" customHeight="1" x14ac:dyDescent="0.4">
      <c r="A146" s="1124" t="s">
        <v>464</v>
      </c>
      <c r="B146" s="1318"/>
      <c r="C146" s="1318"/>
      <c r="D146" s="1318"/>
      <c r="E146" s="1319"/>
      <c r="F146" s="1352"/>
      <c r="G146" s="347"/>
      <c r="H146" s="1272">
        <f>H124+H132+H144</f>
        <v>12656</v>
      </c>
      <c r="I146" s="1272">
        <f>I124+I132+I144</f>
        <v>12656</v>
      </c>
      <c r="J146" s="1444">
        <f>J124+J132+J144</f>
        <v>11001</v>
      </c>
      <c r="K146" s="1272">
        <f t="shared" ref="K146" si="45">K124+K132+K144</f>
        <v>1655</v>
      </c>
      <c r="L146" s="1422">
        <f>J146/H146</f>
        <v>0.86923198482932995</v>
      </c>
      <c r="M146" s="114" t="s">
        <v>39</v>
      </c>
      <c r="N146" s="550">
        <f t="shared" ref="N146:AN147" si="46">N124+N144+N132</f>
        <v>518</v>
      </c>
      <c r="O146" s="550">
        <f t="shared" si="46"/>
        <v>488</v>
      </c>
      <c r="P146" s="550">
        <f t="shared" si="46"/>
        <v>480</v>
      </c>
      <c r="Q146" s="514">
        <f t="shared" si="46"/>
        <v>0</v>
      </c>
      <c r="R146" s="550">
        <f t="shared" si="46"/>
        <v>400</v>
      </c>
      <c r="S146" s="550">
        <f t="shared" si="46"/>
        <v>550</v>
      </c>
      <c r="T146" s="550">
        <f t="shared" si="46"/>
        <v>400</v>
      </c>
      <c r="U146" s="550">
        <f t="shared" si="46"/>
        <v>400</v>
      </c>
      <c r="V146" s="550">
        <f t="shared" si="46"/>
        <v>500</v>
      </c>
      <c r="W146" s="514">
        <f t="shared" si="46"/>
        <v>0</v>
      </c>
      <c r="X146" s="550">
        <f t="shared" si="46"/>
        <v>300</v>
      </c>
      <c r="Y146" s="550">
        <f t="shared" si="46"/>
        <v>500</v>
      </c>
      <c r="Z146" s="550">
        <f t="shared" si="46"/>
        <v>700</v>
      </c>
      <c r="AA146" s="550">
        <f t="shared" si="46"/>
        <v>500</v>
      </c>
      <c r="AB146" s="550">
        <f t="shared" si="46"/>
        <v>400</v>
      </c>
      <c r="AC146" s="514">
        <f t="shared" si="46"/>
        <v>0</v>
      </c>
      <c r="AD146" s="550">
        <f t="shared" si="46"/>
        <v>600</v>
      </c>
      <c r="AE146" s="550">
        <f t="shared" si="46"/>
        <v>620</v>
      </c>
      <c r="AF146" s="550">
        <f t="shared" si="46"/>
        <v>500</v>
      </c>
      <c r="AG146" s="550">
        <f t="shared" si="46"/>
        <v>600</v>
      </c>
      <c r="AH146" s="550">
        <f t="shared" si="46"/>
        <v>600</v>
      </c>
      <c r="AI146" s="514">
        <f t="shared" si="46"/>
        <v>0</v>
      </c>
      <c r="AJ146" s="550">
        <f t="shared" si="46"/>
        <v>900</v>
      </c>
      <c r="AK146" s="550">
        <f t="shared" si="46"/>
        <v>800</v>
      </c>
      <c r="AL146" s="550">
        <f t="shared" si="46"/>
        <v>800</v>
      </c>
      <c r="AM146" s="550">
        <f t="shared" si="46"/>
        <v>1100</v>
      </c>
      <c r="AN146" s="703">
        <f t="shared" si="46"/>
        <v>0</v>
      </c>
      <c r="AO146" s="899"/>
      <c r="AP146" s="690"/>
      <c r="AQ146" s="690"/>
      <c r="AR146" s="690"/>
      <c r="AS146" s="690"/>
      <c r="AT146" s="690"/>
      <c r="AU146" s="691">
        <f>AU124+AU144+AU132</f>
        <v>12656</v>
      </c>
      <c r="AW146" s="912"/>
      <c r="AZ146" s="913"/>
    </row>
    <row r="147" spans="1:52" s="13" customFormat="1" ht="13.2" customHeight="1" thickBot="1" x14ac:dyDescent="0.45">
      <c r="A147" s="1320"/>
      <c r="B147" s="1321"/>
      <c r="C147" s="1321"/>
      <c r="D147" s="1321"/>
      <c r="E147" s="1322"/>
      <c r="F147" s="1353"/>
      <c r="G147" s="348"/>
      <c r="H147" s="1325"/>
      <c r="I147" s="1325"/>
      <c r="J147" s="1445"/>
      <c r="K147" s="1325"/>
      <c r="L147" s="1423"/>
      <c r="M147" s="71" t="s">
        <v>40</v>
      </c>
      <c r="N147" s="551">
        <f t="shared" si="46"/>
        <v>364</v>
      </c>
      <c r="O147" s="551">
        <f t="shared" si="46"/>
        <v>594</v>
      </c>
      <c r="P147" s="551">
        <f t="shared" si="46"/>
        <v>644</v>
      </c>
      <c r="Q147" s="629">
        <f t="shared" si="46"/>
        <v>0</v>
      </c>
      <c r="R147" s="551">
        <f t="shared" si="46"/>
        <v>318</v>
      </c>
      <c r="S147" s="551">
        <f t="shared" si="46"/>
        <v>580</v>
      </c>
      <c r="T147" s="551">
        <f t="shared" si="46"/>
        <v>348</v>
      </c>
      <c r="U147" s="551">
        <f t="shared" si="46"/>
        <v>384</v>
      </c>
      <c r="V147" s="551">
        <f t="shared" si="46"/>
        <v>546</v>
      </c>
      <c r="W147" s="629">
        <f t="shared" si="46"/>
        <v>0</v>
      </c>
      <c r="X147" s="551">
        <f t="shared" si="46"/>
        <v>480</v>
      </c>
      <c r="Y147" s="551">
        <f t="shared" si="46"/>
        <v>509</v>
      </c>
      <c r="Z147" s="551">
        <f t="shared" si="46"/>
        <v>444</v>
      </c>
      <c r="AA147" s="551">
        <f t="shared" si="46"/>
        <v>366</v>
      </c>
      <c r="AB147" s="551">
        <f t="shared" si="46"/>
        <v>421</v>
      </c>
      <c r="AC147" s="629">
        <f t="shared" si="46"/>
        <v>0</v>
      </c>
      <c r="AD147" s="551">
        <f t="shared" si="46"/>
        <v>588</v>
      </c>
      <c r="AE147" s="551">
        <f t="shared" si="46"/>
        <v>378</v>
      </c>
      <c r="AF147" s="551">
        <f t="shared" si="46"/>
        <v>736</v>
      </c>
      <c r="AG147" s="551">
        <f t="shared" si="46"/>
        <v>606</v>
      </c>
      <c r="AH147" s="551">
        <f t="shared" si="46"/>
        <v>713</v>
      </c>
      <c r="AI147" s="629">
        <f t="shared" si="46"/>
        <v>0</v>
      </c>
      <c r="AJ147" s="551">
        <f t="shared" si="46"/>
        <v>1002</v>
      </c>
      <c r="AK147" s="551">
        <f t="shared" si="46"/>
        <v>980</v>
      </c>
      <c r="AL147" s="551">
        <f t="shared" si="46"/>
        <v>0</v>
      </c>
      <c r="AM147" s="551">
        <f t="shared" si="46"/>
        <v>0</v>
      </c>
      <c r="AN147" s="704">
        <f t="shared" si="46"/>
        <v>0</v>
      </c>
      <c r="AO147" s="900"/>
      <c r="AP147" s="692"/>
      <c r="AQ147" s="692"/>
      <c r="AR147" s="692"/>
      <c r="AS147" s="692"/>
      <c r="AT147" s="692"/>
      <c r="AU147" s="692">
        <f>AU125+AU145</f>
        <v>11001</v>
      </c>
      <c r="AW147" s="912"/>
      <c r="AZ147" s="913"/>
    </row>
    <row r="148" spans="1:52" s="13" customFormat="1" ht="19.95" customHeight="1" thickBot="1" x14ac:dyDescent="0.45">
      <c r="A148" s="1412" t="s">
        <v>7</v>
      </c>
      <c r="B148" s="1434" t="s">
        <v>91</v>
      </c>
      <c r="C148" s="1434" t="s">
        <v>9</v>
      </c>
      <c r="D148" s="1418" t="s">
        <v>10</v>
      </c>
      <c r="E148" s="1418" t="s">
        <v>11</v>
      </c>
      <c r="F148" s="1419"/>
      <c r="G148" s="1402" t="s">
        <v>756</v>
      </c>
      <c r="H148" s="1431" t="s">
        <v>14</v>
      </c>
      <c r="I148" s="1405" t="s">
        <v>15</v>
      </c>
      <c r="J148" s="1405" t="s">
        <v>16</v>
      </c>
      <c r="K148" s="1408" t="s">
        <v>17</v>
      </c>
      <c r="L148" s="1335" t="s">
        <v>18</v>
      </c>
      <c r="M148" s="1399" t="s">
        <v>19</v>
      </c>
      <c r="N148" s="124"/>
      <c r="O148" s="124"/>
      <c r="P148" s="124"/>
      <c r="Q148" s="773"/>
      <c r="R148" s="124"/>
      <c r="S148" s="124"/>
      <c r="T148" s="124"/>
      <c r="U148" s="124"/>
      <c r="V148" s="124"/>
      <c r="W148" s="773"/>
      <c r="X148" s="124"/>
      <c r="Y148" s="124"/>
      <c r="Z148" s="124"/>
      <c r="AA148" s="124"/>
      <c r="AB148" s="124"/>
      <c r="AC148" s="773"/>
      <c r="AD148" s="124"/>
      <c r="AE148" s="124"/>
      <c r="AF148" s="124"/>
      <c r="AG148" s="124"/>
      <c r="AH148" s="124"/>
      <c r="AI148" s="773"/>
      <c r="AJ148" s="124"/>
      <c r="AK148" s="124"/>
      <c r="AL148" s="124"/>
      <c r="AM148" s="124"/>
      <c r="AN148" s="124"/>
      <c r="AO148" s="986"/>
      <c r="AP148" s="124"/>
      <c r="AQ148" s="124"/>
      <c r="AR148" s="124"/>
      <c r="AS148" s="124"/>
      <c r="AT148" s="124"/>
      <c r="AU148" s="125"/>
      <c r="AW148" s="912"/>
      <c r="AZ148" s="913"/>
    </row>
    <row r="149" spans="1:52" s="13" customFormat="1" ht="13.2" customHeight="1" thickBot="1" x14ac:dyDescent="0.45">
      <c r="A149" s="1413"/>
      <c r="B149" s="1435"/>
      <c r="C149" s="1435"/>
      <c r="D149" s="1416"/>
      <c r="E149" s="1416"/>
      <c r="F149" s="1420"/>
      <c r="G149" s="1403"/>
      <c r="H149" s="1432"/>
      <c r="I149" s="1406"/>
      <c r="J149" s="1406"/>
      <c r="K149" s="1409"/>
      <c r="L149" s="1411"/>
      <c r="M149" s="1400"/>
      <c r="N149" s="20">
        <v>1</v>
      </c>
      <c r="O149" s="20">
        <v>2</v>
      </c>
      <c r="P149" s="20">
        <v>3</v>
      </c>
      <c r="Q149" s="19">
        <v>4</v>
      </c>
      <c r="R149" s="20">
        <v>6</v>
      </c>
      <c r="S149" s="20">
        <v>7</v>
      </c>
      <c r="T149" s="20">
        <v>8</v>
      </c>
      <c r="U149" s="20">
        <v>9</v>
      </c>
      <c r="V149" s="20">
        <v>10</v>
      </c>
      <c r="W149" s="19">
        <v>11</v>
      </c>
      <c r="X149" s="20">
        <v>13</v>
      </c>
      <c r="Y149" s="20">
        <v>14</v>
      </c>
      <c r="Z149" s="20">
        <v>15</v>
      </c>
      <c r="AA149" s="20">
        <v>16</v>
      </c>
      <c r="AB149" s="20">
        <v>17</v>
      </c>
      <c r="AC149" s="19">
        <v>18</v>
      </c>
      <c r="AD149" s="20">
        <v>20</v>
      </c>
      <c r="AE149" s="20">
        <v>21</v>
      </c>
      <c r="AF149" s="20">
        <v>22</v>
      </c>
      <c r="AG149" s="20">
        <v>23</v>
      </c>
      <c r="AH149" s="20">
        <v>24</v>
      </c>
      <c r="AI149" s="19">
        <v>25</v>
      </c>
      <c r="AJ149" s="20">
        <v>27</v>
      </c>
      <c r="AK149" s="20">
        <v>28</v>
      </c>
      <c r="AL149" s="20">
        <v>29</v>
      </c>
      <c r="AM149" s="20">
        <v>30</v>
      </c>
      <c r="AN149" s="20">
        <v>31</v>
      </c>
      <c r="AO149" s="958"/>
      <c r="AP149" s="21"/>
      <c r="AQ149" s="20"/>
      <c r="AR149" s="22"/>
      <c r="AS149" s="22"/>
      <c r="AT149" s="241"/>
      <c r="AU149" s="126"/>
      <c r="AW149" s="912"/>
      <c r="AZ149" s="913"/>
    </row>
    <row r="150" spans="1:52" s="13" customFormat="1" ht="13.2" customHeight="1" thickBot="1" x14ac:dyDescent="0.45">
      <c r="A150" s="1414"/>
      <c r="B150" s="1417"/>
      <c r="C150" s="1436"/>
      <c r="D150" s="1417"/>
      <c r="E150" s="1417"/>
      <c r="F150" s="1421"/>
      <c r="G150" s="1404"/>
      <c r="H150" s="1433"/>
      <c r="I150" s="1407"/>
      <c r="J150" s="1407"/>
      <c r="K150" s="1410"/>
      <c r="L150" s="1388"/>
      <c r="M150" s="1401"/>
      <c r="N150" s="25" t="s">
        <v>771</v>
      </c>
      <c r="O150" s="25" t="s">
        <v>772</v>
      </c>
      <c r="P150" s="25" t="s">
        <v>773</v>
      </c>
      <c r="Q150" s="24" t="s">
        <v>25</v>
      </c>
      <c r="R150" s="25" t="s">
        <v>20</v>
      </c>
      <c r="S150" s="25" t="s">
        <v>21</v>
      </c>
      <c r="T150" s="25" t="s">
        <v>771</v>
      </c>
      <c r="U150" s="25" t="s">
        <v>772</v>
      </c>
      <c r="V150" s="25" t="s">
        <v>773</v>
      </c>
      <c r="W150" s="24" t="s">
        <v>25</v>
      </c>
      <c r="X150" s="25" t="s">
        <v>20</v>
      </c>
      <c r="Y150" s="25" t="s">
        <v>21</v>
      </c>
      <c r="Z150" s="25" t="s">
        <v>771</v>
      </c>
      <c r="AA150" s="25" t="s">
        <v>772</v>
      </c>
      <c r="AB150" s="25" t="s">
        <v>773</v>
      </c>
      <c r="AC150" s="24" t="s">
        <v>25</v>
      </c>
      <c r="AD150" s="25" t="s">
        <v>20</v>
      </c>
      <c r="AE150" s="25" t="s">
        <v>21</v>
      </c>
      <c r="AF150" s="25" t="s">
        <v>771</v>
      </c>
      <c r="AG150" s="25" t="s">
        <v>772</v>
      </c>
      <c r="AH150" s="25" t="s">
        <v>773</v>
      </c>
      <c r="AI150" s="24" t="s">
        <v>25</v>
      </c>
      <c r="AJ150" s="25" t="s">
        <v>20</v>
      </c>
      <c r="AK150" s="25" t="s">
        <v>21</v>
      </c>
      <c r="AL150" s="25" t="s">
        <v>771</v>
      </c>
      <c r="AM150" s="25" t="s">
        <v>772</v>
      </c>
      <c r="AN150" s="25" t="s">
        <v>25</v>
      </c>
      <c r="AO150" s="959"/>
      <c r="AP150" s="26"/>
      <c r="AQ150" s="26"/>
      <c r="AR150" s="27"/>
      <c r="AS150" s="27"/>
      <c r="AT150" s="26"/>
      <c r="AU150" s="127" t="s">
        <v>26</v>
      </c>
      <c r="AW150" s="912"/>
      <c r="AZ150" s="913"/>
    </row>
    <row r="151" spans="1:52" ht="13.2" hidden="1" customHeight="1" x14ac:dyDescent="0.4">
      <c r="A151" s="1370" t="s">
        <v>27</v>
      </c>
      <c r="B151" s="1331" t="s">
        <v>93</v>
      </c>
      <c r="C151" s="1350"/>
      <c r="D151" s="1373" t="s">
        <v>94</v>
      </c>
      <c r="E151" s="128" t="s">
        <v>395</v>
      </c>
      <c r="F151" s="1393"/>
      <c r="G151" s="1300" t="s">
        <v>764</v>
      </c>
      <c r="H151" s="1142"/>
      <c r="I151" s="1230">
        <f t="shared" ref="I151:I189" si="47">AU151</f>
        <v>0</v>
      </c>
      <c r="J151" s="1232">
        <f>SUM(N152:AT152)</f>
        <v>0</v>
      </c>
      <c r="K151" s="1220">
        <f t="shared" ref="K151:K165" si="48">H151-J151</f>
        <v>0</v>
      </c>
      <c r="L151" s="1209" t="e">
        <f>J151/H151</f>
        <v>#DIV/0!</v>
      </c>
      <c r="M151" s="83" t="s">
        <v>784</v>
      </c>
      <c r="N151" s="90"/>
      <c r="O151" s="90"/>
      <c r="P151" s="90"/>
      <c r="Q151" s="129"/>
      <c r="R151" s="90"/>
      <c r="S151" s="90"/>
      <c r="T151" s="90"/>
      <c r="U151" s="90"/>
      <c r="V151" s="90"/>
      <c r="W151" s="129"/>
      <c r="X151" s="90"/>
      <c r="Y151" s="90"/>
      <c r="Z151" s="90"/>
      <c r="AA151" s="90"/>
      <c r="AB151" s="90"/>
      <c r="AC151" s="129"/>
      <c r="AD151" s="90"/>
      <c r="AE151" s="90"/>
      <c r="AF151" s="90"/>
      <c r="AG151" s="90"/>
      <c r="AH151" s="90"/>
      <c r="AI151" s="129"/>
      <c r="AJ151" s="90"/>
      <c r="AK151" s="90"/>
      <c r="AL151" s="90"/>
      <c r="AM151" s="90"/>
      <c r="AN151" s="90"/>
      <c r="AO151" s="922"/>
      <c r="AP151" s="131"/>
      <c r="AQ151" s="132"/>
      <c r="AR151" s="90"/>
      <c r="AS151" s="90"/>
      <c r="AT151" s="90"/>
      <c r="AU151" s="103">
        <f t="shared" ref="AU151:AU199" si="49">SUM(N151:AT151)</f>
        <v>0</v>
      </c>
      <c r="AW151" s="916"/>
      <c r="AZ151" s="917"/>
    </row>
    <row r="152" spans="1:52" ht="13.2" hidden="1" customHeight="1" thickBot="1" x14ac:dyDescent="0.45">
      <c r="A152" s="1371"/>
      <c r="B152" s="1397"/>
      <c r="C152" s="1351"/>
      <c r="D152" s="1336"/>
      <c r="E152" s="84" t="s">
        <v>363</v>
      </c>
      <c r="F152" s="1394"/>
      <c r="G152" s="1301"/>
      <c r="H152" s="1137"/>
      <c r="I152" s="1235"/>
      <c r="J152" s="1236"/>
      <c r="K152" s="1221"/>
      <c r="L152" s="1222"/>
      <c r="M152" s="85" t="s">
        <v>785</v>
      </c>
      <c r="N152" s="91"/>
      <c r="O152" s="91"/>
      <c r="P152" s="91"/>
      <c r="Q152" s="134"/>
      <c r="R152" s="91"/>
      <c r="S152" s="91"/>
      <c r="T152" s="91"/>
      <c r="U152" s="91"/>
      <c r="V152" s="91"/>
      <c r="W152" s="134"/>
      <c r="X152" s="91"/>
      <c r="Y152" s="91"/>
      <c r="Z152" s="91"/>
      <c r="AA152" s="91"/>
      <c r="AB152" s="91"/>
      <c r="AC152" s="134"/>
      <c r="AD152" s="91"/>
      <c r="AE152" s="91"/>
      <c r="AF152" s="91"/>
      <c r="AG152" s="91"/>
      <c r="AH152" s="91"/>
      <c r="AI152" s="134"/>
      <c r="AJ152" s="91"/>
      <c r="AK152" s="91"/>
      <c r="AL152" s="91"/>
      <c r="AM152" s="91"/>
      <c r="AN152" s="91"/>
      <c r="AO152" s="923"/>
      <c r="AP152" s="91"/>
      <c r="AQ152" s="91"/>
      <c r="AR152" s="91"/>
      <c r="AS152" s="91"/>
      <c r="AT152" s="91"/>
      <c r="AU152" s="94">
        <f t="shared" si="49"/>
        <v>0</v>
      </c>
      <c r="AW152" s="916"/>
      <c r="AZ152" s="917"/>
    </row>
    <row r="153" spans="1:52" ht="13.2" hidden="1" customHeight="1" x14ac:dyDescent="0.4">
      <c r="A153" s="1370" t="s">
        <v>27</v>
      </c>
      <c r="B153" s="1397"/>
      <c r="C153" s="36"/>
      <c r="D153" s="1373" t="s">
        <v>94</v>
      </c>
      <c r="E153" s="128" t="s">
        <v>362</v>
      </c>
      <c r="F153" s="1350"/>
      <c r="G153" s="1300" t="s">
        <v>764</v>
      </c>
      <c r="H153" s="1241"/>
      <c r="I153" s="1230">
        <f t="shared" si="47"/>
        <v>0</v>
      </c>
      <c r="J153" s="1232">
        <f>SUM(N154:AT154)</f>
        <v>0</v>
      </c>
      <c r="K153" s="1220">
        <f t="shared" si="48"/>
        <v>0</v>
      </c>
      <c r="L153" s="1209" t="e">
        <f>J153/H153</f>
        <v>#DIV/0!</v>
      </c>
      <c r="M153" s="30" t="s">
        <v>57</v>
      </c>
      <c r="N153" s="90"/>
      <c r="O153" s="90"/>
      <c r="P153" s="90"/>
      <c r="Q153" s="129"/>
      <c r="R153" s="90"/>
      <c r="S153" s="90"/>
      <c r="T153" s="90"/>
      <c r="U153" s="90"/>
      <c r="V153" s="90"/>
      <c r="W153" s="129"/>
      <c r="X153" s="90"/>
      <c r="Y153" s="90"/>
      <c r="Z153" s="90"/>
      <c r="AA153" s="90"/>
      <c r="AB153" s="90"/>
      <c r="AC153" s="129"/>
      <c r="AD153" s="90"/>
      <c r="AE153" s="90"/>
      <c r="AF153" s="90"/>
      <c r="AG153" s="90"/>
      <c r="AH153" s="90"/>
      <c r="AI153" s="129"/>
      <c r="AJ153" s="90"/>
      <c r="AK153" s="90"/>
      <c r="AL153" s="90"/>
      <c r="AM153" s="90"/>
      <c r="AN153" s="90"/>
      <c r="AO153" s="924"/>
      <c r="AP153" s="90"/>
      <c r="AQ153" s="90"/>
      <c r="AR153" s="90"/>
      <c r="AS153" s="90"/>
      <c r="AT153" s="90"/>
      <c r="AU153" s="103">
        <f t="shared" si="49"/>
        <v>0</v>
      </c>
      <c r="AW153" s="916"/>
      <c r="AZ153" s="917"/>
    </row>
    <row r="154" spans="1:52" ht="13.2" hidden="1" customHeight="1" thickBot="1" x14ac:dyDescent="0.45">
      <c r="A154" s="1371"/>
      <c r="B154" s="1397"/>
      <c r="C154" s="36"/>
      <c r="D154" s="1336"/>
      <c r="E154" s="84" t="s">
        <v>364</v>
      </c>
      <c r="F154" s="1351"/>
      <c r="G154" s="1301"/>
      <c r="H154" s="1242"/>
      <c r="I154" s="1235"/>
      <c r="J154" s="1236"/>
      <c r="K154" s="1221"/>
      <c r="L154" s="1222"/>
      <c r="M154" s="37" t="s">
        <v>58</v>
      </c>
      <c r="N154" s="91"/>
      <c r="O154" s="91"/>
      <c r="P154" s="91"/>
      <c r="Q154" s="134"/>
      <c r="R154" s="91"/>
      <c r="S154" s="91"/>
      <c r="T154" s="91"/>
      <c r="U154" s="91"/>
      <c r="V154" s="91"/>
      <c r="W154" s="134"/>
      <c r="X154" s="91"/>
      <c r="Y154" s="91"/>
      <c r="Z154" s="91"/>
      <c r="AA154" s="91"/>
      <c r="AB154" s="91"/>
      <c r="AC154" s="134"/>
      <c r="AD154" s="91"/>
      <c r="AE154" s="91"/>
      <c r="AF154" s="91"/>
      <c r="AG154" s="91"/>
      <c r="AH154" s="91"/>
      <c r="AI154" s="134"/>
      <c r="AJ154" s="91"/>
      <c r="AK154" s="91"/>
      <c r="AL154" s="91"/>
      <c r="AM154" s="91"/>
      <c r="AN154" s="91"/>
      <c r="AO154" s="923"/>
      <c r="AP154" s="91"/>
      <c r="AQ154" s="92"/>
      <c r="AR154" s="92"/>
      <c r="AS154" s="92"/>
      <c r="AT154" s="92"/>
      <c r="AU154" s="94">
        <f t="shared" si="49"/>
        <v>0</v>
      </c>
      <c r="AW154" s="916"/>
      <c r="AZ154" s="917"/>
    </row>
    <row r="155" spans="1:52" ht="13.2" customHeight="1" x14ac:dyDescent="0.4">
      <c r="A155" s="1370" t="s">
        <v>27</v>
      </c>
      <c r="B155" s="1397"/>
      <c r="C155" s="1350"/>
      <c r="D155" s="1373" t="s">
        <v>95</v>
      </c>
      <c r="E155" s="56" t="s">
        <v>1051</v>
      </c>
      <c r="F155" s="911" t="s">
        <v>1045</v>
      </c>
      <c r="G155" s="1300" t="s">
        <v>764</v>
      </c>
      <c r="H155" s="1241">
        <v>320</v>
      </c>
      <c r="I155" s="1230">
        <f t="shared" si="47"/>
        <v>320</v>
      </c>
      <c r="J155" s="1232">
        <f>SUM(N156:AT156)</f>
        <v>309</v>
      </c>
      <c r="K155" s="1220">
        <f t="shared" si="48"/>
        <v>11</v>
      </c>
      <c r="L155" s="1209">
        <f>J155/H155</f>
        <v>0.96562499999999996</v>
      </c>
      <c r="M155" s="30" t="s">
        <v>57</v>
      </c>
      <c r="N155" s="90"/>
      <c r="O155" s="90"/>
      <c r="P155" s="90"/>
      <c r="Q155" s="129"/>
      <c r="R155" s="90"/>
      <c r="S155" s="90"/>
      <c r="T155" s="90"/>
      <c r="U155" s="90"/>
      <c r="V155" s="90"/>
      <c r="W155" s="129"/>
      <c r="X155" s="90"/>
      <c r="Y155" s="90"/>
      <c r="Z155" s="90">
        <v>60</v>
      </c>
      <c r="AA155" s="90">
        <v>70</v>
      </c>
      <c r="AB155" s="90"/>
      <c r="AC155" s="129"/>
      <c r="AD155" s="90"/>
      <c r="AE155" s="90">
        <v>70</v>
      </c>
      <c r="AF155" s="90">
        <v>70</v>
      </c>
      <c r="AG155" s="90">
        <v>50</v>
      </c>
      <c r="AH155" s="356"/>
      <c r="AI155" s="129"/>
      <c r="AJ155" s="90"/>
      <c r="AK155" s="90"/>
      <c r="AL155" s="90"/>
      <c r="AM155" s="90"/>
      <c r="AN155" s="90"/>
      <c r="AO155" s="922"/>
      <c r="AP155" s="131"/>
      <c r="AQ155" s="90"/>
      <c r="AR155" s="90"/>
      <c r="AS155" s="90"/>
      <c r="AT155" s="90"/>
      <c r="AU155" s="103">
        <f t="shared" si="49"/>
        <v>320</v>
      </c>
      <c r="AW155" s="1294"/>
      <c r="AX155" s="1295"/>
      <c r="AY155" s="1295"/>
      <c r="AZ155" s="1296"/>
    </row>
    <row r="156" spans="1:52" ht="13.2" customHeight="1" thickBot="1" x14ac:dyDescent="0.45">
      <c r="A156" s="1371"/>
      <c r="B156" s="1397"/>
      <c r="C156" s="1351"/>
      <c r="D156" s="1336"/>
      <c r="E156" s="105" t="s">
        <v>457</v>
      </c>
      <c r="F156" s="770"/>
      <c r="G156" s="1301"/>
      <c r="H156" s="1242"/>
      <c r="I156" s="1235"/>
      <c r="J156" s="1236"/>
      <c r="K156" s="1221"/>
      <c r="L156" s="1222"/>
      <c r="M156" s="37" t="s">
        <v>58</v>
      </c>
      <c r="N156" s="91"/>
      <c r="O156" s="91"/>
      <c r="P156" s="91"/>
      <c r="Q156" s="134"/>
      <c r="R156" s="91"/>
      <c r="S156" s="91"/>
      <c r="T156" s="91"/>
      <c r="U156" s="91"/>
      <c r="V156" s="91"/>
      <c r="W156" s="134"/>
      <c r="X156" s="91"/>
      <c r="Y156" s="91"/>
      <c r="Z156" s="91"/>
      <c r="AA156" s="91">
        <v>28</v>
      </c>
      <c r="AB156" s="91">
        <v>30</v>
      </c>
      <c r="AC156" s="134"/>
      <c r="AD156" s="91">
        <v>82</v>
      </c>
      <c r="AE156" s="91">
        <v>53</v>
      </c>
      <c r="AF156" s="91">
        <v>30</v>
      </c>
      <c r="AG156" s="91">
        <v>86</v>
      </c>
      <c r="AH156" s="91"/>
      <c r="AI156" s="134"/>
      <c r="AJ156" s="91"/>
      <c r="AK156" s="91"/>
      <c r="AL156" s="91"/>
      <c r="AM156" s="91"/>
      <c r="AN156" s="91"/>
      <c r="AO156" s="923"/>
      <c r="AP156" s="91"/>
      <c r="AQ156" s="92"/>
      <c r="AR156" s="92"/>
      <c r="AS156" s="92"/>
      <c r="AT156" s="92"/>
      <c r="AU156" s="94">
        <f t="shared" si="49"/>
        <v>309</v>
      </c>
      <c r="AW156" s="1297"/>
      <c r="AX156" s="1295"/>
      <c r="AY156" s="1295"/>
      <c r="AZ156" s="1296"/>
    </row>
    <row r="157" spans="1:52" ht="13.2" customHeight="1" x14ac:dyDescent="0.4">
      <c r="A157" s="1370" t="s">
        <v>27</v>
      </c>
      <c r="B157" s="1397"/>
      <c r="C157" s="1350"/>
      <c r="D157" s="1373" t="s">
        <v>95</v>
      </c>
      <c r="E157" s="139" t="s">
        <v>807</v>
      </c>
      <c r="F157" s="911" t="s">
        <v>1062</v>
      </c>
      <c r="G157" s="1300" t="s">
        <v>764</v>
      </c>
      <c r="H157" s="1241">
        <v>101</v>
      </c>
      <c r="I157" s="1230">
        <f t="shared" si="47"/>
        <v>101</v>
      </c>
      <c r="J157" s="1232">
        <f>SUM(N158:AT158)</f>
        <v>101</v>
      </c>
      <c r="K157" s="1220">
        <f t="shared" si="48"/>
        <v>0</v>
      </c>
      <c r="L157" s="1209">
        <f>J157/H157</f>
        <v>1</v>
      </c>
      <c r="M157" s="30" t="s">
        <v>57</v>
      </c>
      <c r="N157" s="90"/>
      <c r="O157" s="90"/>
      <c r="P157" s="90"/>
      <c r="Q157" s="129"/>
      <c r="R157" s="90"/>
      <c r="S157" s="90"/>
      <c r="T157" s="90"/>
      <c r="U157" s="90"/>
      <c r="V157" s="90"/>
      <c r="W157" s="129"/>
      <c r="X157" s="90"/>
      <c r="Y157" s="90"/>
      <c r="Z157" s="90"/>
      <c r="AA157" s="90"/>
      <c r="AB157" s="90"/>
      <c r="AC157" s="129"/>
      <c r="AD157" s="90">
        <v>101</v>
      </c>
      <c r="AE157" s="90"/>
      <c r="AF157" s="90"/>
      <c r="AG157" s="90"/>
      <c r="AH157" s="90"/>
      <c r="AI157" s="129"/>
      <c r="AJ157" s="90"/>
      <c r="AK157" s="90"/>
      <c r="AL157" s="90"/>
      <c r="AM157" s="90"/>
      <c r="AN157" s="90"/>
      <c r="AO157" s="925"/>
      <c r="AP157" s="131"/>
      <c r="AQ157" s="90"/>
      <c r="AR157" s="90"/>
      <c r="AS157" s="90"/>
      <c r="AT157" s="90"/>
      <c r="AU157" s="103">
        <f t="shared" si="49"/>
        <v>101</v>
      </c>
      <c r="AW157" s="916"/>
      <c r="AZ157" s="917"/>
    </row>
    <row r="158" spans="1:52" ht="13.2" customHeight="1" thickBot="1" x14ac:dyDescent="0.45">
      <c r="A158" s="1371"/>
      <c r="B158" s="1397"/>
      <c r="C158" s="1351"/>
      <c r="D158" s="1336"/>
      <c r="E158" s="105" t="s">
        <v>806</v>
      </c>
      <c r="F158" s="338"/>
      <c r="G158" s="1301"/>
      <c r="H158" s="1242"/>
      <c r="I158" s="1235"/>
      <c r="J158" s="1236"/>
      <c r="K158" s="1221"/>
      <c r="L158" s="1222"/>
      <c r="M158" s="37" t="s">
        <v>58</v>
      </c>
      <c r="N158" s="91"/>
      <c r="O158" s="91"/>
      <c r="P158" s="91"/>
      <c r="Q158" s="134"/>
      <c r="R158" s="91"/>
      <c r="S158" s="91"/>
      <c r="T158" s="91"/>
      <c r="U158" s="91"/>
      <c r="V158" s="91"/>
      <c r="W158" s="134"/>
      <c r="X158" s="91"/>
      <c r="Y158" s="91"/>
      <c r="Z158" s="91"/>
      <c r="AA158" s="91"/>
      <c r="AB158" s="91"/>
      <c r="AC158" s="134"/>
      <c r="AD158" s="91"/>
      <c r="AE158" s="91"/>
      <c r="AF158" s="91">
        <v>101</v>
      </c>
      <c r="AG158" s="91"/>
      <c r="AH158" s="91"/>
      <c r="AI158" s="134"/>
      <c r="AJ158" s="91"/>
      <c r="AK158" s="91"/>
      <c r="AL158" s="91"/>
      <c r="AM158" s="91"/>
      <c r="AN158" s="91"/>
      <c r="AO158" s="923"/>
      <c r="AP158" s="91"/>
      <c r="AQ158" s="92"/>
      <c r="AR158" s="92"/>
      <c r="AS158" s="92"/>
      <c r="AT158" s="92"/>
      <c r="AU158" s="94">
        <f t="shared" si="49"/>
        <v>101</v>
      </c>
      <c r="AW158" s="916"/>
      <c r="AZ158" s="917"/>
    </row>
    <row r="159" spans="1:52" ht="13.2" customHeight="1" x14ac:dyDescent="0.4">
      <c r="A159" s="1370" t="s">
        <v>27</v>
      </c>
      <c r="B159" s="1397"/>
      <c r="C159" s="1350"/>
      <c r="D159" s="1373" t="s">
        <v>95</v>
      </c>
      <c r="E159" s="139" t="s">
        <v>808</v>
      </c>
      <c r="F159" s="911" t="s">
        <v>1070</v>
      </c>
      <c r="G159" s="1300" t="s">
        <v>762</v>
      </c>
      <c r="H159" s="1241">
        <v>96</v>
      </c>
      <c r="I159" s="1230">
        <f t="shared" si="47"/>
        <v>96</v>
      </c>
      <c r="J159" s="1232">
        <f>SUM(N160:AT160)</f>
        <v>96</v>
      </c>
      <c r="K159" s="1220">
        <f t="shared" si="48"/>
        <v>0</v>
      </c>
      <c r="L159" s="1209">
        <f>J159/H159</f>
        <v>1</v>
      </c>
      <c r="M159" s="30" t="s">
        <v>57</v>
      </c>
      <c r="N159" s="131">
        <v>96</v>
      </c>
      <c r="O159" s="131"/>
      <c r="P159" s="131"/>
      <c r="Q159" s="140"/>
      <c r="R159" s="131"/>
      <c r="S159" s="131"/>
      <c r="T159" s="131"/>
      <c r="U159" s="131"/>
      <c r="V159" s="131"/>
      <c r="W159" s="140"/>
      <c r="X159" s="131"/>
      <c r="Y159" s="131"/>
      <c r="Z159" s="131"/>
      <c r="AA159" s="131"/>
      <c r="AB159" s="131"/>
      <c r="AC159" s="140"/>
      <c r="AD159" s="131"/>
      <c r="AE159" s="131"/>
      <c r="AF159" s="131"/>
      <c r="AG159" s="131"/>
      <c r="AH159" s="131"/>
      <c r="AI159" s="140"/>
      <c r="AJ159" s="131"/>
      <c r="AK159" s="131"/>
      <c r="AL159" s="131"/>
      <c r="AM159" s="131"/>
      <c r="AN159" s="131"/>
      <c r="AO159" s="922"/>
      <c r="AP159" s="131"/>
      <c r="AQ159" s="90"/>
      <c r="AR159" s="90"/>
      <c r="AS159" s="90"/>
      <c r="AT159" s="90"/>
      <c r="AU159" s="103">
        <f t="shared" si="49"/>
        <v>96</v>
      </c>
      <c r="AW159" s="916"/>
      <c r="AZ159" s="917"/>
    </row>
    <row r="160" spans="1:52" ht="13.2" customHeight="1" thickBot="1" x14ac:dyDescent="0.45">
      <c r="A160" s="1371"/>
      <c r="B160" s="1397"/>
      <c r="C160" s="1351"/>
      <c r="D160" s="1336"/>
      <c r="E160" s="105"/>
      <c r="F160" s="338"/>
      <c r="G160" s="1301"/>
      <c r="H160" s="1242"/>
      <c r="I160" s="1235"/>
      <c r="J160" s="1236"/>
      <c r="K160" s="1221"/>
      <c r="L160" s="1222"/>
      <c r="M160" s="37" t="s">
        <v>58</v>
      </c>
      <c r="N160" s="91">
        <v>96</v>
      </c>
      <c r="O160" s="91"/>
      <c r="P160" s="91"/>
      <c r="Q160" s="134"/>
      <c r="R160" s="91"/>
      <c r="S160" s="91"/>
      <c r="T160" s="91"/>
      <c r="U160" s="91"/>
      <c r="V160" s="91"/>
      <c r="W160" s="134"/>
      <c r="X160" s="91"/>
      <c r="Y160" s="91"/>
      <c r="Z160" s="91"/>
      <c r="AA160" s="91"/>
      <c r="AB160" s="91"/>
      <c r="AC160" s="134"/>
      <c r="AD160" s="91"/>
      <c r="AE160" s="91"/>
      <c r="AF160" s="91"/>
      <c r="AG160" s="91"/>
      <c r="AH160" s="91"/>
      <c r="AI160" s="134"/>
      <c r="AJ160" s="91"/>
      <c r="AK160" s="91"/>
      <c r="AL160" s="91"/>
      <c r="AM160" s="91"/>
      <c r="AN160" s="91"/>
      <c r="AO160" s="923"/>
      <c r="AP160" s="91"/>
      <c r="AQ160" s="92"/>
      <c r="AR160" s="92"/>
      <c r="AS160" s="92"/>
      <c r="AT160" s="92"/>
      <c r="AU160" s="94">
        <f t="shared" si="49"/>
        <v>96</v>
      </c>
      <c r="AW160" s="916"/>
      <c r="AZ160" s="917"/>
    </row>
    <row r="161" spans="1:52" ht="13.2" hidden="1" customHeight="1" x14ac:dyDescent="0.4">
      <c r="A161" s="1370" t="s">
        <v>27</v>
      </c>
      <c r="B161" s="1397"/>
      <c r="C161" s="1350"/>
      <c r="D161" s="1389" t="s">
        <v>121</v>
      </c>
      <c r="E161" s="53" t="s">
        <v>101</v>
      </c>
      <c r="F161" s="1393"/>
      <c r="G161" s="1300" t="s">
        <v>764</v>
      </c>
      <c r="H161" s="1142"/>
      <c r="I161" s="1230">
        <f t="shared" si="47"/>
        <v>0</v>
      </c>
      <c r="J161" s="1232">
        <f>SUM(N162:AT162)</f>
        <v>0</v>
      </c>
      <c r="K161" s="1220">
        <f t="shared" si="48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40"/>
      <c r="R161" s="131"/>
      <c r="S161" s="131"/>
      <c r="T161" s="131"/>
      <c r="U161" s="131"/>
      <c r="V161" s="131"/>
      <c r="W161" s="140"/>
      <c r="X161" s="131"/>
      <c r="Y161" s="131"/>
      <c r="Z161" s="131"/>
      <c r="AA161" s="131"/>
      <c r="AB161" s="131"/>
      <c r="AC161" s="140"/>
      <c r="AD161" s="131"/>
      <c r="AE161" s="131"/>
      <c r="AF161" s="131"/>
      <c r="AG161" s="131"/>
      <c r="AH161" s="131"/>
      <c r="AI161" s="140"/>
      <c r="AJ161" s="131"/>
      <c r="AK161" s="131"/>
      <c r="AL161" s="131"/>
      <c r="AM161" s="131"/>
      <c r="AN161" s="131"/>
      <c r="AO161" s="925"/>
      <c r="AP161" s="131"/>
      <c r="AQ161" s="90"/>
      <c r="AR161" s="90"/>
      <c r="AS161" s="90"/>
      <c r="AT161" s="90"/>
      <c r="AU161" s="103">
        <f t="shared" si="49"/>
        <v>0</v>
      </c>
      <c r="AW161" s="916"/>
      <c r="AZ161" s="917"/>
    </row>
    <row r="162" spans="1:52" ht="13.2" hidden="1" customHeight="1" thickBot="1" x14ac:dyDescent="0.45">
      <c r="A162" s="1371"/>
      <c r="B162" s="1397"/>
      <c r="C162" s="1351"/>
      <c r="D162" s="1365"/>
      <c r="E162" s="143" t="s">
        <v>835</v>
      </c>
      <c r="F162" s="1394"/>
      <c r="G162" s="1301"/>
      <c r="H162" s="1137"/>
      <c r="I162" s="1235"/>
      <c r="J162" s="1236"/>
      <c r="K162" s="1221"/>
      <c r="L162" s="1222"/>
      <c r="M162" s="37" t="s">
        <v>31</v>
      </c>
      <c r="N162" s="91"/>
      <c r="O162" s="91"/>
      <c r="P162" s="91"/>
      <c r="Q162" s="134"/>
      <c r="R162" s="91"/>
      <c r="S162" s="91"/>
      <c r="T162" s="91"/>
      <c r="U162" s="91"/>
      <c r="V162" s="91"/>
      <c r="W162" s="134"/>
      <c r="X162" s="91"/>
      <c r="Y162" s="91"/>
      <c r="Z162" s="91"/>
      <c r="AA162" s="91"/>
      <c r="AB162" s="91"/>
      <c r="AC162" s="134"/>
      <c r="AD162" s="91"/>
      <c r="AE162" s="91"/>
      <c r="AF162" s="91"/>
      <c r="AG162" s="91"/>
      <c r="AH162" s="91"/>
      <c r="AI162" s="134"/>
      <c r="AJ162" s="91"/>
      <c r="AK162" s="91"/>
      <c r="AL162" s="91"/>
      <c r="AM162" s="91"/>
      <c r="AN162" s="91"/>
      <c r="AO162" s="923"/>
      <c r="AP162" s="91"/>
      <c r="AQ162" s="92"/>
      <c r="AR162" s="92"/>
      <c r="AS162" s="92"/>
      <c r="AT162" s="92"/>
      <c r="AU162" s="94">
        <f t="shared" si="49"/>
        <v>0</v>
      </c>
      <c r="AW162" s="916"/>
      <c r="AZ162" s="917"/>
    </row>
    <row r="163" spans="1:52" ht="13.2" hidden="1" customHeight="1" x14ac:dyDescent="0.4">
      <c r="A163" s="1370" t="s">
        <v>27</v>
      </c>
      <c r="B163" s="1397"/>
      <c r="C163" s="1350"/>
      <c r="D163" s="1335" t="s">
        <v>103</v>
      </c>
      <c r="E163" s="139" t="s">
        <v>104</v>
      </c>
      <c r="F163" s="1393"/>
      <c r="G163" s="1300"/>
      <c r="H163" s="1142"/>
      <c r="I163" s="1230">
        <f t="shared" si="47"/>
        <v>0</v>
      </c>
      <c r="J163" s="1232">
        <f>SUM(N164:AT164)</f>
        <v>0</v>
      </c>
      <c r="K163" s="1220">
        <f t="shared" si="48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40"/>
      <c r="R163" s="131"/>
      <c r="S163" s="131"/>
      <c r="T163" s="131"/>
      <c r="U163" s="131"/>
      <c r="V163" s="131"/>
      <c r="W163" s="140"/>
      <c r="X163" s="131"/>
      <c r="Y163" s="131"/>
      <c r="Z163" s="131"/>
      <c r="AA163" s="131"/>
      <c r="AB163" s="131"/>
      <c r="AC163" s="140"/>
      <c r="AD163" s="131"/>
      <c r="AE163" s="131"/>
      <c r="AF163" s="131"/>
      <c r="AG163" s="131"/>
      <c r="AH163" s="131"/>
      <c r="AI163" s="140"/>
      <c r="AJ163" s="131"/>
      <c r="AK163" s="131"/>
      <c r="AL163" s="131"/>
      <c r="AM163" s="131"/>
      <c r="AN163" s="131"/>
      <c r="AO163" s="925"/>
      <c r="AP163" s="141"/>
      <c r="AQ163" s="90"/>
      <c r="AR163" s="90"/>
      <c r="AS163" s="90"/>
      <c r="AT163" s="90"/>
      <c r="AU163" s="103">
        <f t="shared" si="49"/>
        <v>0</v>
      </c>
      <c r="AW163" s="916"/>
      <c r="AZ163" s="917"/>
    </row>
    <row r="164" spans="1:52" ht="13.2" hidden="1" customHeight="1" thickBot="1" x14ac:dyDescent="0.45">
      <c r="A164" s="1371"/>
      <c r="B164" s="1397"/>
      <c r="C164" s="1351"/>
      <c r="D164" s="1336"/>
      <c r="E164" s="143" t="s">
        <v>105</v>
      </c>
      <c r="F164" s="1394"/>
      <c r="G164" s="1301"/>
      <c r="H164" s="1137"/>
      <c r="I164" s="1235"/>
      <c r="J164" s="1236"/>
      <c r="K164" s="1221"/>
      <c r="L164" s="1222"/>
      <c r="M164" s="37" t="s">
        <v>31</v>
      </c>
      <c r="N164" s="91"/>
      <c r="O164" s="91"/>
      <c r="P164" s="91"/>
      <c r="Q164" s="134"/>
      <c r="R164" s="91"/>
      <c r="S164" s="91"/>
      <c r="T164" s="91"/>
      <c r="U164" s="91"/>
      <c r="V164" s="91"/>
      <c r="W164" s="134"/>
      <c r="X164" s="91"/>
      <c r="Y164" s="91"/>
      <c r="Z164" s="91"/>
      <c r="AA164" s="91"/>
      <c r="AB164" s="91"/>
      <c r="AC164" s="134"/>
      <c r="AD164" s="91"/>
      <c r="AE164" s="91"/>
      <c r="AF164" s="91"/>
      <c r="AG164" s="91"/>
      <c r="AH164" s="91"/>
      <c r="AI164" s="134"/>
      <c r="AJ164" s="91"/>
      <c r="AK164" s="91"/>
      <c r="AL164" s="91"/>
      <c r="AM164" s="91"/>
      <c r="AN164" s="91"/>
      <c r="AO164" s="923"/>
      <c r="AP164" s="91"/>
      <c r="AQ164" s="92"/>
      <c r="AR164" s="92"/>
      <c r="AS164" s="92"/>
      <c r="AT164" s="92"/>
      <c r="AU164" s="94">
        <f t="shared" si="49"/>
        <v>0</v>
      </c>
      <c r="AW164" s="916"/>
      <c r="AZ164" s="917"/>
    </row>
    <row r="165" spans="1:52" ht="13.2" hidden="1" customHeight="1" x14ac:dyDescent="0.4">
      <c r="A165" s="1370" t="s">
        <v>27</v>
      </c>
      <c r="B165" s="1397"/>
      <c r="C165" s="36"/>
      <c r="D165" s="1335" t="s">
        <v>103</v>
      </c>
      <c r="E165" s="144" t="s">
        <v>106</v>
      </c>
      <c r="F165" s="1393"/>
      <c r="G165" s="1300"/>
      <c r="H165" s="1142"/>
      <c r="I165" s="1230">
        <f t="shared" si="47"/>
        <v>0</v>
      </c>
      <c r="J165" s="1232">
        <f>SUM(N166:AT166)</f>
        <v>0</v>
      </c>
      <c r="K165" s="1220">
        <f t="shared" si="48"/>
        <v>0</v>
      </c>
      <c r="L165" s="1209" t="e">
        <f>J165/H165</f>
        <v>#DIV/0!</v>
      </c>
      <c r="M165" s="30" t="s">
        <v>30</v>
      </c>
      <c r="N165" s="131"/>
      <c r="O165" s="131"/>
      <c r="P165" s="131"/>
      <c r="Q165" s="140"/>
      <c r="R165" s="131"/>
      <c r="S165" s="131"/>
      <c r="T165" s="131"/>
      <c r="U165" s="131"/>
      <c r="V165" s="131"/>
      <c r="W165" s="140"/>
      <c r="X165" s="131"/>
      <c r="Y165" s="131"/>
      <c r="Z165" s="131"/>
      <c r="AA165" s="131"/>
      <c r="AB165" s="131"/>
      <c r="AC165" s="140"/>
      <c r="AD165" s="131"/>
      <c r="AE165" s="131"/>
      <c r="AF165" s="131"/>
      <c r="AG165" s="131"/>
      <c r="AH165" s="131"/>
      <c r="AI165" s="140"/>
      <c r="AJ165" s="131"/>
      <c r="AK165" s="131"/>
      <c r="AL165" s="131"/>
      <c r="AM165" s="131"/>
      <c r="AN165" s="131"/>
      <c r="AO165" s="925"/>
      <c r="AP165" s="141"/>
      <c r="AQ165" s="90"/>
      <c r="AR165" s="90"/>
      <c r="AS165" s="90"/>
      <c r="AT165" s="90"/>
      <c r="AU165" s="103">
        <f t="shared" si="49"/>
        <v>0</v>
      </c>
      <c r="AW165" s="916"/>
      <c r="AZ165" s="917"/>
    </row>
    <row r="166" spans="1:52" ht="13.2" hidden="1" customHeight="1" thickBot="1" x14ac:dyDescent="0.45">
      <c r="A166" s="1371"/>
      <c r="B166" s="1397"/>
      <c r="C166" s="36"/>
      <c r="D166" s="1336"/>
      <c r="E166" s="84" t="s">
        <v>107</v>
      </c>
      <c r="F166" s="1394"/>
      <c r="G166" s="1301"/>
      <c r="H166" s="1137"/>
      <c r="I166" s="1235"/>
      <c r="J166" s="1236"/>
      <c r="K166" s="1221"/>
      <c r="L166" s="1222"/>
      <c r="M166" s="37" t="s">
        <v>31</v>
      </c>
      <c r="N166" s="91"/>
      <c r="O166" s="91"/>
      <c r="P166" s="91"/>
      <c r="Q166" s="134"/>
      <c r="R166" s="91"/>
      <c r="S166" s="91"/>
      <c r="T166" s="91"/>
      <c r="U166" s="91"/>
      <c r="V166" s="91"/>
      <c r="W166" s="134"/>
      <c r="X166" s="91"/>
      <c r="Y166" s="91"/>
      <c r="Z166" s="91"/>
      <c r="AA166" s="91"/>
      <c r="AB166" s="91"/>
      <c r="AC166" s="134"/>
      <c r="AD166" s="91"/>
      <c r="AE166" s="91"/>
      <c r="AF166" s="91"/>
      <c r="AG166" s="91"/>
      <c r="AH166" s="91"/>
      <c r="AI166" s="134"/>
      <c r="AJ166" s="91"/>
      <c r="AK166" s="91"/>
      <c r="AL166" s="91"/>
      <c r="AM166" s="91"/>
      <c r="AN166" s="91"/>
      <c r="AO166" s="923"/>
      <c r="AP166" s="91"/>
      <c r="AQ166" s="92"/>
      <c r="AR166" s="92"/>
      <c r="AS166" s="92"/>
      <c r="AT166" s="92"/>
      <c r="AU166" s="94">
        <f t="shared" si="49"/>
        <v>0</v>
      </c>
      <c r="AW166" s="916"/>
      <c r="AZ166" s="917"/>
    </row>
    <row r="167" spans="1:52" ht="13.2" customHeight="1" x14ac:dyDescent="0.4">
      <c r="A167" s="1370" t="s">
        <v>27</v>
      </c>
      <c r="B167" s="1397"/>
      <c r="C167" s="1350"/>
      <c r="D167" s="1364" t="s">
        <v>108</v>
      </c>
      <c r="E167" s="82" t="s">
        <v>987</v>
      </c>
      <c r="F167" s="1098"/>
      <c r="G167" s="1300" t="s">
        <v>764</v>
      </c>
      <c r="H167" s="1142">
        <f>240-80</f>
        <v>160</v>
      </c>
      <c r="I167" s="1230">
        <f t="shared" ref="I167:I185" si="50">AU167</f>
        <v>160</v>
      </c>
      <c r="J167" s="1232">
        <f>SUM(N168:AT168)</f>
        <v>160</v>
      </c>
      <c r="K167" s="1220">
        <f t="shared" ref="K167:K185" si="51">H167-J167</f>
        <v>0</v>
      </c>
      <c r="L167" s="1209">
        <f t="shared" ref="L167:L185" si="52">J167/H167</f>
        <v>1</v>
      </c>
      <c r="M167" s="30" t="s">
        <v>57</v>
      </c>
      <c r="N167" s="90"/>
      <c r="O167" s="90"/>
      <c r="P167" s="90"/>
      <c r="Q167" s="129"/>
      <c r="R167" s="90"/>
      <c r="S167" s="90"/>
      <c r="T167" s="90"/>
      <c r="U167" s="90"/>
      <c r="V167" s="90"/>
      <c r="W167" s="129"/>
      <c r="X167" s="90"/>
      <c r="Y167" s="90"/>
      <c r="Z167" s="90"/>
      <c r="AA167" s="90"/>
      <c r="AB167" s="90"/>
      <c r="AC167" s="129"/>
      <c r="AD167" s="90"/>
      <c r="AE167" s="90"/>
      <c r="AF167" s="90"/>
      <c r="AG167" s="90"/>
      <c r="AH167" s="90">
        <v>80</v>
      </c>
      <c r="AI167" s="129"/>
      <c r="AJ167" s="90">
        <v>80</v>
      </c>
      <c r="AK167" s="90"/>
      <c r="AL167" s="356"/>
      <c r="AM167" s="90"/>
      <c r="AN167" s="90"/>
      <c r="AO167" s="925"/>
      <c r="AP167" s="137"/>
      <c r="AQ167" s="90"/>
      <c r="AR167" s="90"/>
      <c r="AS167" s="90"/>
      <c r="AT167" s="1121" t="s">
        <v>1134</v>
      </c>
      <c r="AU167" s="103">
        <f t="shared" si="49"/>
        <v>160</v>
      </c>
      <c r="AW167" s="916"/>
      <c r="AZ167" s="917"/>
    </row>
    <row r="168" spans="1:52" ht="13.2" customHeight="1" thickBot="1" x14ac:dyDescent="0.45">
      <c r="A168" s="1371"/>
      <c r="B168" s="1397"/>
      <c r="C168" s="1351"/>
      <c r="D168" s="1365"/>
      <c r="E168" s="104" t="s">
        <v>488</v>
      </c>
      <c r="F168" s="1099"/>
      <c r="G168" s="1301"/>
      <c r="H168" s="1137"/>
      <c r="I168" s="1235"/>
      <c r="J168" s="1236"/>
      <c r="K168" s="1221"/>
      <c r="L168" s="1222"/>
      <c r="M168" s="37" t="s">
        <v>58</v>
      </c>
      <c r="N168" s="91"/>
      <c r="O168" s="91"/>
      <c r="P168" s="91"/>
      <c r="Q168" s="134"/>
      <c r="R168" s="926"/>
      <c r="S168" s="91"/>
      <c r="T168" s="91"/>
      <c r="U168" s="91"/>
      <c r="V168" s="91"/>
      <c r="W168" s="134"/>
      <c r="X168" s="91"/>
      <c r="Y168" s="91"/>
      <c r="Z168" s="91"/>
      <c r="AA168" s="91"/>
      <c r="AB168" s="91"/>
      <c r="AC168" s="134"/>
      <c r="AD168" s="91"/>
      <c r="AE168" s="91"/>
      <c r="AF168" s="91"/>
      <c r="AG168" s="91"/>
      <c r="AH168" s="91">
        <v>8</v>
      </c>
      <c r="AI168" s="134"/>
      <c r="AJ168" s="91">
        <f>53+59</f>
        <v>112</v>
      </c>
      <c r="AK168" s="91">
        <v>40</v>
      </c>
      <c r="AL168" s="91"/>
      <c r="AM168" s="91"/>
      <c r="AN168" s="91"/>
      <c r="AO168" s="923"/>
      <c r="AP168" s="91"/>
      <c r="AQ168" s="92"/>
      <c r="AR168" s="92"/>
      <c r="AS168" s="92"/>
      <c r="AT168" s="91"/>
      <c r="AU168" s="94">
        <f t="shared" si="49"/>
        <v>160</v>
      </c>
      <c r="AW168" s="916"/>
      <c r="AZ168" s="917"/>
    </row>
    <row r="169" spans="1:52" ht="13.2" customHeight="1" x14ac:dyDescent="0.4">
      <c r="A169" s="1370" t="s">
        <v>27</v>
      </c>
      <c r="B169" s="1397"/>
      <c r="C169" s="1350"/>
      <c r="D169" s="1389" t="s">
        <v>108</v>
      </c>
      <c r="E169" s="82" t="s">
        <v>859</v>
      </c>
      <c r="F169" s="1098"/>
      <c r="G169" s="1300" t="s">
        <v>764</v>
      </c>
      <c r="H169" s="1142">
        <f>240-80</f>
        <v>160</v>
      </c>
      <c r="I169" s="1230">
        <f t="shared" si="50"/>
        <v>160</v>
      </c>
      <c r="J169" s="1232">
        <f>SUM(N170:AT170)</f>
        <v>160</v>
      </c>
      <c r="K169" s="1220">
        <f t="shared" si="51"/>
        <v>0</v>
      </c>
      <c r="L169" s="1209">
        <f t="shared" si="52"/>
        <v>1</v>
      </c>
      <c r="M169" s="30" t="s">
        <v>57</v>
      </c>
      <c r="N169" s="131"/>
      <c r="O169" s="90"/>
      <c r="P169" s="131"/>
      <c r="Q169" s="129"/>
      <c r="R169" s="90"/>
      <c r="S169" s="131"/>
      <c r="T169" s="131"/>
      <c r="U169" s="90"/>
      <c r="V169" s="131"/>
      <c r="W169" s="129"/>
      <c r="X169" s="90"/>
      <c r="Y169" s="131"/>
      <c r="Z169" s="131"/>
      <c r="AA169" s="131"/>
      <c r="AB169" s="131"/>
      <c r="AC169" s="129"/>
      <c r="AD169" s="90"/>
      <c r="AE169" s="131"/>
      <c r="AF169" s="90"/>
      <c r="AG169" s="131"/>
      <c r="AH169" s="131">
        <v>80</v>
      </c>
      <c r="AI169" s="129"/>
      <c r="AJ169" s="90">
        <v>80</v>
      </c>
      <c r="AK169" s="90"/>
      <c r="AL169" s="356"/>
      <c r="AM169" s="90"/>
      <c r="AN169" s="131"/>
      <c r="AO169" s="925"/>
      <c r="AP169" s="137"/>
      <c r="AQ169" s="90"/>
      <c r="AR169" s="90"/>
      <c r="AS169" s="90"/>
      <c r="AT169" s="1121" t="s">
        <v>1134</v>
      </c>
      <c r="AU169" s="103">
        <f t="shared" si="49"/>
        <v>160</v>
      </c>
      <c r="AW169" s="916"/>
      <c r="AZ169" s="917"/>
    </row>
    <row r="170" spans="1:52" ht="13.2" customHeight="1" thickBot="1" x14ac:dyDescent="0.45">
      <c r="A170" s="1371"/>
      <c r="B170" s="1397"/>
      <c r="C170" s="1351"/>
      <c r="D170" s="1365"/>
      <c r="E170" s="104" t="s">
        <v>489</v>
      </c>
      <c r="F170" s="1099"/>
      <c r="G170" s="1301"/>
      <c r="H170" s="1137"/>
      <c r="I170" s="1235"/>
      <c r="J170" s="1236"/>
      <c r="K170" s="1221"/>
      <c r="L170" s="1222"/>
      <c r="M170" s="37" t="s">
        <v>58</v>
      </c>
      <c r="N170" s="91"/>
      <c r="O170" s="91"/>
      <c r="P170" s="91"/>
      <c r="Q170" s="134"/>
      <c r="R170" s="91"/>
      <c r="S170" s="91"/>
      <c r="T170" s="91"/>
      <c r="U170" s="91"/>
      <c r="V170" s="91"/>
      <c r="W170" s="134"/>
      <c r="X170" s="91"/>
      <c r="Y170" s="91"/>
      <c r="Z170" s="91"/>
      <c r="AA170" s="91"/>
      <c r="AB170" s="91"/>
      <c r="AC170" s="134"/>
      <c r="AD170" s="91"/>
      <c r="AE170" s="91"/>
      <c r="AF170" s="91"/>
      <c r="AG170" s="91"/>
      <c r="AH170" s="91"/>
      <c r="AI170" s="134"/>
      <c r="AJ170" s="91">
        <v>90</v>
      </c>
      <c r="AK170" s="91">
        <v>70</v>
      </c>
      <c r="AL170" s="91"/>
      <c r="AM170" s="91"/>
      <c r="AN170" s="91"/>
      <c r="AO170" s="923"/>
      <c r="AP170" s="91"/>
      <c r="AQ170" s="92"/>
      <c r="AR170" s="92"/>
      <c r="AS170" s="92"/>
      <c r="AT170" s="92"/>
      <c r="AU170" s="94">
        <f t="shared" si="49"/>
        <v>160</v>
      </c>
      <c r="AW170" s="916"/>
      <c r="AZ170" s="917"/>
    </row>
    <row r="171" spans="1:52" ht="13.2" hidden="1" customHeight="1" x14ac:dyDescent="0.4">
      <c r="A171" s="1370" t="s">
        <v>27</v>
      </c>
      <c r="B171" s="1397"/>
      <c r="C171" s="1350"/>
      <c r="D171" s="1335" t="s">
        <v>860</v>
      </c>
      <c r="E171" s="82" t="s">
        <v>424</v>
      </c>
      <c r="F171" s="1341"/>
      <c r="G171" s="1300" t="s">
        <v>764</v>
      </c>
      <c r="H171" s="1142"/>
      <c r="I171" s="1230">
        <f t="shared" si="50"/>
        <v>0</v>
      </c>
      <c r="J171" s="1232">
        <f t="shared" ref="J171" si="53">SUM(N172:AT172)</f>
        <v>0</v>
      </c>
      <c r="K171" s="1220">
        <f t="shared" si="51"/>
        <v>0</v>
      </c>
      <c r="L171" s="1209" t="e">
        <f t="shared" si="52"/>
        <v>#DIV/0!</v>
      </c>
      <c r="M171" s="30" t="s">
        <v>57</v>
      </c>
      <c r="N171" s="131"/>
      <c r="O171" s="131"/>
      <c r="P171" s="131"/>
      <c r="Q171" s="140"/>
      <c r="R171" s="131"/>
      <c r="S171" s="131"/>
      <c r="T171" s="131"/>
      <c r="U171" s="131"/>
      <c r="V171" s="131"/>
      <c r="W171" s="140"/>
      <c r="X171" s="131"/>
      <c r="Y171" s="131"/>
      <c r="Z171" s="131"/>
      <c r="AA171" s="131"/>
      <c r="AB171" s="131"/>
      <c r="AC171" s="140"/>
      <c r="AD171" s="131"/>
      <c r="AE171" s="131"/>
      <c r="AF171" s="131"/>
      <c r="AG171" s="131"/>
      <c r="AH171" s="131"/>
      <c r="AI171" s="140"/>
      <c r="AJ171" s="131"/>
      <c r="AK171" s="131"/>
      <c r="AL171" s="131"/>
      <c r="AM171" s="131"/>
      <c r="AN171" s="131"/>
      <c r="AO171" s="925"/>
      <c r="AP171" s="141"/>
      <c r="AQ171" s="90"/>
      <c r="AR171" s="90"/>
      <c r="AS171" s="90"/>
      <c r="AT171" s="90"/>
      <c r="AU171" s="103">
        <f t="shared" si="49"/>
        <v>0</v>
      </c>
      <c r="AW171" s="916"/>
      <c r="AZ171" s="917"/>
    </row>
    <row r="172" spans="1:52" ht="13.2" hidden="1" customHeight="1" thickBot="1" x14ac:dyDescent="0.45">
      <c r="A172" s="1371"/>
      <c r="B172" s="1397"/>
      <c r="C172" s="1351"/>
      <c r="D172" s="1336"/>
      <c r="E172" s="84" t="s">
        <v>112</v>
      </c>
      <c r="F172" s="1342"/>
      <c r="G172" s="1301"/>
      <c r="H172" s="1137"/>
      <c r="I172" s="1235"/>
      <c r="J172" s="1236"/>
      <c r="K172" s="1221"/>
      <c r="L172" s="1222"/>
      <c r="M172" s="37" t="s">
        <v>58</v>
      </c>
      <c r="N172" s="91"/>
      <c r="O172" s="91"/>
      <c r="P172" s="91"/>
      <c r="Q172" s="134"/>
      <c r="R172" s="91"/>
      <c r="S172" s="91"/>
      <c r="T172" s="91"/>
      <c r="U172" s="91"/>
      <c r="V172" s="91"/>
      <c r="W172" s="134"/>
      <c r="X172" s="91"/>
      <c r="Y172" s="91"/>
      <c r="Z172" s="91"/>
      <c r="AA172" s="91"/>
      <c r="AB172" s="91"/>
      <c r="AC172" s="134"/>
      <c r="AD172" s="91"/>
      <c r="AE172" s="91"/>
      <c r="AF172" s="91"/>
      <c r="AG172" s="91"/>
      <c r="AH172" s="91"/>
      <c r="AI172" s="134"/>
      <c r="AJ172" s="91"/>
      <c r="AK172" s="91"/>
      <c r="AL172" s="91"/>
      <c r="AM172" s="91"/>
      <c r="AN172" s="91"/>
      <c r="AO172" s="923"/>
      <c r="AP172" s="91"/>
      <c r="AQ172" s="91"/>
      <c r="AR172" s="91"/>
      <c r="AS172" s="92"/>
      <c r="AT172" s="92"/>
      <c r="AU172" s="94">
        <f t="shared" si="49"/>
        <v>0</v>
      </c>
      <c r="AW172" s="916"/>
      <c r="AZ172" s="917"/>
    </row>
    <row r="173" spans="1:52" ht="13.2" hidden="1" customHeight="1" x14ac:dyDescent="0.4">
      <c r="A173" s="1370" t="s">
        <v>27</v>
      </c>
      <c r="B173" s="1397"/>
      <c r="C173" s="1425"/>
      <c r="D173" s="1335" t="s">
        <v>860</v>
      </c>
      <c r="E173" s="82" t="s">
        <v>409</v>
      </c>
      <c r="F173" s="1341"/>
      <c r="G173" s="1300" t="s">
        <v>764</v>
      </c>
      <c r="H173" s="1142"/>
      <c r="I173" s="1230">
        <f t="shared" si="50"/>
        <v>0</v>
      </c>
      <c r="J173" s="1232">
        <f t="shared" ref="J173" si="54">SUM(N174:AT174)</f>
        <v>0</v>
      </c>
      <c r="K173" s="1220">
        <f t="shared" si="51"/>
        <v>0</v>
      </c>
      <c r="L173" s="1209" t="e">
        <f t="shared" si="52"/>
        <v>#DIV/0!</v>
      </c>
      <c r="M173" s="30" t="s">
        <v>57</v>
      </c>
      <c r="N173" s="131"/>
      <c r="O173" s="131"/>
      <c r="P173" s="131"/>
      <c r="Q173" s="140"/>
      <c r="R173" s="131"/>
      <c r="S173" s="131"/>
      <c r="T173" s="131"/>
      <c r="U173" s="131"/>
      <c r="V173" s="131"/>
      <c r="W173" s="140"/>
      <c r="X173" s="131"/>
      <c r="Y173" s="131"/>
      <c r="Z173" s="131"/>
      <c r="AA173" s="131"/>
      <c r="AB173" s="131"/>
      <c r="AC173" s="140"/>
      <c r="AD173" s="131"/>
      <c r="AE173" s="131"/>
      <c r="AF173" s="131"/>
      <c r="AG173" s="131"/>
      <c r="AH173" s="131"/>
      <c r="AI173" s="140"/>
      <c r="AJ173" s="131"/>
      <c r="AK173" s="131"/>
      <c r="AL173" s="131"/>
      <c r="AM173" s="131"/>
      <c r="AN173" s="131"/>
      <c r="AO173" s="925"/>
      <c r="AP173" s="141"/>
      <c r="AQ173" s="90"/>
      <c r="AR173" s="90"/>
      <c r="AS173" s="90"/>
      <c r="AT173" s="90"/>
      <c r="AU173" s="103">
        <f t="shared" si="49"/>
        <v>0</v>
      </c>
      <c r="AW173" s="916"/>
      <c r="AZ173" s="917"/>
    </row>
    <row r="174" spans="1:52" ht="13.2" hidden="1" customHeight="1" thickBot="1" x14ac:dyDescent="0.45">
      <c r="A174" s="1371"/>
      <c r="B174" s="1397"/>
      <c r="C174" s="1426"/>
      <c r="D174" s="1336"/>
      <c r="E174" s="84" t="s">
        <v>113</v>
      </c>
      <c r="F174" s="1342"/>
      <c r="G174" s="1301"/>
      <c r="H174" s="1137"/>
      <c r="I174" s="1235"/>
      <c r="J174" s="1236"/>
      <c r="K174" s="1221"/>
      <c r="L174" s="1222"/>
      <c r="M174" s="37" t="s">
        <v>58</v>
      </c>
      <c r="N174" s="91"/>
      <c r="O174" s="91"/>
      <c r="P174" s="91"/>
      <c r="Q174" s="134"/>
      <c r="R174" s="91"/>
      <c r="S174" s="91"/>
      <c r="T174" s="91"/>
      <c r="U174" s="91"/>
      <c r="V174" s="91"/>
      <c r="W174" s="134"/>
      <c r="X174" s="91"/>
      <c r="Y174" s="91"/>
      <c r="Z174" s="91"/>
      <c r="AA174" s="91"/>
      <c r="AB174" s="91"/>
      <c r="AC174" s="134"/>
      <c r="AD174" s="91"/>
      <c r="AE174" s="91"/>
      <c r="AF174" s="91"/>
      <c r="AG174" s="91"/>
      <c r="AH174" s="91"/>
      <c r="AI174" s="134"/>
      <c r="AJ174" s="91"/>
      <c r="AK174" s="91"/>
      <c r="AL174" s="91"/>
      <c r="AM174" s="91"/>
      <c r="AN174" s="91"/>
      <c r="AO174" s="923"/>
      <c r="AP174" s="91"/>
      <c r="AQ174" s="91"/>
      <c r="AR174" s="91"/>
      <c r="AS174" s="92"/>
      <c r="AT174" s="92"/>
      <c r="AU174" s="94">
        <f t="shared" si="49"/>
        <v>0</v>
      </c>
      <c r="AW174" s="916"/>
      <c r="AZ174" s="917"/>
    </row>
    <row r="175" spans="1:52" ht="13.2" customHeight="1" x14ac:dyDescent="0.4">
      <c r="A175" s="1370" t="s">
        <v>27</v>
      </c>
      <c r="B175" s="1397"/>
      <c r="C175" s="1425"/>
      <c r="D175" s="1335" t="s">
        <v>819</v>
      </c>
      <c r="E175" s="753" t="s">
        <v>1016</v>
      </c>
      <c r="F175" s="1120"/>
      <c r="G175" s="1300" t="s">
        <v>764</v>
      </c>
      <c r="H175" s="1142"/>
      <c r="I175" s="1230">
        <f t="shared" si="50"/>
        <v>0</v>
      </c>
      <c r="J175" s="1232">
        <f t="shared" ref="J175" si="55">SUM(N176:AT176)</f>
        <v>0</v>
      </c>
      <c r="K175" s="1220">
        <f t="shared" si="51"/>
        <v>0</v>
      </c>
      <c r="L175" s="1209">
        <v>0</v>
      </c>
      <c r="M175" s="30" t="s">
        <v>57</v>
      </c>
      <c r="N175" s="131"/>
      <c r="O175" s="131"/>
      <c r="P175" s="131"/>
      <c r="Q175" s="140"/>
      <c r="R175" s="131"/>
      <c r="S175" s="131"/>
      <c r="T175" s="131"/>
      <c r="U175" s="131"/>
      <c r="V175" s="131"/>
      <c r="W175" s="140"/>
      <c r="X175" s="131"/>
      <c r="Y175" s="131"/>
      <c r="Z175" s="131"/>
      <c r="AA175" s="131"/>
      <c r="AB175" s="131"/>
      <c r="AC175" s="140"/>
      <c r="AD175" s="131"/>
      <c r="AE175" s="131"/>
      <c r="AF175" s="131"/>
      <c r="AG175" s="131"/>
      <c r="AH175" s="131"/>
      <c r="AI175" s="140"/>
      <c r="AJ175" s="131"/>
      <c r="AK175" s="131"/>
      <c r="AL175" s="131"/>
      <c r="AM175" s="131"/>
      <c r="AN175" s="131"/>
      <c r="AO175" s="925"/>
      <c r="AP175" s="131"/>
      <c r="AQ175" s="131"/>
      <c r="AR175" s="131"/>
      <c r="AS175" s="131"/>
      <c r="AT175" s="90"/>
      <c r="AU175" s="103">
        <f t="shared" si="49"/>
        <v>0</v>
      </c>
      <c r="AW175" s="916"/>
      <c r="AZ175" s="917"/>
    </row>
    <row r="176" spans="1:52" ht="13.2" customHeight="1" thickBot="1" x14ac:dyDescent="0.45">
      <c r="A176" s="1371"/>
      <c r="B176" s="1397"/>
      <c r="C176" s="1426"/>
      <c r="D176" s="1336"/>
      <c r="E176" s="84" t="s">
        <v>879</v>
      </c>
      <c r="F176" s="1099"/>
      <c r="G176" s="1301"/>
      <c r="H176" s="1137"/>
      <c r="I176" s="1235"/>
      <c r="J176" s="1236"/>
      <c r="K176" s="1221"/>
      <c r="L176" s="1222"/>
      <c r="M176" s="37" t="s">
        <v>58</v>
      </c>
      <c r="N176" s="91"/>
      <c r="O176" s="91"/>
      <c r="P176" s="91"/>
      <c r="Q176" s="134"/>
      <c r="R176" s="91"/>
      <c r="S176" s="91"/>
      <c r="T176" s="91"/>
      <c r="U176" s="91"/>
      <c r="V176" s="91"/>
      <c r="W176" s="134"/>
      <c r="X176" s="91"/>
      <c r="Y176" s="91"/>
      <c r="Z176" s="91"/>
      <c r="AA176" s="91"/>
      <c r="AB176" s="91"/>
      <c r="AC176" s="134"/>
      <c r="AD176" s="91"/>
      <c r="AE176" s="91"/>
      <c r="AF176" s="91"/>
      <c r="AG176" s="91"/>
      <c r="AH176" s="91"/>
      <c r="AI176" s="134"/>
      <c r="AJ176" s="91"/>
      <c r="AK176" s="91"/>
      <c r="AL176" s="91"/>
      <c r="AM176" s="91"/>
      <c r="AN176" s="91"/>
      <c r="AO176" s="923"/>
      <c r="AP176" s="91"/>
      <c r="AQ176" s="92"/>
      <c r="AR176" s="91"/>
      <c r="AS176" s="92"/>
      <c r="AT176" s="92"/>
      <c r="AU176" s="94">
        <f t="shared" si="49"/>
        <v>0</v>
      </c>
      <c r="AW176" s="916"/>
      <c r="AZ176" s="917"/>
    </row>
    <row r="177" spans="1:52" ht="13.2" customHeight="1" x14ac:dyDescent="0.4">
      <c r="A177" s="1370" t="s">
        <v>27</v>
      </c>
      <c r="B177" s="1397"/>
      <c r="C177" s="1425"/>
      <c r="D177" s="1335" t="s">
        <v>880</v>
      </c>
      <c r="E177" s="753" t="s">
        <v>882</v>
      </c>
      <c r="F177" s="1120"/>
      <c r="G177" s="1300" t="s">
        <v>764</v>
      </c>
      <c r="H177" s="1142"/>
      <c r="I177" s="1230">
        <f t="shared" si="50"/>
        <v>0</v>
      </c>
      <c r="J177" s="1232">
        <f t="shared" ref="J177" si="56">SUM(N178:AT178)</f>
        <v>0</v>
      </c>
      <c r="K177" s="1220">
        <f t="shared" si="51"/>
        <v>0</v>
      </c>
      <c r="L177" s="1209">
        <v>0</v>
      </c>
      <c r="M177" s="30" t="s">
        <v>57</v>
      </c>
      <c r="N177" s="131"/>
      <c r="O177" s="131"/>
      <c r="P177" s="131"/>
      <c r="Q177" s="140"/>
      <c r="R177" s="131"/>
      <c r="S177" s="131"/>
      <c r="T177" s="131"/>
      <c r="U177" s="131"/>
      <c r="V177" s="131"/>
      <c r="W177" s="140"/>
      <c r="X177" s="131"/>
      <c r="Y177" s="131"/>
      <c r="Z177" s="131"/>
      <c r="AA177" s="131"/>
      <c r="AB177" s="131"/>
      <c r="AC177" s="140"/>
      <c r="AD177" s="131"/>
      <c r="AE177" s="131"/>
      <c r="AF177" s="131"/>
      <c r="AG177" s="131"/>
      <c r="AH177" s="131"/>
      <c r="AI177" s="140"/>
      <c r="AJ177" s="131"/>
      <c r="AK177" s="131"/>
      <c r="AL177" s="131"/>
      <c r="AM177" s="131"/>
      <c r="AN177" s="131"/>
      <c r="AO177" s="925"/>
      <c r="AP177" s="131"/>
      <c r="AQ177" s="131"/>
      <c r="AR177" s="131"/>
      <c r="AS177" s="90"/>
      <c r="AT177" s="90"/>
      <c r="AU177" s="103">
        <f t="shared" si="49"/>
        <v>0</v>
      </c>
      <c r="AW177" s="916"/>
      <c r="AZ177" s="917"/>
    </row>
    <row r="178" spans="1:52" ht="13.2" customHeight="1" thickBot="1" x14ac:dyDescent="0.45">
      <c r="A178" s="1371"/>
      <c r="B178" s="1397"/>
      <c r="C178" s="1426"/>
      <c r="D178" s="1336"/>
      <c r="E178" s="84" t="s">
        <v>881</v>
      </c>
      <c r="F178" s="1099"/>
      <c r="G178" s="1301"/>
      <c r="H178" s="1137"/>
      <c r="I178" s="1235"/>
      <c r="J178" s="1236"/>
      <c r="K178" s="1221"/>
      <c r="L178" s="1222"/>
      <c r="M178" s="37" t="s">
        <v>58</v>
      </c>
      <c r="N178" s="91"/>
      <c r="O178" s="91"/>
      <c r="P178" s="91"/>
      <c r="Q178" s="134"/>
      <c r="R178" s="91"/>
      <c r="S178" s="91"/>
      <c r="T178" s="91"/>
      <c r="U178" s="91"/>
      <c r="V178" s="91"/>
      <c r="W178" s="134"/>
      <c r="X178" s="91"/>
      <c r="Y178" s="91"/>
      <c r="Z178" s="91"/>
      <c r="AA178" s="91"/>
      <c r="AB178" s="91"/>
      <c r="AC178" s="134"/>
      <c r="AD178" s="91"/>
      <c r="AE178" s="91"/>
      <c r="AF178" s="91"/>
      <c r="AG178" s="91"/>
      <c r="AH178" s="91"/>
      <c r="AI178" s="134"/>
      <c r="AJ178" s="91"/>
      <c r="AK178" s="91"/>
      <c r="AL178" s="91"/>
      <c r="AM178" s="91"/>
      <c r="AN178" s="91"/>
      <c r="AO178" s="923"/>
      <c r="AP178" s="91"/>
      <c r="AQ178" s="92"/>
      <c r="AR178" s="92"/>
      <c r="AS178" s="92"/>
      <c r="AT178" s="92"/>
      <c r="AU178" s="94">
        <f t="shared" si="49"/>
        <v>0</v>
      </c>
      <c r="AW178" s="916"/>
      <c r="AZ178" s="917"/>
    </row>
    <row r="179" spans="1:52" ht="13.2" customHeight="1" x14ac:dyDescent="0.4">
      <c r="A179" s="1370" t="s">
        <v>27</v>
      </c>
      <c r="B179" s="1397"/>
      <c r="C179" s="1350"/>
      <c r="D179" s="1335" t="s">
        <v>119</v>
      </c>
      <c r="E179" s="56" t="s">
        <v>532</v>
      </c>
      <c r="F179" s="824" t="s">
        <v>1095</v>
      </c>
      <c r="G179" s="1300" t="s">
        <v>764</v>
      </c>
      <c r="H179" s="1142">
        <v>50</v>
      </c>
      <c r="I179" s="1230">
        <f t="shared" si="50"/>
        <v>50</v>
      </c>
      <c r="J179" s="1232">
        <f>SUM(N180:AT180)</f>
        <v>48</v>
      </c>
      <c r="K179" s="1220">
        <f t="shared" si="51"/>
        <v>2</v>
      </c>
      <c r="L179" s="1209">
        <f t="shared" si="52"/>
        <v>0.96</v>
      </c>
      <c r="M179" s="30" t="s">
        <v>57</v>
      </c>
      <c r="N179" s="90"/>
      <c r="O179" s="90"/>
      <c r="P179" s="90"/>
      <c r="Q179" s="129"/>
      <c r="R179" s="90"/>
      <c r="S179" s="90"/>
      <c r="T179" s="90"/>
      <c r="U179" s="90"/>
      <c r="V179" s="90"/>
      <c r="W179" s="129"/>
      <c r="X179" s="90"/>
      <c r="Y179" s="90">
        <v>50</v>
      </c>
      <c r="Z179" s="90"/>
      <c r="AA179" s="90"/>
      <c r="AB179" s="90"/>
      <c r="AC179" s="129"/>
      <c r="AD179" s="90"/>
      <c r="AE179" s="90"/>
      <c r="AF179" s="90"/>
      <c r="AG179" s="90"/>
      <c r="AH179" s="90"/>
      <c r="AI179" s="129"/>
      <c r="AJ179" s="90"/>
      <c r="AK179" s="90"/>
      <c r="AL179" s="90"/>
      <c r="AM179" s="90"/>
      <c r="AN179" s="90"/>
      <c r="AO179" s="924"/>
      <c r="AP179" s="131"/>
      <c r="AQ179" s="90"/>
      <c r="AR179" s="90"/>
      <c r="AS179" s="90"/>
      <c r="AT179" s="90"/>
      <c r="AU179" s="103">
        <f t="shared" si="49"/>
        <v>50</v>
      </c>
      <c r="AW179" s="916"/>
      <c r="AZ179" s="917"/>
    </row>
    <row r="180" spans="1:52" ht="13.2" customHeight="1" thickBot="1" x14ac:dyDescent="0.45">
      <c r="A180" s="1371"/>
      <c r="B180" s="1397"/>
      <c r="C180" s="1351"/>
      <c r="D180" s="1336"/>
      <c r="E180" s="106" t="s">
        <v>120</v>
      </c>
      <c r="F180" s="953"/>
      <c r="G180" s="1301"/>
      <c r="H180" s="1137"/>
      <c r="I180" s="1235"/>
      <c r="J180" s="1236"/>
      <c r="K180" s="1221"/>
      <c r="L180" s="1222"/>
      <c r="M180" s="37" t="s">
        <v>58</v>
      </c>
      <c r="N180" s="91"/>
      <c r="O180" s="91"/>
      <c r="P180" s="91"/>
      <c r="Q180" s="134"/>
      <c r="R180" s="91"/>
      <c r="S180" s="91"/>
      <c r="T180" s="91"/>
      <c r="U180" s="91"/>
      <c r="V180" s="91"/>
      <c r="W180" s="134"/>
      <c r="X180" s="91"/>
      <c r="Y180" s="91"/>
      <c r="Z180" s="91">
        <v>36</v>
      </c>
      <c r="AA180" s="91">
        <v>12</v>
      </c>
      <c r="AB180" s="91"/>
      <c r="AC180" s="134"/>
      <c r="AD180" s="91"/>
      <c r="AE180" s="91"/>
      <c r="AF180" s="91"/>
      <c r="AG180" s="91"/>
      <c r="AH180" s="91"/>
      <c r="AI180" s="134"/>
      <c r="AJ180" s="91"/>
      <c r="AK180" s="91"/>
      <c r="AL180" s="91"/>
      <c r="AM180" s="91"/>
      <c r="AN180" s="91"/>
      <c r="AO180" s="923"/>
      <c r="AP180" s="91"/>
      <c r="AQ180" s="92"/>
      <c r="AR180" s="92"/>
      <c r="AS180" s="92"/>
      <c r="AT180" s="92"/>
      <c r="AU180" s="94">
        <f t="shared" si="49"/>
        <v>48</v>
      </c>
      <c r="AW180" s="916"/>
      <c r="AZ180" s="917"/>
    </row>
    <row r="181" spans="1:52" s="13" customFormat="1" ht="13.2" hidden="1" customHeight="1" thickBot="1" x14ac:dyDescent="0.45">
      <c r="A181" s="1370" t="s">
        <v>27</v>
      </c>
      <c r="B181" s="1397"/>
      <c r="C181" s="1372"/>
      <c r="D181" s="1335" t="s">
        <v>119</v>
      </c>
      <c r="E181" s="82" t="s">
        <v>968</v>
      </c>
      <c r="F181" s="82"/>
      <c r="G181" s="1300" t="s">
        <v>764</v>
      </c>
      <c r="H181" s="1142"/>
      <c r="I181" s="1230">
        <f t="shared" si="50"/>
        <v>0</v>
      </c>
      <c r="J181" s="1232">
        <f>SUM(N182:AT182)</f>
        <v>0</v>
      </c>
      <c r="K181" s="1220">
        <f t="shared" si="51"/>
        <v>0</v>
      </c>
      <c r="L181" s="1209" t="e">
        <f t="shared" si="52"/>
        <v>#DIV/0!</v>
      </c>
      <c r="M181" s="30" t="s">
        <v>57</v>
      </c>
      <c r="N181" s="131"/>
      <c r="O181" s="131"/>
      <c r="P181" s="131"/>
      <c r="Q181" s="140"/>
      <c r="R181" s="131"/>
      <c r="S181" s="131"/>
      <c r="T181" s="131"/>
      <c r="U181" s="131"/>
      <c r="V181" s="131"/>
      <c r="W181" s="140"/>
      <c r="X181" s="131"/>
      <c r="Y181" s="131"/>
      <c r="Z181" s="131"/>
      <c r="AA181" s="131"/>
      <c r="AB181" s="131"/>
      <c r="AC181" s="140"/>
      <c r="AD181" s="131"/>
      <c r="AE181" s="131"/>
      <c r="AF181" s="131"/>
      <c r="AG181" s="131"/>
      <c r="AH181" s="131"/>
      <c r="AI181" s="140"/>
      <c r="AJ181" s="131"/>
      <c r="AK181" s="131"/>
      <c r="AL181" s="131"/>
      <c r="AM181" s="131"/>
      <c r="AN181" s="131"/>
      <c r="AO181" s="922"/>
      <c r="AP181" s="141"/>
      <c r="AQ181" s="90"/>
      <c r="AR181" s="90"/>
      <c r="AS181" s="90"/>
      <c r="AT181" s="90"/>
      <c r="AU181" s="103">
        <f t="shared" si="49"/>
        <v>0</v>
      </c>
      <c r="AW181" s="912"/>
      <c r="AZ181" s="913"/>
    </row>
    <row r="182" spans="1:52" s="13" customFormat="1" ht="13.2" hidden="1" customHeight="1" thickBot="1" x14ac:dyDescent="0.45">
      <c r="A182" s="1371"/>
      <c r="B182" s="1397"/>
      <c r="C182" s="1372"/>
      <c r="D182" s="1336"/>
      <c r="E182" s="104" t="s">
        <v>456</v>
      </c>
      <c r="F182" s="143"/>
      <c r="G182" s="1301"/>
      <c r="H182" s="1137"/>
      <c r="I182" s="1235"/>
      <c r="J182" s="1236"/>
      <c r="K182" s="1221"/>
      <c r="L182" s="1222"/>
      <c r="M182" s="37" t="s">
        <v>58</v>
      </c>
      <c r="N182" s="91"/>
      <c r="O182" s="91"/>
      <c r="P182" s="91"/>
      <c r="Q182" s="134"/>
      <c r="R182" s="91"/>
      <c r="S182" s="91"/>
      <c r="T182" s="91"/>
      <c r="U182" s="91"/>
      <c r="V182" s="91"/>
      <c r="W182" s="134"/>
      <c r="X182" s="91"/>
      <c r="Y182" s="91"/>
      <c r="Z182" s="91"/>
      <c r="AA182" s="91"/>
      <c r="AB182" s="91"/>
      <c r="AC182" s="134"/>
      <c r="AD182" s="91"/>
      <c r="AE182" s="91"/>
      <c r="AF182" s="91"/>
      <c r="AG182" s="91"/>
      <c r="AH182" s="91"/>
      <c r="AI182" s="134"/>
      <c r="AJ182" s="91"/>
      <c r="AK182" s="91"/>
      <c r="AL182" s="91"/>
      <c r="AM182" s="91"/>
      <c r="AN182" s="91"/>
      <c r="AO182" s="923"/>
      <c r="AP182" s="91"/>
      <c r="AQ182" s="92"/>
      <c r="AR182" s="92"/>
      <c r="AS182" s="92"/>
      <c r="AT182" s="92"/>
      <c r="AU182" s="94">
        <f t="shared" si="49"/>
        <v>0</v>
      </c>
      <c r="AW182" s="912"/>
      <c r="AZ182" s="913"/>
    </row>
    <row r="183" spans="1:52" ht="13.2" customHeight="1" x14ac:dyDescent="0.4">
      <c r="A183" s="1370" t="s">
        <v>27</v>
      </c>
      <c r="B183" s="1397"/>
      <c r="C183" s="1425"/>
      <c r="D183" s="1335" t="s">
        <v>119</v>
      </c>
      <c r="E183" s="82" t="s">
        <v>997</v>
      </c>
      <c r="F183" s="1104"/>
      <c r="G183" s="1300" t="s">
        <v>764</v>
      </c>
      <c r="H183" s="1142">
        <f>500+75</f>
        <v>575</v>
      </c>
      <c r="I183" s="1230">
        <f t="shared" si="50"/>
        <v>575</v>
      </c>
      <c r="J183" s="1232">
        <f>SUM(N184:AT184)</f>
        <v>491</v>
      </c>
      <c r="K183" s="1220">
        <f t="shared" si="51"/>
        <v>84</v>
      </c>
      <c r="L183" s="1209">
        <f t="shared" si="52"/>
        <v>0.85391304347826091</v>
      </c>
      <c r="M183" s="30" t="s">
        <v>57</v>
      </c>
      <c r="N183" s="131">
        <v>60</v>
      </c>
      <c r="O183" s="131">
        <v>60</v>
      </c>
      <c r="P183" s="320"/>
      <c r="Q183" s="140"/>
      <c r="R183" s="131"/>
      <c r="S183" s="131">
        <v>30</v>
      </c>
      <c r="T183" s="131">
        <v>75</v>
      </c>
      <c r="U183" s="131">
        <v>75</v>
      </c>
      <c r="V183" s="131">
        <v>75</v>
      </c>
      <c r="W183" s="140"/>
      <c r="X183" s="131">
        <v>75</v>
      </c>
      <c r="Y183" s="131">
        <v>50</v>
      </c>
      <c r="Z183" s="131"/>
      <c r="AA183" s="131"/>
      <c r="AB183" s="131"/>
      <c r="AC183" s="140"/>
      <c r="AD183" s="90"/>
      <c r="AE183" s="131"/>
      <c r="AF183" s="90"/>
      <c r="AG183" s="90"/>
      <c r="AH183" s="131"/>
      <c r="AI183" s="140"/>
      <c r="AJ183" s="131"/>
      <c r="AK183" s="131"/>
      <c r="AL183" s="131"/>
      <c r="AM183" s="1122">
        <v>75</v>
      </c>
      <c r="AN183" s="131"/>
      <c r="AO183" s="924"/>
      <c r="AP183" s="90"/>
      <c r="AQ183" s="90"/>
      <c r="AR183" s="90"/>
      <c r="AS183" s="90"/>
      <c r="AT183" s="90"/>
      <c r="AU183" s="103">
        <f t="shared" si="49"/>
        <v>575</v>
      </c>
      <c r="AW183" s="916"/>
      <c r="AZ183" s="917"/>
    </row>
    <row r="184" spans="1:52" ht="13.2" customHeight="1" thickBot="1" x14ac:dyDescent="0.45">
      <c r="A184" s="1371"/>
      <c r="B184" s="1397"/>
      <c r="C184" s="1426"/>
      <c r="D184" s="1336"/>
      <c r="E184" s="104" t="s">
        <v>122</v>
      </c>
      <c r="F184" s="1103"/>
      <c r="G184" s="1301"/>
      <c r="H184" s="1137"/>
      <c r="I184" s="1235"/>
      <c r="J184" s="1236"/>
      <c r="K184" s="1221"/>
      <c r="L184" s="1222"/>
      <c r="M184" s="37" t="s">
        <v>58</v>
      </c>
      <c r="N184" s="91"/>
      <c r="O184" s="91">
        <f>63+25+11+10</f>
        <v>109</v>
      </c>
      <c r="P184" s="91">
        <v>43</v>
      </c>
      <c r="Q184" s="134"/>
      <c r="R184" s="91"/>
      <c r="S184" s="91"/>
      <c r="T184" s="91">
        <v>30</v>
      </c>
      <c r="U184" s="91">
        <v>19</v>
      </c>
      <c r="V184" s="91">
        <v>89</v>
      </c>
      <c r="W184" s="134"/>
      <c r="X184" s="91">
        <v>42</v>
      </c>
      <c r="Y184" s="91">
        <f>42+19+10+13+2</f>
        <v>86</v>
      </c>
      <c r="Z184" s="91">
        <v>18</v>
      </c>
      <c r="AA184" s="91"/>
      <c r="AB184" s="91">
        <v>55</v>
      </c>
      <c r="AC184" s="134"/>
      <c r="AD184" s="91"/>
      <c r="AE184" s="91"/>
      <c r="AF184" s="91"/>
      <c r="AG184" s="91"/>
      <c r="AH184" s="91"/>
      <c r="AI184" s="134"/>
      <c r="AJ184" s="91"/>
      <c r="AK184" s="91"/>
      <c r="AL184" s="91"/>
      <c r="AM184" s="91"/>
      <c r="AN184" s="91"/>
      <c r="AO184" s="923"/>
      <c r="AP184" s="91"/>
      <c r="AQ184" s="92"/>
      <c r="AR184" s="91"/>
      <c r="AS184" s="92"/>
      <c r="AT184" s="92"/>
      <c r="AU184" s="94">
        <f t="shared" si="49"/>
        <v>491</v>
      </c>
      <c r="AW184" s="916"/>
      <c r="AZ184" s="917"/>
    </row>
    <row r="185" spans="1:52" ht="13.2" customHeight="1" x14ac:dyDescent="0.4">
      <c r="A185" s="1370" t="s">
        <v>27</v>
      </c>
      <c r="B185" s="1397"/>
      <c r="C185" s="1425"/>
      <c r="D185" s="1335" t="s">
        <v>119</v>
      </c>
      <c r="E185" s="56" t="s">
        <v>1002</v>
      </c>
      <c r="F185" s="911" t="s">
        <v>1071</v>
      </c>
      <c r="G185" s="1300" t="s">
        <v>764</v>
      </c>
      <c r="H185" s="1142">
        <f>178+400</f>
        <v>578</v>
      </c>
      <c r="I185" s="1230">
        <f t="shared" si="50"/>
        <v>578</v>
      </c>
      <c r="J185" s="1232">
        <f>SUM(N186:AT186)</f>
        <v>192</v>
      </c>
      <c r="K185" s="1220">
        <f t="shared" si="51"/>
        <v>386</v>
      </c>
      <c r="L185" s="1209">
        <f t="shared" si="52"/>
        <v>0.33217993079584773</v>
      </c>
      <c r="M185" s="30" t="s">
        <v>57</v>
      </c>
      <c r="N185" s="131"/>
      <c r="O185" s="131"/>
      <c r="P185" s="131">
        <v>75</v>
      </c>
      <c r="Q185" s="140"/>
      <c r="R185" s="131">
        <v>75</v>
      </c>
      <c r="S185" s="131">
        <v>28</v>
      </c>
      <c r="T185" s="131"/>
      <c r="U185" s="320"/>
      <c r="V185" s="131"/>
      <c r="W185" s="140"/>
      <c r="X185" s="131"/>
      <c r="Y185" s="131"/>
      <c r="Z185" s="320"/>
      <c r="AA185" s="131"/>
      <c r="AB185" s="131"/>
      <c r="AC185" s="140"/>
      <c r="AD185" s="131"/>
      <c r="AE185" s="131"/>
      <c r="AF185" s="131"/>
      <c r="AG185" s="131"/>
      <c r="AH185" s="131"/>
      <c r="AI185" s="140"/>
      <c r="AJ185" s="131"/>
      <c r="AK185" s="131">
        <v>100</v>
      </c>
      <c r="AL185" s="131">
        <v>100</v>
      </c>
      <c r="AM185" s="131"/>
      <c r="AN185" s="131"/>
      <c r="AO185" s="927"/>
      <c r="AP185" s="90"/>
      <c r="AQ185" s="90"/>
      <c r="AR185" s="90"/>
      <c r="AS185" s="90"/>
      <c r="AT185" s="1100">
        <v>200</v>
      </c>
      <c r="AU185" s="103">
        <f>SUM(N185:AT185)</f>
        <v>578</v>
      </c>
      <c r="AW185" s="912"/>
      <c r="AX185" s="13"/>
      <c r="AY185" s="13"/>
      <c r="AZ185" s="913"/>
    </row>
    <row r="186" spans="1:52" ht="13.2" customHeight="1" thickBot="1" x14ac:dyDescent="0.45">
      <c r="A186" s="1371"/>
      <c r="B186" s="1397"/>
      <c r="C186" s="1426"/>
      <c r="D186" s="1336"/>
      <c r="E186" s="106" t="s">
        <v>123</v>
      </c>
      <c r="F186" s="1087"/>
      <c r="G186" s="1301"/>
      <c r="H186" s="1137"/>
      <c r="I186" s="1235"/>
      <c r="J186" s="1236"/>
      <c r="K186" s="1221"/>
      <c r="L186" s="1222"/>
      <c r="M186" s="37" t="s">
        <v>58</v>
      </c>
      <c r="N186" s="91"/>
      <c r="O186" s="91"/>
      <c r="P186" s="91"/>
      <c r="Q186" s="134"/>
      <c r="R186" s="91">
        <v>127</v>
      </c>
      <c r="S186" s="91">
        <v>20</v>
      </c>
      <c r="T186" s="91"/>
      <c r="U186" s="91">
        <v>45</v>
      </c>
      <c r="V186" s="91"/>
      <c r="W186" s="134"/>
      <c r="X186" s="91"/>
      <c r="Y186" s="91"/>
      <c r="Z186" s="91"/>
      <c r="AA186" s="91"/>
      <c r="AB186" s="91"/>
      <c r="AC186" s="134"/>
      <c r="AD186" s="91"/>
      <c r="AE186" s="91"/>
      <c r="AF186" s="91"/>
      <c r="AG186" s="91"/>
      <c r="AH186" s="91"/>
      <c r="AI186" s="134"/>
      <c r="AJ186" s="91"/>
      <c r="AK186" s="91"/>
      <c r="AL186" s="91"/>
      <c r="AM186" s="91"/>
      <c r="AN186" s="91"/>
      <c r="AO186" s="923"/>
      <c r="AP186" s="91"/>
      <c r="AQ186" s="92"/>
      <c r="AR186" s="92"/>
      <c r="AS186" s="92"/>
      <c r="AT186" s="92"/>
      <c r="AU186" s="94">
        <f>SUM(N186:AT186)</f>
        <v>192</v>
      </c>
      <c r="AW186" s="912"/>
      <c r="AX186" s="13"/>
      <c r="AY186" s="13"/>
      <c r="AZ186" s="913"/>
    </row>
    <row r="187" spans="1:52" ht="13.2" hidden="1" customHeight="1" x14ac:dyDescent="0.4">
      <c r="A187" s="1370" t="s">
        <v>27</v>
      </c>
      <c r="B187" s="1397"/>
      <c r="C187" s="1350"/>
      <c r="D187" s="1335" t="s">
        <v>132</v>
      </c>
      <c r="E187" s="56" t="s">
        <v>934</v>
      </c>
      <c r="F187" s="952"/>
      <c r="G187" s="1424"/>
      <c r="H187" s="1429"/>
      <c r="I187" s="1230">
        <f t="shared" si="47"/>
        <v>0</v>
      </c>
      <c r="J187" s="1232">
        <f>SUM(N188:AT188)</f>
        <v>0</v>
      </c>
      <c r="K187" s="1220">
        <f>H187-J187</f>
        <v>0</v>
      </c>
      <c r="L187" s="1209" t="e">
        <f>J187/H187</f>
        <v>#DIV/0!</v>
      </c>
      <c r="M187" s="30" t="s">
        <v>30</v>
      </c>
      <c r="N187" s="90"/>
      <c r="O187" s="90"/>
      <c r="P187" s="90"/>
      <c r="Q187" s="129"/>
      <c r="R187" s="90"/>
      <c r="S187" s="90"/>
      <c r="T187" s="90"/>
      <c r="U187" s="90"/>
      <c r="V187" s="90"/>
      <c r="W187" s="129"/>
      <c r="X187" s="90"/>
      <c r="Y187" s="90"/>
      <c r="Z187" s="90"/>
      <c r="AA187" s="90"/>
      <c r="AB187" s="90"/>
      <c r="AC187" s="129"/>
      <c r="AD187" s="90"/>
      <c r="AE187" s="90"/>
      <c r="AF187" s="90"/>
      <c r="AG187" s="90"/>
      <c r="AH187" s="90"/>
      <c r="AI187" s="129"/>
      <c r="AJ187" s="90"/>
      <c r="AK187" s="90"/>
      <c r="AL187" s="90"/>
      <c r="AM187" s="90"/>
      <c r="AN187" s="90"/>
      <c r="AO187" s="928"/>
      <c r="AP187" s="131"/>
      <c r="AQ187" s="90"/>
      <c r="AR187" s="90"/>
      <c r="AS187" s="90"/>
      <c r="AT187" s="90"/>
      <c r="AU187" s="103">
        <f t="shared" si="49"/>
        <v>0</v>
      </c>
      <c r="AW187" s="916"/>
      <c r="AZ187" s="917"/>
    </row>
    <row r="188" spans="1:52" ht="13.2" hidden="1" customHeight="1" thickBot="1" x14ac:dyDescent="0.45">
      <c r="A188" s="1371"/>
      <c r="B188" s="1397"/>
      <c r="C188" s="1351"/>
      <c r="D188" s="1336"/>
      <c r="E188" s="106" t="s">
        <v>134</v>
      </c>
      <c r="F188" s="953"/>
      <c r="G188" s="1396"/>
      <c r="H188" s="1430"/>
      <c r="I188" s="1235"/>
      <c r="J188" s="1236"/>
      <c r="K188" s="1221"/>
      <c r="L188" s="1222"/>
      <c r="M188" s="37" t="s">
        <v>31</v>
      </c>
      <c r="N188" s="91"/>
      <c r="O188" s="91"/>
      <c r="P188" s="91"/>
      <c r="Q188" s="134"/>
      <c r="R188" s="91"/>
      <c r="S188" s="91"/>
      <c r="T188" s="91"/>
      <c r="U188" s="91"/>
      <c r="V188" s="91"/>
      <c r="W188" s="134"/>
      <c r="X188" s="91"/>
      <c r="Y188" s="91"/>
      <c r="Z188" s="91"/>
      <c r="AA188" s="91"/>
      <c r="AB188" s="91"/>
      <c r="AC188" s="134"/>
      <c r="AD188" s="91"/>
      <c r="AE188" s="91"/>
      <c r="AF188" s="91"/>
      <c r="AG188" s="91"/>
      <c r="AH188" s="91"/>
      <c r="AI188" s="134"/>
      <c r="AJ188" s="91"/>
      <c r="AK188" s="91"/>
      <c r="AL188" s="91"/>
      <c r="AM188" s="91"/>
      <c r="AN188" s="91"/>
      <c r="AO188" s="923"/>
      <c r="AP188" s="91"/>
      <c r="AQ188" s="92"/>
      <c r="AR188" s="92"/>
      <c r="AS188" s="92"/>
      <c r="AT188" s="92"/>
      <c r="AU188" s="94">
        <f t="shared" si="49"/>
        <v>0</v>
      </c>
      <c r="AW188" s="916"/>
      <c r="AZ188" s="917"/>
    </row>
    <row r="189" spans="1:52" s="13" customFormat="1" ht="13.2" hidden="1" customHeight="1" thickBot="1" x14ac:dyDescent="0.45">
      <c r="A189" s="1370" t="s">
        <v>27</v>
      </c>
      <c r="B189" s="1397"/>
      <c r="C189" s="1372"/>
      <c r="D189" s="1335"/>
      <c r="E189" s="148"/>
      <c r="F189" s="1350"/>
      <c r="G189" s="1424"/>
      <c r="H189" s="1429"/>
      <c r="I189" s="1230">
        <f t="shared" si="47"/>
        <v>0</v>
      </c>
      <c r="J189" s="1232">
        <f>SUM(N190:AT190)</f>
        <v>0</v>
      </c>
      <c r="K189" s="1220">
        <f>H189-J189</f>
        <v>0</v>
      </c>
      <c r="L189" s="1209" t="e">
        <f>J189/H189</f>
        <v>#DIV/0!</v>
      </c>
      <c r="M189" s="30" t="s">
        <v>30</v>
      </c>
      <c r="N189" s="90"/>
      <c r="O189" s="90"/>
      <c r="P189" s="90"/>
      <c r="Q189" s="129"/>
      <c r="R189" s="90"/>
      <c r="S189" s="90"/>
      <c r="T189" s="90"/>
      <c r="U189" s="90"/>
      <c r="V189" s="90"/>
      <c r="W189" s="129"/>
      <c r="X189" s="90"/>
      <c r="Y189" s="90"/>
      <c r="Z189" s="90"/>
      <c r="AA189" s="90"/>
      <c r="AB189" s="90"/>
      <c r="AC189" s="129"/>
      <c r="AD189" s="90"/>
      <c r="AE189" s="90"/>
      <c r="AF189" s="90"/>
      <c r="AG189" s="90"/>
      <c r="AH189" s="90"/>
      <c r="AI189" s="129"/>
      <c r="AJ189" s="90"/>
      <c r="AK189" s="90"/>
      <c r="AL189" s="90"/>
      <c r="AM189" s="90"/>
      <c r="AN189" s="90"/>
      <c r="AO189" s="929"/>
      <c r="AP189" s="141"/>
      <c r="AQ189" s="90"/>
      <c r="AR189" s="90"/>
      <c r="AS189" s="90"/>
      <c r="AT189" s="90"/>
      <c r="AU189" s="103">
        <f t="shared" si="49"/>
        <v>0</v>
      </c>
      <c r="AW189" s="912"/>
      <c r="AZ189" s="913"/>
    </row>
    <row r="190" spans="1:52" s="13" customFormat="1" ht="13.2" hidden="1" customHeight="1" thickBot="1" x14ac:dyDescent="0.45">
      <c r="A190" s="1371"/>
      <c r="B190" s="1397"/>
      <c r="C190" s="1372"/>
      <c r="D190" s="1336"/>
      <c r="E190" s="106"/>
      <c r="F190" s="1351"/>
      <c r="G190" s="1396"/>
      <c r="H190" s="1430"/>
      <c r="I190" s="1235"/>
      <c r="J190" s="1236"/>
      <c r="K190" s="1221"/>
      <c r="L190" s="1222"/>
      <c r="M190" s="37" t="s">
        <v>31</v>
      </c>
      <c r="N190" s="91"/>
      <c r="O190" s="91"/>
      <c r="P190" s="91"/>
      <c r="Q190" s="134"/>
      <c r="R190" s="91"/>
      <c r="S190" s="91"/>
      <c r="T190" s="91"/>
      <c r="U190" s="91"/>
      <c r="V190" s="91"/>
      <c r="W190" s="134"/>
      <c r="X190" s="91"/>
      <c r="Y190" s="91"/>
      <c r="Z190" s="91"/>
      <c r="AA190" s="91"/>
      <c r="AB190" s="91"/>
      <c r="AC190" s="134"/>
      <c r="AD190" s="91"/>
      <c r="AE190" s="91"/>
      <c r="AF190" s="91"/>
      <c r="AG190" s="91"/>
      <c r="AH190" s="91"/>
      <c r="AI190" s="134"/>
      <c r="AJ190" s="91"/>
      <c r="AK190" s="91"/>
      <c r="AL190" s="91"/>
      <c r="AM190" s="91"/>
      <c r="AN190" s="91"/>
      <c r="AO190" s="923"/>
      <c r="AP190" s="91"/>
      <c r="AQ190" s="92"/>
      <c r="AR190" s="92"/>
      <c r="AS190" s="92"/>
      <c r="AT190" s="92"/>
      <c r="AU190" s="94">
        <f t="shared" si="49"/>
        <v>0</v>
      </c>
      <c r="AW190" s="912"/>
      <c r="AZ190" s="913"/>
    </row>
    <row r="191" spans="1:52" ht="13.2" hidden="1" customHeight="1" x14ac:dyDescent="0.4">
      <c r="A191" s="1370" t="s">
        <v>27</v>
      </c>
      <c r="B191" s="1397"/>
      <c r="C191" s="1425"/>
      <c r="D191" s="1335" t="s">
        <v>119</v>
      </c>
      <c r="E191" s="148" t="s">
        <v>740</v>
      </c>
      <c r="F191" s="152"/>
      <c r="G191" s="1424"/>
      <c r="H191" s="1427"/>
      <c r="I191" s="1230">
        <f>AU191</f>
        <v>0</v>
      </c>
      <c r="J191" s="1232">
        <f>SUM(N192:AT192)</f>
        <v>0</v>
      </c>
      <c r="K191" s="1220">
        <f>H191-J191</f>
        <v>0</v>
      </c>
      <c r="L191" s="1209" t="e">
        <f>J191/H191</f>
        <v>#DIV/0!</v>
      </c>
      <c r="M191" s="30" t="s">
        <v>30</v>
      </c>
      <c r="N191" s="44"/>
      <c r="O191" s="44"/>
      <c r="P191" s="44"/>
      <c r="Q191" s="43"/>
      <c r="R191" s="44"/>
      <c r="S191" s="44"/>
      <c r="T191" s="44"/>
      <c r="U191" s="44"/>
      <c r="V191" s="44"/>
      <c r="W191" s="43"/>
      <c r="X191" s="44"/>
      <c r="Y191" s="44"/>
      <c r="Z191" s="44"/>
      <c r="AA191" s="44"/>
      <c r="AB191" s="44"/>
      <c r="AC191" s="43"/>
      <c r="AD191" s="44"/>
      <c r="AE191" s="44"/>
      <c r="AF191" s="44"/>
      <c r="AG191" s="44"/>
      <c r="AH191" s="44"/>
      <c r="AI191" s="43"/>
      <c r="AJ191" s="44"/>
      <c r="AK191" s="44"/>
      <c r="AL191" s="44"/>
      <c r="AM191" s="44"/>
      <c r="AN191" s="44"/>
      <c r="AO191" s="930"/>
      <c r="AP191" s="44"/>
      <c r="AQ191" s="44"/>
      <c r="AR191" s="44"/>
      <c r="AS191" s="44"/>
      <c r="AT191" s="153"/>
      <c r="AU191" s="34">
        <f t="shared" si="49"/>
        <v>0</v>
      </c>
      <c r="AW191" s="916"/>
      <c r="AZ191" s="917"/>
    </row>
    <row r="192" spans="1:52" ht="13.2" hidden="1" customHeight="1" thickBot="1" x14ac:dyDescent="0.45">
      <c r="A192" s="1371"/>
      <c r="B192" s="1397"/>
      <c r="C192" s="1426"/>
      <c r="D192" s="1336"/>
      <c r="E192" s="106" t="s">
        <v>339</v>
      </c>
      <c r="F192" s="155"/>
      <c r="G192" s="1396"/>
      <c r="H192" s="1428"/>
      <c r="I192" s="1235"/>
      <c r="J192" s="1236"/>
      <c r="K192" s="1221"/>
      <c r="L192" s="1222"/>
      <c r="M192" s="37" t="s">
        <v>31</v>
      </c>
      <c r="N192" s="50"/>
      <c r="O192" s="50"/>
      <c r="P192" s="50"/>
      <c r="Q192" s="54"/>
      <c r="R192" s="50"/>
      <c r="S192" s="50"/>
      <c r="T192" s="50"/>
      <c r="U192" s="50"/>
      <c r="V192" s="50"/>
      <c r="W192" s="54"/>
      <c r="X192" s="50"/>
      <c r="Y192" s="50"/>
      <c r="Z192" s="50"/>
      <c r="AA192" s="50"/>
      <c r="AB192" s="50"/>
      <c r="AC192" s="54"/>
      <c r="AD192" s="50"/>
      <c r="AE192" s="50"/>
      <c r="AF192" s="50"/>
      <c r="AG192" s="50"/>
      <c r="AH192" s="50"/>
      <c r="AI192" s="54"/>
      <c r="AJ192" s="50"/>
      <c r="AK192" s="50"/>
      <c r="AL192" s="50"/>
      <c r="AM192" s="50"/>
      <c r="AN192" s="50"/>
      <c r="AO192" s="931"/>
      <c r="AP192" s="50"/>
      <c r="AQ192" s="49"/>
      <c r="AR192" s="49"/>
      <c r="AS192" s="49"/>
      <c r="AT192" s="156"/>
      <c r="AU192" s="42">
        <f t="shared" si="49"/>
        <v>0</v>
      </c>
      <c r="AW192" s="916"/>
      <c r="AZ192" s="917"/>
    </row>
    <row r="193" spans="1:52" ht="13.2" hidden="1" customHeight="1" x14ac:dyDescent="0.4">
      <c r="A193" s="1370" t="s">
        <v>27</v>
      </c>
      <c r="B193" s="1397"/>
      <c r="C193" s="1425"/>
      <c r="D193" s="1335" t="s">
        <v>119</v>
      </c>
      <c r="E193" s="148" t="s">
        <v>741</v>
      </c>
      <c r="F193" s="1140"/>
      <c r="G193" s="1424"/>
      <c r="H193" s="1427"/>
      <c r="I193" s="1239">
        <f>AU193</f>
        <v>0</v>
      </c>
      <c r="J193" s="1232">
        <f>SUM(N194:AT194)</f>
        <v>0</v>
      </c>
      <c r="K193" s="1220">
        <f>H193-J193</f>
        <v>0</v>
      </c>
      <c r="L193" s="1209" t="e">
        <f>J193/H193</f>
        <v>#DIV/0!</v>
      </c>
      <c r="M193" s="30" t="s">
        <v>30</v>
      </c>
      <c r="N193" s="46"/>
      <c r="O193" s="46"/>
      <c r="P193" s="46"/>
      <c r="Q193" s="158"/>
      <c r="R193" s="46"/>
      <c r="S193" s="46"/>
      <c r="T193" s="46"/>
      <c r="U193" s="46"/>
      <c r="V193" s="46"/>
      <c r="W193" s="158"/>
      <c r="X193" s="46"/>
      <c r="Y193" s="46"/>
      <c r="Z193" s="46"/>
      <c r="AA193" s="46"/>
      <c r="AB193" s="46"/>
      <c r="AC193" s="158"/>
      <c r="AD193" s="46"/>
      <c r="AE193" s="46"/>
      <c r="AF193" s="46"/>
      <c r="AG193" s="46"/>
      <c r="AH193" s="46"/>
      <c r="AI193" s="158"/>
      <c r="AJ193" s="46"/>
      <c r="AK193" s="46"/>
      <c r="AL193" s="46"/>
      <c r="AM193" s="46"/>
      <c r="AN193" s="46"/>
      <c r="AO193" s="932"/>
      <c r="AP193" s="159"/>
      <c r="AQ193" s="90"/>
      <c r="AR193" s="90"/>
      <c r="AS193" s="90"/>
      <c r="AT193" s="153"/>
      <c r="AU193" s="34">
        <f t="shared" si="49"/>
        <v>0</v>
      </c>
      <c r="AW193" s="916"/>
      <c r="AZ193" s="917"/>
    </row>
    <row r="194" spans="1:52" ht="13.2" hidden="1" customHeight="1" thickBot="1" x14ac:dyDescent="0.45">
      <c r="A194" s="1371"/>
      <c r="B194" s="1397"/>
      <c r="C194" s="1426"/>
      <c r="D194" s="1336"/>
      <c r="E194" s="106" t="s">
        <v>352</v>
      </c>
      <c r="F194" s="1141"/>
      <c r="G194" s="1396"/>
      <c r="H194" s="1428"/>
      <c r="I194" s="1240"/>
      <c r="J194" s="1236"/>
      <c r="K194" s="1221"/>
      <c r="L194" s="1222"/>
      <c r="M194" s="37" t="s">
        <v>31</v>
      </c>
      <c r="N194" s="50"/>
      <c r="O194" s="50"/>
      <c r="P194" s="50"/>
      <c r="Q194" s="54"/>
      <c r="R194" s="50"/>
      <c r="S194" s="50"/>
      <c r="T194" s="50"/>
      <c r="U194" s="50"/>
      <c r="V194" s="50"/>
      <c r="W194" s="54"/>
      <c r="X194" s="50"/>
      <c r="Y194" s="50"/>
      <c r="Z194" s="50"/>
      <c r="AA194" s="50"/>
      <c r="AB194" s="50"/>
      <c r="AC194" s="54"/>
      <c r="AD194" s="50"/>
      <c r="AE194" s="50"/>
      <c r="AF194" s="50"/>
      <c r="AG194" s="50"/>
      <c r="AH194" s="50"/>
      <c r="AI194" s="54"/>
      <c r="AJ194" s="50"/>
      <c r="AK194" s="50"/>
      <c r="AL194" s="50"/>
      <c r="AM194" s="50"/>
      <c r="AN194" s="50"/>
      <c r="AO194" s="987"/>
      <c r="AP194" s="163"/>
      <c r="AQ194" s="92"/>
      <c r="AR194" s="92"/>
      <c r="AS194" s="92"/>
      <c r="AT194" s="156"/>
      <c r="AU194" s="42">
        <f t="shared" si="49"/>
        <v>0</v>
      </c>
      <c r="AW194" s="916"/>
      <c r="AZ194" s="917"/>
    </row>
    <row r="195" spans="1:52" ht="13.2" hidden="1" customHeight="1" x14ac:dyDescent="0.4">
      <c r="A195" s="1370" t="s">
        <v>27</v>
      </c>
      <c r="B195" s="1397"/>
      <c r="C195" s="1350"/>
      <c r="D195" s="1335" t="s">
        <v>129</v>
      </c>
      <c r="E195" s="164" t="s">
        <v>130</v>
      </c>
      <c r="F195" s="1393"/>
      <c r="G195" s="1424"/>
      <c r="H195" s="1142"/>
      <c r="I195" s="1230">
        <f>AU195</f>
        <v>0</v>
      </c>
      <c r="J195" s="1232">
        <f>SUM(N196:AT196)</f>
        <v>0</v>
      </c>
      <c r="K195" s="1220">
        <f>H195-J195</f>
        <v>0</v>
      </c>
      <c r="L195" s="1209" t="e">
        <f>J195/H195</f>
        <v>#DIV/0!</v>
      </c>
      <c r="M195" s="30" t="s">
        <v>30</v>
      </c>
      <c r="N195" s="90"/>
      <c r="O195" s="90"/>
      <c r="P195" s="90"/>
      <c r="Q195" s="129"/>
      <c r="R195" s="90"/>
      <c r="S195" s="90"/>
      <c r="T195" s="90"/>
      <c r="U195" s="90"/>
      <c r="V195" s="90"/>
      <c r="W195" s="129"/>
      <c r="X195" s="90"/>
      <c r="Y195" s="90"/>
      <c r="Z195" s="90"/>
      <c r="AA195" s="90"/>
      <c r="AB195" s="90"/>
      <c r="AC195" s="129"/>
      <c r="AD195" s="90"/>
      <c r="AE195" s="90"/>
      <c r="AF195" s="90"/>
      <c r="AG195" s="90"/>
      <c r="AH195" s="90"/>
      <c r="AI195" s="129"/>
      <c r="AJ195" s="90"/>
      <c r="AK195" s="90"/>
      <c r="AL195" s="90"/>
      <c r="AM195" s="90"/>
      <c r="AN195" s="90"/>
      <c r="AO195" s="924"/>
      <c r="AP195" s="131"/>
      <c r="AQ195" s="90"/>
      <c r="AR195" s="90"/>
      <c r="AS195" s="90"/>
      <c r="AT195" s="90"/>
      <c r="AU195" s="103">
        <f t="shared" si="49"/>
        <v>0</v>
      </c>
      <c r="AW195" s="916"/>
      <c r="AZ195" s="917"/>
    </row>
    <row r="196" spans="1:52" ht="13.2" hidden="1" customHeight="1" thickBot="1" x14ac:dyDescent="0.45">
      <c r="A196" s="1371"/>
      <c r="B196" s="1397"/>
      <c r="C196" s="1351"/>
      <c r="D196" s="1336"/>
      <c r="E196" s="165" t="s">
        <v>131</v>
      </c>
      <c r="F196" s="1394"/>
      <c r="G196" s="1396"/>
      <c r="H196" s="1137"/>
      <c r="I196" s="1235"/>
      <c r="J196" s="1236"/>
      <c r="K196" s="1221"/>
      <c r="L196" s="1222"/>
      <c r="M196" s="37" t="s">
        <v>31</v>
      </c>
      <c r="N196" s="91"/>
      <c r="O196" s="91"/>
      <c r="P196" s="91"/>
      <c r="Q196" s="134"/>
      <c r="R196" s="91"/>
      <c r="S196" s="91"/>
      <c r="T196" s="91"/>
      <c r="U196" s="91"/>
      <c r="V196" s="91"/>
      <c r="W196" s="134"/>
      <c r="X196" s="91"/>
      <c r="Y196" s="91"/>
      <c r="Z196" s="91"/>
      <c r="AA196" s="91"/>
      <c r="AB196" s="91"/>
      <c r="AC196" s="134"/>
      <c r="AD196" s="91"/>
      <c r="AE196" s="91"/>
      <c r="AF196" s="91"/>
      <c r="AG196" s="91"/>
      <c r="AH196" s="91"/>
      <c r="AI196" s="134"/>
      <c r="AJ196" s="91"/>
      <c r="AK196" s="91"/>
      <c r="AL196" s="91"/>
      <c r="AM196" s="91"/>
      <c r="AN196" s="91"/>
      <c r="AO196" s="923"/>
      <c r="AP196" s="91"/>
      <c r="AQ196" s="92"/>
      <c r="AR196" s="92"/>
      <c r="AS196" s="92"/>
      <c r="AT196" s="92"/>
      <c r="AU196" s="94">
        <f t="shared" si="49"/>
        <v>0</v>
      </c>
      <c r="AW196" s="916"/>
      <c r="AZ196" s="917"/>
    </row>
    <row r="197" spans="1:52" s="13" customFormat="1" ht="13.2" hidden="1" customHeight="1" thickBot="1" x14ac:dyDescent="0.45">
      <c r="A197" s="1370" t="s">
        <v>27</v>
      </c>
      <c r="B197" s="1397"/>
      <c r="C197" s="1372"/>
      <c r="D197" s="1335" t="s">
        <v>946</v>
      </c>
      <c r="E197" s="164" t="s">
        <v>969</v>
      </c>
      <c r="F197" s="771"/>
      <c r="G197" s="1424"/>
      <c r="H197" s="1142"/>
      <c r="I197" s="1230">
        <f>AU197</f>
        <v>0</v>
      </c>
      <c r="J197" s="1232">
        <f>SUM(N198:AT198)</f>
        <v>0</v>
      </c>
      <c r="K197" s="1220">
        <f>H197-J197</f>
        <v>0</v>
      </c>
      <c r="L197" s="1209" t="e">
        <f>J197/H197</f>
        <v>#DIV/0!</v>
      </c>
      <c r="M197" s="30" t="s">
        <v>30</v>
      </c>
      <c r="N197" s="90"/>
      <c r="O197" s="90"/>
      <c r="P197" s="90"/>
      <c r="Q197" s="129"/>
      <c r="R197" s="90"/>
      <c r="S197" s="90"/>
      <c r="T197" s="90"/>
      <c r="U197" s="90"/>
      <c r="V197" s="90"/>
      <c r="W197" s="129"/>
      <c r="X197" s="90"/>
      <c r="Y197" s="90"/>
      <c r="Z197" s="90"/>
      <c r="AA197" s="90"/>
      <c r="AB197" s="90"/>
      <c r="AC197" s="129"/>
      <c r="AD197" s="90"/>
      <c r="AE197" s="90"/>
      <c r="AF197" s="90"/>
      <c r="AG197" s="90"/>
      <c r="AH197" s="90"/>
      <c r="AI197" s="129"/>
      <c r="AJ197" s="90"/>
      <c r="AK197" s="90"/>
      <c r="AL197" s="90"/>
      <c r="AM197" s="90"/>
      <c r="AN197" s="90"/>
      <c r="AO197" s="922"/>
      <c r="AP197" s="141"/>
      <c r="AQ197" s="90"/>
      <c r="AR197" s="90"/>
      <c r="AS197" s="90"/>
      <c r="AT197" s="90"/>
      <c r="AU197" s="103">
        <f t="shared" si="49"/>
        <v>0</v>
      </c>
      <c r="AW197" s="912"/>
      <c r="AZ197" s="913"/>
    </row>
    <row r="198" spans="1:52" s="13" customFormat="1" ht="13.2" hidden="1" customHeight="1" thickBot="1" x14ac:dyDescent="0.45">
      <c r="A198" s="1371"/>
      <c r="B198" s="1332"/>
      <c r="C198" s="1372"/>
      <c r="D198" s="1336"/>
      <c r="E198" s="165" t="s">
        <v>147</v>
      </c>
      <c r="F198" s="814"/>
      <c r="G198" s="1396"/>
      <c r="H198" s="1137"/>
      <c r="I198" s="1235"/>
      <c r="J198" s="1236"/>
      <c r="K198" s="1221"/>
      <c r="L198" s="1222"/>
      <c r="M198" s="37" t="s">
        <v>31</v>
      </c>
      <c r="N198" s="91"/>
      <c r="O198" s="91"/>
      <c r="P198" s="91"/>
      <c r="Q198" s="134"/>
      <c r="R198" s="91"/>
      <c r="S198" s="91"/>
      <c r="T198" s="91"/>
      <c r="U198" s="91"/>
      <c r="V198" s="91"/>
      <c r="W198" s="134"/>
      <c r="X198" s="91"/>
      <c r="Y198" s="91"/>
      <c r="Z198" s="91"/>
      <c r="AA198" s="91"/>
      <c r="AB198" s="91"/>
      <c r="AC198" s="134"/>
      <c r="AD198" s="91"/>
      <c r="AE198" s="91"/>
      <c r="AF198" s="91"/>
      <c r="AG198" s="91"/>
      <c r="AH198" s="91"/>
      <c r="AI198" s="134"/>
      <c r="AJ198" s="91"/>
      <c r="AK198" s="91"/>
      <c r="AL198" s="91"/>
      <c r="AM198" s="91"/>
      <c r="AN198" s="91"/>
      <c r="AO198" s="923"/>
      <c r="AP198" s="91"/>
      <c r="AQ198" s="92"/>
      <c r="AR198" s="92"/>
      <c r="AS198" s="92"/>
      <c r="AT198" s="92"/>
      <c r="AU198" s="94">
        <f t="shared" si="49"/>
        <v>0</v>
      </c>
      <c r="AW198" s="912"/>
      <c r="AZ198" s="913"/>
    </row>
    <row r="199" spans="1:52" s="13" customFormat="1" ht="13.2" customHeight="1" x14ac:dyDescent="0.4">
      <c r="A199" s="1124" t="s">
        <v>135</v>
      </c>
      <c r="B199" s="1318"/>
      <c r="C199" s="1318"/>
      <c r="D199" s="1318"/>
      <c r="E199" s="1319"/>
      <c r="F199" s="1352"/>
      <c r="G199" s="347"/>
      <c r="H199" s="1272">
        <f>SUM(H151:H198)</f>
        <v>2040</v>
      </c>
      <c r="I199" s="1272">
        <f>SUM(I151:I198)</f>
        <v>2040</v>
      </c>
      <c r="J199" s="1326">
        <f>SUM(J151:J198)</f>
        <v>1557</v>
      </c>
      <c r="K199" s="1272">
        <f>SUM(K151:K198)</f>
        <v>483</v>
      </c>
      <c r="L199" s="1422">
        <f>J199/H199</f>
        <v>0.76323529411764701</v>
      </c>
      <c r="M199" s="114" t="s">
        <v>39</v>
      </c>
      <c r="N199" s="166">
        <f t="shared" ref="N199:AN200" si="57">N151+N153+N155+N157+N159+N161+N163+N165+N167+N169+N171+N173+N175+N177+N179+N181+N183+N185+N187+N189+N191+N193+N195+N197</f>
        <v>156</v>
      </c>
      <c r="O199" s="166">
        <f t="shared" si="57"/>
        <v>60</v>
      </c>
      <c r="P199" s="166">
        <f t="shared" si="57"/>
        <v>75</v>
      </c>
      <c r="Q199" s="167">
        <f t="shared" si="57"/>
        <v>0</v>
      </c>
      <c r="R199" s="166">
        <f>R151+R153+R155+R157+R159+R161+R163+R165+R167+R169+R171+R173+R175+R177+R179+R181+R183+R185+R187+R189+R191+R193+R195+R197</f>
        <v>75</v>
      </c>
      <c r="S199" s="166">
        <f t="shared" ref="S199:S200" si="58">S151+S153+S155+S157+S159+S161+S163+S165+S167+S169+S171+S173+S175+S177+S179+S181+S183+S185+S187+S189+S191+S193+S195+S197</f>
        <v>58</v>
      </c>
      <c r="T199" s="166">
        <f t="shared" si="57"/>
        <v>75</v>
      </c>
      <c r="U199" s="166">
        <f>U151+U153+U155+U157+U159+U161+U163+U165+U167+U169+U171+U173+U175+U177+U179+U181+U183+U185+U187+U189+U191+U193+U195+U197</f>
        <v>75</v>
      </c>
      <c r="V199" s="166">
        <f t="shared" si="57"/>
        <v>75</v>
      </c>
      <c r="W199" s="167">
        <f t="shared" si="57"/>
        <v>0</v>
      </c>
      <c r="X199" s="166">
        <f t="shared" si="57"/>
        <v>75</v>
      </c>
      <c r="Y199" s="166">
        <f t="shared" si="57"/>
        <v>100</v>
      </c>
      <c r="Z199" s="166">
        <f>Z151+Z153+Z155+Z157+Z159+Z161+Z163+Z165+Z167+Z169+Z171+Z173+Z175+Z177+Z179+Z181+Z183+Z185+Z187+Z189+Z191+Z193+Z195+Z197</f>
        <v>60</v>
      </c>
      <c r="AA199" s="166">
        <f>AA151+AA153+AA155+AA157+AA159+AA161+AA163+AA165+AA167+AA169+AA171+AA173+AA175+AA177+AA179+AA181+AA183+AA185+AA187+AA189+AA191+AA193+AA195+AA197</f>
        <v>70</v>
      </c>
      <c r="AB199" s="166">
        <f t="shared" si="57"/>
        <v>0</v>
      </c>
      <c r="AC199" s="167">
        <f t="shared" si="57"/>
        <v>0</v>
      </c>
      <c r="AD199" s="166">
        <f t="shared" si="57"/>
        <v>101</v>
      </c>
      <c r="AE199" s="166">
        <f t="shared" si="57"/>
        <v>70</v>
      </c>
      <c r="AF199" s="166">
        <f t="shared" si="57"/>
        <v>70</v>
      </c>
      <c r="AG199" s="166">
        <f t="shared" si="57"/>
        <v>50</v>
      </c>
      <c r="AH199" s="166">
        <f t="shared" si="57"/>
        <v>160</v>
      </c>
      <c r="AI199" s="167">
        <f t="shared" si="57"/>
        <v>0</v>
      </c>
      <c r="AJ199" s="166">
        <f t="shared" si="57"/>
        <v>160</v>
      </c>
      <c r="AK199" s="166">
        <f t="shared" si="57"/>
        <v>100</v>
      </c>
      <c r="AL199" s="166">
        <f t="shared" si="57"/>
        <v>100</v>
      </c>
      <c r="AM199" s="166">
        <f t="shared" si="57"/>
        <v>75</v>
      </c>
      <c r="AN199" s="705">
        <f t="shared" si="57"/>
        <v>0</v>
      </c>
      <c r="AO199" s="988"/>
      <c r="AP199" s="693"/>
      <c r="AQ199" s="693"/>
      <c r="AR199" s="693"/>
      <c r="AS199" s="694"/>
      <c r="AT199" s="365"/>
      <c r="AU199" s="695">
        <f t="shared" si="49"/>
        <v>1840</v>
      </c>
      <c r="AW199" s="912"/>
      <c r="AZ199" s="913"/>
    </row>
    <row r="200" spans="1:52" s="13" customFormat="1" ht="13.2" customHeight="1" thickBot="1" x14ac:dyDescent="0.45">
      <c r="A200" s="1320"/>
      <c r="B200" s="1321"/>
      <c r="C200" s="1321"/>
      <c r="D200" s="1321"/>
      <c r="E200" s="1322"/>
      <c r="F200" s="1353"/>
      <c r="G200" s="348"/>
      <c r="H200" s="1325"/>
      <c r="I200" s="1325"/>
      <c r="J200" s="1327"/>
      <c r="K200" s="1325"/>
      <c r="L200" s="1423"/>
      <c r="M200" s="71" t="s">
        <v>40</v>
      </c>
      <c r="N200" s="168">
        <f t="shared" si="57"/>
        <v>96</v>
      </c>
      <c r="O200" s="168">
        <f t="shared" si="57"/>
        <v>109</v>
      </c>
      <c r="P200" s="168">
        <f t="shared" si="57"/>
        <v>43</v>
      </c>
      <c r="Q200" s="169">
        <f t="shared" si="57"/>
        <v>0</v>
      </c>
      <c r="R200" s="168">
        <f t="shared" si="57"/>
        <v>127</v>
      </c>
      <c r="S200" s="168">
        <f t="shared" si="58"/>
        <v>20</v>
      </c>
      <c r="T200" s="168">
        <f t="shared" si="57"/>
        <v>30</v>
      </c>
      <c r="U200" s="168">
        <f t="shared" si="57"/>
        <v>64</v>
      </c>
      <c r="V200" s="168">
        <f t="shared" si="57"/>
        <v>89</v>
      </c>
      <c r="W200" s="169">
        <f t="shared" si="57"/>
        <v>0</v>
      </c>
      <c r="X200" s="168">
        <f t="shared" si="57"/>
        <v>42</v>
      </c>
      <c r="Y200" s="168">
        <f t="shared" si="57"/>
        <v>86</v>
      </c>
      <c r="Z200" s="168">
        <f t="shared" si="57"/>
        <v>54</v>
      </c>
      <c r="AA200" s="168">
        <f t="shared" si="57"/>
        <v>40</v>
      </c>
      <c r="AB200" s="168">
        <f t="shared" si="57"/>
        <v>85</v>
      </c>
      <c r="AC200" s="169">
        <f t="shared" si="57"/>
        <v>0</v>
      </c>
      <c r="AD200" s="168">
        <f t="shared" si="57"/>
        <v>82</v>
      </c>
      <c r="AE200" s="168">
        <f t="shared" si="57"/>
        <v>53</v>
      </c>
      <c r="AF200" s="168">
        <f t="shared" si="57"/>
        <v>131</v>
      </c>
      <c r="AG200" s="168">
        <f t="shared" si="57"/>
        <v>86</v>
      </c>
      <c r="AH200" s="168">
        <f t="shared" si="57"/>
        <v>8</v>
      </c>
      <c r="AI200" s="169">
        <f t="shared" si="57"/>
        <v>0</v>
      </c>
      <c r="AJ200" s="168">
        <f t="shared" si="57"/>
        <v>202</v>
      </c>
      <c r="AK200" s="168">
        <f t="shared" si="57"/>
        <v>110</v>
      </c>
      <c r="AL200" s="168">
        <f t="shared" si="57"/>
        <v>0</v>
      </c>
      <c r="AM200" s="168">
        <f t="shared" si="57"/>
        <v>0</v>
      </c>
      <c r="AN200" s="706">
        <f t="shared" si="57"/>
        <v>0</v>
      </c>
      <c r="AO200" s="989"/>
      <c r="AP200" s="696"/>
      <c r="AQ200" s="693"/>
      <c r="AR200" s="693"/>
      <c r="AS200" s="697"/>
      <c r="AT200" s="364"/>
      <c r="AU200" s="698">
        <f>AU160+AU164+AU168+AU170+AU172+AU176+AU182+AU184+AU186+AU192+AU194+AU180</f>
        <v>1147</v>
      </c>
      <c r="AW200" s="912"/>
      <c r="AZ200" s="913"/>
    </row>
    <row r="201" spans="1:52" ht="21" customHeight="1" thickBot="1" x14ac:dyDescent="0.45">
      <c r="A201" s="1412" t="s">
        <v>7</v>
      </c>
      <c r="B201" s="1415" t="s">
        <v>8</v>
      </c>
      <c r="C201" s="1418" t="s">
        <v>9</v>
      </c>
      <c r="D201" s="1418" t="s">
        <v>10</v>
      </c>
      <c r="E201" s="1418" t="s">
        <v>11</v>
      </c>
      <c r="F201" s="1419"/>
      <c r="G201" s="1402" t="s">
        <v>756</v>
      </c>
      <c r="H201" s="1405" t="s">
        <v>14</v>
      </c>
      <c r="I201" s="1405" t="s">
        <v>15</v>
      </c>
      <c r="J201" s="1405" t="s">
        <v>16</v>
      </c>
      <c r="K201" s="1408" t="s">
        <v>17</v>
      </c>
      <c r="L201" s="1335" t="s">
        <v>18</v>
      </c>
      <c r="M201" s="1399" t="s">
        <v>91</v>
      </c>
      <c r="N201" s="124"/>
      <c r="O201" s="124"/>
      <c r="P201" s="124"/>
      <c r="Q201" s="773"/>
      <c r="R201" s="124"/>
      <c r="S201" s="124"/>
      <c r="T201" s="124"/>
      <c r="U201" s="124"/>
      <c r="V201" s="124"/>
      <c r="W201" s="773"/>
      <c r="X201" s="124"/>
      <c r="Y201" s="124"/>
      <c r="Z201" s="124"/>
      <c r="AA201" s="124"/>
      <c r="AB201" s="124"/>
      <c r="AC201" s="773"/>
      <c r="AD201" s="124"/>
      <c r="AE201" s="124"/>
      <c r="AF201" s="124"/>
      <c r="AG201" s="124"/>
      <c r="AH201" s="124"/>
      <c r="AI201" s="773"/>
      <c r="AJ201" s="124"/>
      <c r="AK201" s="124"/>
      <c r="AL201" s="124"/>
      <c r="AM201" s="124"/>
      <c r="AN201" s="124"/>
      <c r="AO201" s="986"/>
      <c r="AP201" s="124"/>
      <c r="AQ201" s="124"/>
      <c r="AR201" s="124"/>
      <c r="AS201" s="124"/>
      <c r="AT201" s="124"/>
      <c r="AU201" s="125"/>
      <c r="AW201" s="916"/>
      <c r="AZ201" s="917"/>
    </row>
    <row r="202" spans="1:52" ht="13.2" customHeight="1" thickBot="1" x14ac:dyDescent="0.45">
      <c r="A202" s="1413"/>
      <c r="B202" s="1416"/>
      <c r="C202" s="1416"/>
      <c r="D202" s="1416"/>
      <c r="E202" s="1416"/>
      <c r="F202" s="1420"/>
      <c r="G202" s="1403"/>
      <c r="H202" s="1406"/>
      <c r="I202" s="1406"/>
      <c r="J202" s="1406"/>
      <c r="K202" s="1409"/>
      <c r="L202" s="1411"/>
      <c r="M202" s="1400"/>
      <c r="N202" s="20">
        <v>1</v>
      </c>
      <c r="O202" s="20">
        <v>2</v>
      </c>
      <c r="P202" s="20">
        <v>3</v>
      </c>
      <c r="Q202" s="19">
        <v>4</v>
      </c>
      <c r="R202" s="20">
        <v>6</v>
      </c>
      <c r="S202" s="20">
        <v>7</v>
      </c>
      <c r="T202" s="20">
        <v>8</v>
      </c>
      <c r="U202" s="20">
        <v>9</v>
      </c>
      <c r="V202" s="20">
        <v>10</v>
      </c>
      <c r="W202" s="19">
        <v>11</v>
      </c>
      <c r="X202" s="20">
        <v>13</v>
      </c>
      <c r="Y202" s="20">
        <v>14</v>
      </c>
      <c r="Z202" s="20">
        <v>15</v>
      </c>
      <c r="AA202" s="20">
        <v>16</v>
      </c>
      <c r="AB202" s="20">
        <v>17</v>
      </c>
      <c r="AC202" s="19">
        <v>18</v>
      </c>
      <c r="AD202" s="20">
        <v>20</v>
      </c>
      <c r="AE202" s="20">
        <v>21</v>
      </c>
      <c r="AF202" s="20">
        <v>22</v>
      </c>
      <c r="AG202" s="20">
        <v>23</v>
      </c>
      <c r="AH202" s="20">
        <v>24</v>
      </c>
      <c r="AI202" s="19">
        <v>25</v>
      </c>
      <c r="AJ202" s="20">
        <v>27</v>
      </c>
      <c r="AK202" s="20">
        <v>28</v>
      </c>
      <c r="AL202" s="20">
        <v>29</v>
      </c>
      <c r="AM202" s="20">
        <v>30</v>
      </c>
      <c r="AN202" s="20">
        <v>31</v>
      </c>
      <c r="AO202" s="958"/>
      <c r="AP202" s="21"/>
      <c r="AQ202" s="20"/>
      <c r="AR202" s="22"/>
      <c r="AS202" s="22"/>
      <c r="AT202" s="241"/>
      <c r="AU202" s="23"/>
      <c r="AW202" s="916"/>
      <c r="AZ202" s="917"/>
    </row>
    <row r="203" spans="1:52" ht="13.2" customHeight="1" thickBot="1" x14ac:dyDescent="0.45">
      <c r="A203" s="1414"/>
      <c r="B203" s="1417"/>
      <c r="C203" s="1417"/>
      <c r="D203" s="1417"/>
      <c r="E203" s="1417"/>
      <c r="F203" s="1421"/>
      <c r="G203" s="1404"/>
      <c r="H203" s="1407"/>
      <c r="I203" s="1407"/>
      <c r="J203" s="1407"/>
      <c r="K203" s="1410"/>
      <c r="L203" s="1336"/>
      <c r="M203" s="1401"/>
      <c r="N203" s="25" t="s">
        <v>771</v>
      </c>
      <c r="O203" s="25" t="s">
        <v>772</v>
      </c>
      <c r="P203" s="25" t="s">
        <v>773</v>
      </c>
      <c r="Q203" s="24" t="s">
        <v>25</v>
      </c>
      <c r="R203" s="25" t="s">
        <v>20</v>
      </c>
      <c r="S203" s="25" t="s">
        <v>21</v>
      </c>
      <c r="T203" s="25" t="s">
        <v>771</v>
      </c>
      <c r="U203" s="25" t="s">
        <v>772</v>
      </c>
      <c r="V203" s="25" t="s">
        <v>773</v>
      </c>
      <c r="W203" s="24" t="s">
        <v>25</v>
      </c>
      <c r="X203" s="25" t="s">
        <v>20</v>
      </c>
      <c r="Y203" s="25" t="s">
        <v>21</v>
      </c>
      <c r="Z203" s="25" t="s">
        <v>771</v>
      </c>
      <c r="AA203" s="25" t="s">
        <v>772</v>
      </c>
      <c r="AB203" s="25" t="s">
        <v>773</v>
      </c>
      <c r="AC203" s="24" t="s">
        <v>25</v>
      </c>
      <c r="AD203" s="25" t="s">
        <v>20</v>
      </c>
      <c r="AE203" s="25" t="s">
        <v>21</v>
      </c>
      <c r="AF203" s="25" t="s">
        <v>771</v>
      </c>
      <c r="AG203" s="25" t="s">
        <v>772</v>
      </c>
      <c r="AH203" s="25" t="s">
        <v>773</v>
      </c>
      <c r="AI203" s="24" t="s">
        <v>25</v>
      </c>
      <c r="AJ203" s="25" t="s">
        <v>20</v>
      </c>
      <c r="AK203" s="25" t="s">
        <v>21</v>
      </c>
      <c r="AL203" s="25" t="s">
        <v>771</v>
      </c>
      <c r="AM203" s="25" t="s">
        <v>772</v>
      </c>
      <c r="AN203" s="25" t="s">
        <v>25</v>
      </c>
      <c r="AO203" s="959"/>
      <c r="AP203" s="26"/>
      <c r="AQ203" s="26"/>
      <c r="AR203" s="27"/>
      <c r="AS203" s="27"/>
      <c r="AT203" s="26"/>
      <c r="AU203" s="28" t="s">
        <v>26</v>
      </c>
      <c r="AV203" s="29"/>
      <c r="AW203" s="916"/>
      <c r="AZ203" s="917"/>
    </row>
    <row r="204" spans="1:52" s="13" customFormat="1" ht="13.2" customHeight="1" x14ac:dyDescent="0.4">
      <c r="A204" s="1370" t="s">
        <v>27</v>
      </c>
      <c r="B204" s="1399" t="s">
        <v>824</v>
      </c>
      <c r="C204" s="36"/>
      <c r="D204" s="1360" t="s">
        <v>970</v>
      </c>
      <c r="E204" s="56" t="s">
        <v>1091</v>
      </c>
      <c r="F204" s="771" t="s">
        <v>1120</v>
      </c>
      <c r="G204" s="1362" t="s">
        <v>763</v>
      </c>
      <c r="H204" s="1142">
        <f>11300-1500-1000-1000-1200</f>
        <v>6600</v>
      </c>
      <c r="I204" s="1230">
        <f t="shared" ref="I204" si="59">AU204</f>
        <v>6600</v>
      </c>
      <c r="J204" s="1232">
        <f>SUM(N205:AT205)</f>
        <v>6600</v>
      </c>
      <c r="K204" s="1220">
        <f t="shared" ref="K204:K206" si="60">H204-J204</f>
        <v>0</v>
      </c>
      <c r="L204" s="1209">
        <v>0</v>
      </c>
      <c r="M204" s="30" t="s">
        <v>57</v>
      </c>
      <c r="N204" s="131"/>
      <c r="O204" s="131">
        <v>200</v>
      </c>
      <c r="P204" s="131">
        <v>600</v>
      </c>
      <c r="Q204" s="140"/>
      <c r="R204" s="131">
        <v>600</v>
      </c>
      <c r="S204" s="131">
        <v>600</v>
      </c>
      <c r="T204" s="131">
        <v>600</v>
      </c>
      <c r="U204" s="131"/>
      <c r="V204" s="131">
        <v>200</v>
      </c>
      <c r="W204" s="140"/>
      <c r="X204" s="131">
        <v>500</v>
      </c>
      <c r="Y204" s="131">
        <v>500</v>
      </c>
      <c r="Z204" s="131">
        <v>500</v>
      </c>
      <c r="AA204" s="131">
        <v>500</v>
      </c>
      <c r="AB204" s="131"/>
      <c r="AC204" s="140"/>
      <c r="AD204" s="131"/>
      <c r="AE204" s="131">
        <v>500</v>
      </c>
      <c r="AF204" s="131">
        <v>500</v>
      </c>
      <c r="AG204" s="131">
        <v>300</v>
      </c>
      <c r="AH204" s="131">
        <v>300</v>
      </c>
      <c r="AI204" s="140"/>
      <c r="AJ204" s="131"/>
      <c r="AK204" s="131"/>
      <c r="AL204" s="131">
        <v>200</v>
      </c>
      <c r="AM204" s="131"/>
      <c r="AN204" s="131"/>
      <c r="AO204" s="924"/>
      <c r="AP204" s="90"/>
      <c r="AQ204" s="90"/>
      <c r="AR204" s="90"/>
      <c r="AS204" s="44"/>
      <c r="AT204" s="90"/>
      <c r="AU204" s="103">
        <f t="shared" ref="AU204:AU227" si="61">SUM(N204:AT204)</f>
        <v>6600</v>
      </c>
      <c r="AW204" s="912"/>
      <c r="AZ204" s="913"/>
    </row>
    <row r="205" spans="1:52" s="13" customFormat="1" ht="13.2" customHeight="1" thickBot="1" x14ac:dyDescent="0.45">
      <c r="A205" s="1371"/>
      <c r="B205" s="1400"/>
      <c r="C205" s="36"/>
      <c r="D205" s="1361"/>
      <c r="E205" s="105" t="s">
        <v>163</v>
      </c>
      <c r="F205" s="754"/>
      <c r="G205" s="1363"/>
      <c r="H205" s="1137"/>
      <c r="I205" s="1235"/>
      <c r="J205" s="1236"/>
      <c r="K205" s="1221"/>
      <c r="L205" s="1222"/>
      <c r="M205" s="37" t="s">
        <v>58</v>
      </c>
      <c r="N205" s="91">
        <v>56</v>
      </c>
      <c r="O205" s="91"/>
      <c r="P205" s="91">
        <v>588</v>
      </c>
      <c r="Q205" s="134"/>
      <c r="R205" s="91">
        <v>744</v>
      </c>
      <c r="S205" s="91">
        <v>674</v>
      </c>
      <c r="T205" s="91">
        <v>217</v>
      </c>
      <c r="U205" s="91"/>
      <c r="V205" s="91">
        <v>287</v>
      </c>
      <c r="W205" s="134"/>
      <c r="X205" s="91">
        <v>574</v>
      </c>
      <c r="Y205" s="91">
        <v>686</v>
      </c>
      <c r="Z205" s="91">
        <v>336</v>
      </c>
      <c r="AA205" s="91">
        <v>638</v>
      </c>
      <c r="AB205" s="91"/>
      <c r="AC205" s="134"/>
      <c r="AD205" s="91">
        <v>224</v>
      </c>
      <c r="AE205" s="91">
        <v>574</v>
      </c>
      <c r="AF205" s="91">
        <v>574</v>
      </c>
      <c r="AG205" s="91">
        <v>428</v>
      </c>
      <c r="AH205" s="91"/>
      <c r="AI205" s="134"/>
      <c r="AJ205" s="91"/>
      <c r="AK205" s="91"/>
      <c r="AL205" s="91"/>
      <c r="AM205" s="91"/>
      <c r="AN205" s="91"/>
      <c r="AO205" s="990"/>
      <c r="AP205" s="92"/>
      <c r="AQ205" s="92"/>
      <c r="AR205" s="92"/>
      <c r="AS205" s="92"/>
      <c r="AT205" s="92"/>
      <c r="AU205" s="94">
        <f t="shared" si="61"/>
        <v>6600</v>
      </c>
      <c r="AW205" s="912"/>
      <c r="AZ205" s="913"/>
    </row>
    <row r="206" spans="1:52" s="13" customFormat="1" ht="13.2" hidden="1" customHeight="1" x14ac:dyDescent="0.4">
      <c r="A206" s="1370" t="s">
        <v>27</v>
      </c>
      <c r="B206" s="1400"/>
      <c r="C206" s="1350"/>
      <c r="D206" s="1360" t="s">
        <v>162</v>
      </c>
      <c r="E206" s="56" t="s">
        <v>867</v>
      </c>
      <c r="F206" s="1226"/>
      <c r="G206" s="1362" t="s">
        <v>760</v>
      </c>
      <c r="H206" s="1142"/>
      <c r="I206" s="1230">
        <f>AU206</f>
        <v>0</v>
      </c>
      <c r="J206" s="1232">
        <f>SUM(N207:AT207)</f>
        <v>0</v>
      </c>
      <c r="K206" s="1220">
        <f t="shared" si="60"/>
        <v>0</v>
      </c>
      <c r="L206" s="1209" t="e">
        <f t="shared" ref="L206" si="62">J206/H206</f>
        <v>#DIV/0!</v>
      </c>
      <c r="M206" s="30" t="s">
        <v>30</v>
      </c>
      <c r="N206" s="131"/>
      <c r="O206" s="131"/>
      <c r="P206" s="131"/>
      <c r="Q206" s="140"/>
      <c r="R206" s="131"/>
      <c r="S206" s="131"/>
      <c r="T206" s="131"/>
      <c r="U206" s="131"/>
      <c r="V206" s="131"/>
      <c r="W206" s="140"/>
      <c r="X206" s="131"/>
      <c r="Y206" s="131"/>
      <c r="Z206" s="131"/>
      <c r="AA206" s="131"/>
      <c r="AB206" s="131"/>
      <c r="AC206" s="140"/>
      <c r="AD206" s="131"/>
      <c r="AE206" s="131"/>
      <c r="AF206" s="131"/>
      <c r="AG206" s="131"/>
      <c r="AH206" s="131"/>
      <c r="AI206" s="140"/>
      <c r="AJ206" s="131"/>
      <c r="AK206" s="131"/>
      <c r="AL206" s="131"/>
      <c r="AM206" s="131"/>
      <c r="AN206" s="131"/>
      <c r="AO206" s="924"/>
      <c r="AP206" s="90"/>
      <c r="AQ206" s="90"/>
      <c r="AR206" s="90"/>
      <c r="AS206" s="44"/>
      <c r="AT206" s="136"/>
      <c r="AU206" s="103">
        <f t="shared" si="61"/>
        <v>0</v>
      </c>
      <c r="AW206" s="912"/>
      <c r="AZ206" s="913"/>
    </row>
    <row r="207" spans="1:52" s="13" customFormat="1" ht="13.2" hidden="1" customHeight="1" thickBot="1" x14ac:dyDescent="0.45">
      <c r="A207" s="1371"/>
      <c r="B207" s="1400"/>
      <c r="C207" s="1351"/>
      <c r="D207" s="1361"/>
      <c r="E207" s="105" t="s">
        <v>866</v>
      </c>
      <c r="F207" s="1282"/>
      <c r="G207" s="1363"/>
      <c r="H207" s="1137"/>
      <c r="I207" s="1235"/>
      <c r="J207" s="1236"/>
      <c r="K207" s="1221"/>
      <c r="L207" s="1222"/>
      <c r="M207" s="37" t="s">
        <v>31</v>
      </c>
      <c r="N207" s="240"/>
      <c r="O207" s="240"/>
      <c r="P207" s="240"/>
      <c r="Q207" s="174"/>
      <c r="R207" s="240"/>
      <c r="S207" s="240"/>
      <c r="T207" s="240"/>
      <c r="U207" s="240"/>
      <c r="V207" s="240"/>
      <c r="W207" s="174"/>
      <c r="X207" s="240"/>
      <c r="Y207" s="240"/>
      <c r="Z207" s="240"/>
      <c r="AA207" s="240"/>
      <c r="AB207" s="240"/>
      <c r="AC207" s="174"/>
      <c r="AD207" s="240"/>
      <c r="AE207" s="240"/>
      <c r="AF207" s="240"/>
      <c r="AG207" s="240"/>
      <c r="AH207" s="240"/>
      <c r="AI207" s="174"/>
      <c r="AJ207" s="240"/>
      <c r="AK207" s="240"/>
      <c r="AL207" s="240"/>
      <c r="AM207" s="240"/>
      <c r="AN207" s="240"/>
      <c r="AO207" s="990"/>
      <c r="AP207" s="91"/>
      <c r="AQ207" s="92"/>
      <c r="AR207" s="92"/>
      <c r="AS207" s="92"/>
      <c r="AT207" s="175"/>
      <c r="AU207" s="94">
        <f t="shared" si="61"/>
        <v>0</v>
      </c>
      <c r="AW207" s="912"/>
      <c r="AZ207" s="913"/>
    </row>
    <row r="208" spans="1:52" s="13" customFormat="1" ht="13.2" customHeight="1" x14ac:dyDescent="0.4">
      <c r="A208" s="1370" t="s">
        <v>27</v>
      </c>
      <c r="B208" s="1400"/>
      <c r="C208" s="1350"/>
      <c r="D208" s="1398" t="s">
        <v>971</v>
      </c>
      <c r="E208" s="56" t="s">
        <v>1092</v>
      </c>
      <c r="F208" s="1096" t="s">
        <v>1094</v>
      </c>
      <c r="G208" s="1362" t="s">
        <v>763</v>
      </c>
      <c r="H208" s="1142">
        <f>3000+1500</f>
        <v>4500</v>
      </c>
      <c r="I208" s="1230">
        <f>AU208</f>
        <v>4500</v>
      </c>
      <c r="J208" s="1232">
        <f>SUM(N209:AT209)</f>
        <v>4248</v>
      </c>
      <c r="K208" s="1220">
        <f t="shared" ref="K208" si="63">H208-J208</f>
        <v>252</v>
      </c>
      <c r="L208" s="1209">
        <f t="shared" ref="L208" si="64">J208/H208</f>
        <v>0.94399999999999995</v>
      </c>
      <c r="M208" s="30" t="s">
        <v>30</v>
      </c>
      <c r="N208" s="131">
        <v>600</v>
      </c>
      <c r="O208" s="320">
        <v>400</v>
      </c>
      <c r="P208" s="320"/>
      <c r="Q208" s="140"/>
      <c r="R208" s="131"/>
      <c r="S208" s="131"/>
      <c r="T208" s="131"/>
      <c r="U208" s="131">
        <v>600</v>
      </c>
      <c r="V208" s="320">
        <v>400</v>
      </c>
      <c r="W208" s="140"/>
      <c r="X208" s="131"/>
      <c r="Y208" s="131"/>
      <c r="Z208" s="320"/>
      <c r="AA208" s="131"/>
      <c r="AB208" s="131">
        <v>500</v>
      </c>
      <c r="AC208" s="140"/>
      <c r="AD208" s="320">
        <v>500</v>
      </c>
      <c r="AE208" s="131"/>
      <c r="AF208" s="131"/>
      <c r="AG208" s="320"/>
      <c r="AH208" s="131">
        <v>200</v>
      </c>
      <c r="AI208" s="140"/>
      <c r="AJ208" s="131">
        <v>500</v>
      </c>
      <c r="AK208" s="131">
        <v>500</v>
      </c>
      <c r="AL208" s="131">
        <v>300</v>
      </c>
      <c r="AM208" s="131"/>
      <c r="AN208" s="131"/>
      <c r="AO208" s="924"/>
      <c r="AP208" s="90"/>
      <c r="AQ208" s="90"/>
      <c r="AR208" s="90"/>
      <c r="AS208" s="90"/>
      <c r="AT208" s="1086" t="s">
        <v>1085</v>
      </c>
      <c r="AU208" s="103">
        <f t="shared" si="61"/>
        <v>4500</v>
      </c>
      <c r="AW208" s="912"/>
      <c r="AZ208" s="913"/>
    </row>
    <row r="209" spans="1:52" s="13" customFormat="1" ht="13.2" customHeight="1" thickBot="1" x14ac:dyDescent="0.45">
      <c r="A209" s="1371"/>
      <c r="B209" s="1401"/>
      <c r="C209" s="1351"/>
      <c r="D209" s="1361"/>
      <c r="E209" s="105" t="s">
        <v>168</v>
      </c>
      <c r="F209" s="825"/>
      <c r="G209" s="1363"/>
      <c r="H209" s="1137"/>
      <c r="I209" s="1235"/>
      <c r="J209" s="1236"/>
      <c r="K209" s="1221"/>
      <c r="L209" s="1222"/>
      <c r="M209" s="37" t="s">
        <v>31</v>
      </c>
      <c r="N209" s="91">
        <v>312</v>
      </c>
      <c r="O209" s="91">
        <v>552</v>
      </c>
      <c r="P209" s="91">
        <v>136</v>
      </c>
      <c r="Q209" s="134"/>
      <c r="R209" s="91"/>
      <c r="S209" s="91"/>
      <c r="T209" s="91"/>
      <c r="U209" s="91">
        <v>654</v>
      </c>
      <c r="V209" s="91">
        <v>346</v>
      </c>
      <c r="W209" s="134"/>
      <c r="X209" s="91"/>
      <c r="Y209" s="91"/>
      <c r="Z209" s="91"/>
      <c r="AA209" s="91">
        <v>12</v>
      </c>
      <c r="AB209" s="91">
        <v>528</v>
      </c>
      <c r="AC209" s="134"/>
      <c r="AD209" s="91">
        <v>460</v>
      </c>
      <c r="AE209" s="91"/>
      <c r="AF209" s="91"/>
      <c r="AG209" s="91"/>
      <c r="AH209" s="91">
        <v>648</v>
      </c>
      <c r="AI209" s="134"/>
      <c r="AJ209" s="91">
        <v>312</v>
      </c>
      <c r="AK209" s="91">
        <v>288</v>
      </c>
      <c r="AL209" s="91"/>
      <c r="AM209" s="91"/>
      <c r="AN209" s="240"/>
      <c r="AO209" s="990"/>
      <c r="AP209" s="92"/>
      <c r="AQ209" s="92"/>
      <c r="AR209" s="92"/>
      <c r="AS209" s="92"/>
      <c r="AT209" s="175"/>
      <c r="AU209" s="94">
        <f t="shared" si="61"/>
        <v>4248</v>
      </c>
      <c r="AW209" s="912"/>
      <c r="AZ209" s="913"/>
    </row>
    <row r="210" spans="1:52" s="13" customFormat="1" ht="13.2" customHeight="1" x14ac:dyDescent="0.4">
      <c r="A210" s="1124" t="s">
        <v>825</v>
      </c>
      <c r="B210" s="1318"/>
      <c r="C210" s="1318"/>
      <c r="D210" s="1318"/>
      <c r="E210" s="1319"/>
      <c r="F210" s="1352"/>
      <c r="G210" s="347"/>
      <c r="H210" s="1272">
        <f>SUM(H204:H209)</f>
        <v>11100</v>
      </c>
      <c r="I210" s="1272">
        <f>SUM(I204:I209)</f>
        <v>11100</v>
      </c>
      <c r="J210" s="1326">
        <f>SUM(J204:J209)</f>
        <v>10848</v>
      </c>
      <c r="K210" s="1272">
        <f>SUM(K204:K209)</f>
        <v>252</v>
      </c>
      <c r="L210" s="1312">
        <f>J210/H210</f>
        <v>0.97729729729729731</v>
      </c>
      <c r="M210" s="114" t="s">
        <v>39</v>
      </c>
      <c r="N210" s="763">
        <f>N204+N206+N208</f>
        <v>600</v>
      </c>
      <c r="O210" s="763">
        <f t="shared" ref="O210:AN211" si="65">O204+O206+O208</f>
        <v>600</v>
      </c>
      <c r="P210" s="763">
        <f t="shared" si="65"/>
        <v>600</v>
      </c>
      <c r="Q210" s="523">
        <f t="shared" si="65"/>
        <v>0</v>
      </c>
      <c r="R210" s="763">
        <f t="shared" si="65"/>
        <v>600</v>
      </c>
      <c r="S210" s="763">
        <f>S204+S206+S208</f>
        <v>600</v>
      </c>
      <c r="T210" s="763">
        <f t="shared" si="65"/>
        <v>600</v>
      </c>
      <c r="U210" s="763">
        <f t="shared" si="65"/>
        <v>600</v>
      </c>
      <c r="V210" s="763">
        <f t="shared" si="65"/>
        <v>600</v>
      </c>
      <c r="W210" s="523">
        <f t="shared" si="65"/>
        <v>0</v>
      </c>
      <c r="X210" s="763">
        <f t="shared" si="65"/>
        <v>500</v>
      </c>
      <c r="Y210" s="763">
        <f>Y204+Y206+Y208</f>
        <v>500</v>
      </c>
      <c r="Z210" s="763">
        <f t="shared" ref="Z210:AC211" si="66">Z204+Z206+Z208</f>
        <v>500</v>
      </c>
      <c r="AA210" s="763">
        <f t="shared" si="66"/>
        <v>500</v>
      </c>
      <c r="AB210" s="763">
        <f t="shared" si="66"/>
        <v>500</v>
      </c>
      <c r="AC210" s="523">
        <f t="shared" si="66"/>
        <v>0</v>
      </c>
      <c r="AD210" s="763">
        <f t="shared" si="65"/>
        <v>500</v>
      </c>
      <c r="AE210" s="763">
        <f>AE204+AE206+AE208</f>
        <v>500</v>
      </c>
      <c r="AF210" s="763">
        <f t="shared" si="65"/>
        <v>500</v>
      </c>
      <c r="AG210" s="763">
        <f t="shared" si="65"/>
        <v>300</v>
      </c>
      <c r="AH210" s="763">
        <f t="shared" si="65"/>
        <v>500</v>
      </c>
      <c r="AI210" s="523">
        <f t="shared" si="65"/>
        <v>0</v>
      </c>
      <c r="AJ210" s="763">
        <f t="shared" si="65"/>
        <v>500</v>
      </c>
      <c r="AK210" s="763">
        <f>AK204+AK206+AK208</f>
        <v>500</v>
      </c>
      <c r="AL210" s="763">
        <f t="shared" si="65"/>
        <v>500</v>
      </c>
      <c r="AM210" s="763">
        <f t="shared" si="65"/>
        <v>0</v>
      </c>
      <c r="AN210" s="683">
        <f t="shared" si="65"/>
        <v>0</v>
      </c>
      <c r="AO210" s="991"/>
      <c r="AP210" s="683"/>
      <c r="AQ210" s="683"/>
      <c r="AR210" s="683"/>
      <c r="AS210" s="683"/>
      <c r="AT210" s="683"/>
      <c r="AU210" s="695">
        <f t="shared" si="61"/>
        <v>11100</v>
      </c>
      <c r="AW210" s="912"/>
      <c r="AZ210" s="913"/>
    </row>
    <row r="211" spans="1:52" s="13" customFormat="1" ht="13.2" customHeight="1" thickBot="1" x14ac:dyDescent="0.45">
      <c r="A211" s="1320"/>
      <c r="B211" s="1321"/>
      <c r="C211" s="1321"/>
      <c r="D211" s="1321"/>
      <c r="E211" s="1322"/>
      <c r="F211" s="1353"/>
      <c r="G211" s="348"/>
      <c r="H211" s="1325"/>
      <c r="I211" s="1325"/>
      <c r="J211" s="1327"/>
      <c r="K211" s="1325"/>
      <c r="L211" s="1313"/>
      <c r="M211" s="71" t="s">
        <v>40</v>
      </c>
      <c r="N211" s="318">
        <f>N205+N207+N209</f>
        <v>368</v>
      </c>
      <c r="O211" s="318">
        <f t="shared" si="65"/>
        <v>552</v>
      </c>
      <c r="P211" s="318">
        <f t="shared" si="65"/>
        <v>724</v>
      </c>
      <c r="Q211" s="515">
        <f t="shared" si="65"/>
        <v>0</v>
      </c>
      <c r="R211" s="318">
        <f t="shared" si="65"/>
        <v>744</v>
      </c>
      <c r="S211" s="318">
        <f>S205+S207+S209</f>
        <v>674</v>
      </c>
      <c r="T211" s="318">
        <f t="shared" si="65"/>
        <v>217</v>
      </c>
      <c r="U211" s="318">
        <f t="shared" si="65"/>
        <v>654</v>
      </c>
      <c r="V211" s="318">
        <f t="shared" si="65"/>
        <v>633</v>
      </c>
      <c r="W211" s="515">
        <f t="shared" si="65"/>
        <v>0</v>
      </c>
      <c r="X211" s="318">
        <f t="shared" si="65"/>
        <v>574</v>
      </c>
      <c r="Y211" s="318">
        <f>Y205+Y207+Y209</f>
        <v>686</v>
      </c>
      <c r="Z211" s="318">
        <f t="shared" si="66"/>
        <v>336</v>
      </c>
      <c r="AA211" s="318">
        <f t="shared" si="66"/>
        <v>650</v>
      </c>
      <c r="AB211" s="318">
        <f t="shared" si="66"/>
        <v>528</v>
      </c>
      <c r="AC211" s="515">
        <f t="shared" si="66"/>
        <v>0</v>
      </c>
      <c r="AD211" s="318">
        <f t="shared" si="65"/>
        <v>684</v>
      </c>
      <c r="AE211" s="318">
        <f>AE205+AE207+AE209</f>
        <v>574</v>
      </c>
      <c r="AF211" s="318">
        <f t="shared" si="65"/>
        <v>574</v>
      </c>
      <c r="AG211" s="318">
        <f t="shared" si="65"/>
        <v>428</v>
      </c>
      <c r="AH211" s="318">
        <f t="shared" si="65"/>
        <v>648</v>
      </c>
      <c r="AI211" s="515">
        <f t="shared" si="65"/>
        <v>0</v>
      </c>
      <c r="AJ211" s="318">
        <f t="shared" si="65"/>
        <v>312</v>
      </c>
      <c r="AK211" s="318">
        <f>AK205+AK207+AK209</f>
        <v>288</v>
      </c>
      <c r="AL211" s="318">
        <f t="shared" si="65"/>
        <v>0</v>
      </c>
      <c r="AM211" s="318">
        <f t="shared" si="65"/>
        <v>0</v>
      </c>
      <c r="AN211" s="684">
        <f t="shared" si="65"/>
        <v>0</v>
      </c>
      <c r="AO211" s="992"/>
      <c r="AP211" s="684"/>
      <c r="AQ211" s="684"/>
      <c r="AR211" s="684"/>
      <c r="AS211" s="684"/>
      <c r="AT211" s="684"/>
      <c r="AU211" s="94">
        <f t="shared" si="61"/>
        <v>10848</v>
      </c>
      <c r="AW211" s="912"/>
      <c r="AZ211" s="913"/>
    </row>
    <row r="212" spans="1:52" s="13" customFormat="1" ht="13.2" hidden="1" customHeight="1" x14ac:dyDescent="0.4">
      <c r="A212" s="1370" t="s">
        <v>27</v>
      </c>
      <c r="B212" s="1331" t="s">
        <v>136</v>
      </c>
      <c r="C212" s="1350"/>
      <c r="D212" s="1335" t="s">
        <v>64</v>
      </c>
      <c r="E212" s="283" t="s">
        <v>792</v>
      </c>
      <c r="F212" s="1140"/>
      <c r="G212" s="1356" t="s">
        <v>763</v>
      </c>
      <c r="H212" s="1142"/>
      <c r="I212" s="1230">
        <f>AU212</f>
        <v>0</v>
      </c>
      <c r="J212" s="1232">
        <f>SUM(N213:AT213)</f>
        <v>0</v>
      </c>
      <c r="K212" s="1220">
        <f>H212-J212</f>
        <v>0</v>
      </c>
      <c r="L212" s="1209" t="e">
        <f t="shared" ref="L212:L274" si="67">J212/H212</f>
        <v>#DIV/0!</v>
      </c>
      <c r="M212" s="30" t="s">
        <v>30</v>
      </c>
      <c r="N212" s="131"/>
      <c r="O212" s="131"/>
      <c r="P212" s="131"/>
      <c r="Q212" s="140"/>
      <c r="R212" s="131"/>
      <c r="S212" s="131"/>
      <c r="T212" s="131"/>
      <c r="U212" s="131"/>
      <c r="V212" s="131"/>
      <c r="W212" s="140"/>
      <c r="X212" s="131"/>
      <c r="Y212" s="131"/>
      <c r="Z212" s="131"/>
      <c r="AA212" s="131"/>
      <c r="AB212" s="131"/>
      <c r="AC212" s="140"/>
      <c r="AD212" s="131"/>
      <c r="AE212" s="131"/>
      <c r="AF212" s="131"/>
      <c r="AG212" s="131"/>
      <c r="AH212" s="131"/>
      <c r="AI212" s="140"/>
      <c r="AJ212" s="131"/>
      <c r="AK212" s="131"/>
      <c r="AL212" s="131"/>
      <c r="AM212" s="131"/>
      <c r="AN212" s="131"/>
      <c r="AO212" s="924"/>
      <c r="AP212" s="90"/>
      <c r="AQ212" s="90"/>
      <c r="AR212" s="90"/>
      <c r="AS212" s="90"/>
      <c r="AT212" s="90"/>
      <c r="AU212" s="103">
        <f t="shared" si="61"/>
        <v>0</v>
      </c>
      <c r="AW212" s="912"/>
      <c r="AZ212" s="913"/>
    </row>
    <row r="213" spans="1:52" s="13" customFormat="1" ht="13.2" hidden="1" customHeight="1" thickBot="1" x14ac:dyDescent="0.45">
      <c r="A213" s="1371"/>
      <c r="B213" s="1397"/>
      <c r="C213" s="1351"/>
      <c r="D213" s="1388"/>
      <c r="E213" s="284" t="s">
        <v>153</v>
      </c>
      <c r="F213" s="1141"/>
      <c r="G213" s="1357"/>
      <c r="H213" s="1137"/>
      <c r="I213" s="1235"/>
      <c r="J213" s="1236"/>
      <c r="K213" s="1221"/>
      <c r="L213" s="1222"/>
      <c r="M213" s="37" t="s">
        <v>31</v>
      </c>
      <c r="N213" s="240"/>
      <c r="O213" s="240"/>
      <c r="P213" s="240"/>
      <c r="Q213" s="174"/>
      <c r="R213" s="240"/>
      <c r="S213" s="240"/>
      <c r="T213" s="240"/>
      <c r="U213" s="240"/>
      <c r="V213" s="240"/>
      <c r="W213" s="174"/>
      <c r="X213" s="240"/>
      <c r="Y213" s="240"/>
      <c r="Z213" s="240"/>
      <c r="AA213" s="240"/>
      <c r="AB213" s="240"/>
      <c r="AC213" s="174"/>
      <c r="AD213" s="240"/>
      <c r="AE213" s="240"/>
      <c r="AF213" s="240"/>
      <c r="AG213" s="240"/>
      <c r="AH213" s="240"/>
      <c r="AI213" s="174"/>
      <c r="AJ213" s="240"/>
      <c r="AK213" s="240"/>
      <c r="AL213" s="240"/>
      <c r="AM213" s="240"/>
      <c r="AN213" s="240"/>
      <c r="AO213" s="923"/>
      <c r="AP213" s="91"/>
      <c r="AQ213" s="92"/>
      <c r="AR213" s="92"/>
      <c r="AS213" s="92"/>
      <c r="AT213" s="92"/>
      <c r="AU213" s="94">
        <f t="shared" si="61"/>
        <v>0</v>
      </c>
      <c r="AW213" s="912"/>
      <c r="AZ213" s="913"/>
    </row>
    <row r="214" spans="1:52" s="13" customFormat="1" ht="13.2" hidden="1" customHeight="1" x14ac:dyDescent="0.4">
      <c r="A214" s="1370" t="s">
        <v>27</v>
      </c>
      <c r="B214" s="1397"/>
      <c r="C214" s="1350"/>
      <c r="D214" s="1335" t="s">
        <v>64</v>
      </c>
      <c r="E214" s="283" t="s">
        <v>152</v>
      </c>
      <c r="F214" s="144"/>
      <c r="G214" s="1356"/>
      <c r="H214" s="1142"/>
      <c r="I214" s="1230">
        <f>AU214</f>
        <v>0</v>
      </c>
      <c r="J214" s="1232">
        <f>SUM(N215:AT215)</f>
        <v>0</v>
      </c>
      <c r="K214" s="1220">
        <f>H214-J214</f>
        <v>0</v>
      </c>
      <c r="L214" s="1209" t="e">
        <f t="shared" si="67"/>
        <v>#DIV/0!</v>
      </c>
      <c r="M214" s="30" t="s">
        <v>30</v>
      </c>
      <c r="N214" s="131"/>
      <c r="O214" s="131"/>
      <c r="P214" s="131"/>
      <c r="Q214" s="140"/>
      <c r="R214" s="131"/>
      <c r="S214" s="131"/>
      <c r="T214" s="131"/>
      <c r="U214" s="131"/>
      <c r="V214" s="131"/>
      <c r="W214" s="140"/>
      <c r="X214" s="131"/>
      <c r="Y214" s="131"/>
      <c r="Z214" s="131"/>
      <c r="AA214" s="131"/>
      <c r="AB214" s="131"/>
      <c r="AC214" s="140"/>
      <c r="AD214" s="131"/>
      <c r="AE214" s="131"/>
      <c r="AF214" s="131"/>
      <c r="AG214" s="131"/>
      <c r="AH214" s="131"/>
      <c r="AI214" s="140"/>
      <c r="AJ214" s="131"/>
      <c r="AK214" s="131"/>
      <c r="AL214" s="131"/>
      <c r="AM214" s="131"/>
      <c r="AN214" s="131"/>
      <c r="AO214" s="924"/>
      <c r="AP214" s="90"/>
      <c r="AQ214" s="90"/>
      <c r="AR214" s="90"/>
      <c r="AS214" s="90"/>
      <c r="AT214" s="90"/>
      <c r="AU214" s="103">
        <f t="shared" si="61"/>
        <v>0</v>
      </c>
      <c r="AW214" s="912"/>
      <c r="AZ214" s="913"/>
    </row>
    <row r="215" spans="1:52" s="13" customFormat="1" ht="13.2" hidden="1" customHeight="1" thickBot="1" x14ac:dyDescent="0.45">
      <c r="A215" s="1371"/>
      <c r="B215" s="1397"/>
      <c r="C215" s="1351"/>
      <c r="D215" s="1388"/>
      <c r="E215" s="284" t="s">
        <v>153</v>
      </c>
      <c r="F215" s="105"/>
      <c r="G215" s="1357"/>
      <c r="H215" s="1137"/>
      <c r="I215" s="1235"/>
      <c r="J215" s="1236"/>
      <c r="K215" s="1221"/>
      <c r="L215" s="1222"/>
      <c r="M215" s="37" t="s">
        <v>31</v>
      </c>
      <c r="N215" s="240"/>
      <c r="O215" s="240"/>
      <c r="P215" s="240"/>
      <c r="Q215" s="174"/>
      <c r="R215" s="240"/>
      <c r="S215" s="240"/>
      <c r="T215" s="240"/>
      <c r="U215" s="240"/>
      <c r="V215" s="240"/>
      <c r="W215" s="174"/>
      <c r="X215" s="240"/>
      <c r="Y215" s="240"/>
      <c r="Z215" s="240"/>
      <c r="AA215" s="240"/>
      <c r="AB215" s="240"/>
      <c r="AC215" s="174"/>
      <c r="AD215" s="240"/>
      <c r="AE215" s="240"/>
      <c r="AF215" s="240"/>
      <c r="AG215" s="240"/>
      <c r="AH215" s="240"/>
      <c r="AI215" s="174"/>
      <c r="AJ215" s="240"/>
      <c r="AK215" s="240"/>
      <c r="AL215" s="240"/>
      <c r="AM215" s="240"/>
      <c r="AN215" s="240"/>
      <c r="AO215" s="990"/>
      <c r="AP215" s="91"/>
      <c r="AQ215" s="91"/>
      <c r="AR215" s="91"/>
      <c r="AS215" s="92"/>
      <c r="AT215" s="92"/>
      <c r="AU215" s="94">
        <f t="shared" si="61"/>
        <v>0</v>
      </c>
      <c r="AW215" s="912"/>
      <c r="AZ215" s="913"/>
    </row>
    <row r="216" spans="1:52" s="13" customFormat="1" ht="13.2" hidden="1" customHeight="1" thickBot="1" x14ac:dyDescent="0.45">
      <c r="A216" s="1370" t="s">
        <v>27</v>
      </c>
      <c r="B216" s="1397"/>
      <c r="C216" s="1372"/>
      <c r="D216" s="1226" t="s">
        <v>169</v>
      </c>
      <c r="E216" s="82" t="s">
        <v>417</v>
      </c>
      <c r="F216" s="1393"/>
      <c r="G216" s="1395"/>
      <c r="H216" s="1142"/>
      <c r="I216" s="1230">
        <f>AU216</f>
        <v>0</v>
      </c>
      <c r="J216" s="1232">
        <f>SUM(N217:AT217)</f>
        <v>0</v>
      </c>
      <c r="K216" s="1220">
        <f>H216-J216</f>
        <v>0</v>
      </c>
      <c r="L216" s="1209" t="e">
        <f t="shared" si="67"/>
        <v>#DIV/0!</v>
      </c>
      <c r="M216" s="30" t="s">
        <v>30</v>
      </c>
      <c r="N216" s="90"/>
      <c r="O216" s="90"/>
      <c r="P216" s="90"/>
      <c r="Q216" s="129"/>
      <c r="R216" s="90"/>
      <c r="S216" s="90"/>
      <c r="T216" s="90"/>
      <c r="U216" s="90"/>
      <c r="V216" s="90"/>
      <c r="W216" s="129"/>
      <c r="X216" s="90"/>
      <c r="Y216" s="90"/>
      <c r="Z216" s="90"/>
      <c r="AA216" s="90"/>
      <c r="AB216" s="90"/>
      <c r="AC216" s="129"/>
      <c r="AD216" s="90"/>
      <c r="AE216" s="90"/>
      <c r="AF216" s="90"/>
      <c r="AG216" s="90"/>
      <c r="AH216" s="90"/>
      <c r="AI216" s="129"/>
      <c r="AJ216" s="90"/>
      <c r="AK216" s="90"/>
      <c r="AL216" s="90"/>
      <c r="AM216" s="90"/>
      <c r="AN216" s="90"/>
      <c r="AO216" s="924"/>
      <c r="AP216" s="131"/>
      <c r="AQ216" s="90"/>
      <c r="AR216" s="90"/>
      <c r="AS216" s="90"/>
      <c r="AT216" s="90"/>
      <c r="AU216" s="103">
        <f t="shared" si="61"/>
        <v>0</v>
      </c>
      <c r="AW216" s="912"/>
      <c r="AZ216" s="913"/>
    </row>
    <row r="217" spans="1:52" s="13" customFormat="1" ht="13.2" hidden="1" customHeight="1" thickBot="1" x14ac:dyDescent="0.45">
      <c r="A217" s="1371"/>
      <c r="B217" s="1397"/>
      <c r="C217" s="1372"/>
      <c r="D217" s="1282"/>
      <c r="E217" s="105" t="s">
        <v>418</v>
      </c>
      <c r="F217" s="1394"/>
      <c r="G217" s="1396"/>
      <c r="H217" s="1137"/>
      <c r="I217" s="1235"/>
      <c r="J217" s="1236"/>
      <c r="K217" s="1221"/>
      <c r="L217" s="1222"/>
      <c r="M217" s="37" t="s">
        <v>31</v>
      </c>
      <c r="N217" s="91"/>
      <c r="O217" s="91"/>
      <c r="P217" s="91"/>
      <c r="Q217" s="134"/>
      <c r="R217" s="91"/>
      <c r="S217" s="91"/>
      <c r="T217" s="91"/>
      <c r="U217" s="91"/>
      <c r="V217" s="91"/>
      <c r="W217" s="134"/>
      <c r="X217" s="91"/>
      <c r="Y217" s="91"/>
      <c r="Z217" s="91"/>
      <c r="AA217" s="91"/>
      <c r="AB217" s="91"/>
      <c r="AC217" s="134"/>
      <c r="AD217" s="91"/>
      <c r="AE217" s="91"/>
      <c r="AF217" s="91"/>
      <c r="AG217" s="91"/>
      <c r="AH217" s="91"/>
      <c r="AI217" s="134"/>
      <c r="AJ217" s="91"/>
      <c r="AK217" s="91"/>
      <c r="AL217" s="91"/>
      <c r="AM217" s="91"/>
      <c r="AN217" s="91"/>
      <c r="AO217" s="923"/>
      <c r="AP217" s="91"/>
      <c r="AQ217" s="92"/>
      <c r="AR217" s="92"/>
      <c r="AS217" s="92"/>
      <c r="AT217" s="92"/>
      <c r="AU217" s="94">
        <f t="shared" si="61"/>
        <v>0</v>
      </c>
      <c r="AW217" s="912"/>
      <c r="AZ217" s="913"/>
    </row>
    <row r="218" spans="1:52" s="13" customFormat="1" ht="13.2" hidden="1" customHeight="1" thickBot="1" x14ac:dyDescent="0.45">
      <c r="A218" s="1370" t="s">
        <v>27</v>
      </c>
      <c r="B218" s="1397"/>
      <c r="C218" s="1372"/>
      <c r="D218" s="1373" t="s">
        <v>410</v>
      </c>
      <c r="E218" s="147" t="s">
        <v>419</v>
      </c>
      <c r="F218" s="1350"/>
      <c r="G218" s="1395"/>
      <c r="H218" s="1142"/>
      <c r="I218" s="1230">
        <f>AU218</f>
        <v>0</v>
      </c>
      <c r="J218" s="1232">
        <f>SUM(N219:AT219)</f>
        <v>0</v>
      </c>
      <c r="K218" s="1220">
        <f>H218-J218</f>
        <v>0</v>
      </c>
      <c r="L218" s="1209" t="e">
        <f t="shared" si="67"/>
        <v>#DIV/0!</v>
      </c>
      <c r="M218" s="30" t="s">
        <v>30</v>
      </c>
      <c r="N218" s="131"/>
      <c r="O218" s="131"/>
      <c r="P218" s="131"/>
      <c r="Q218" s="140"/>
      <c r="R218" s="131"/>
      <c r="S218" s="131"/>
      <c r="T218" s="131"/>
      <c r="U218" s="131"/>
      <c r="V218" s="131"/>
      <c r="W218" s="140"/>
      <c r="X218" s="131"/>
      <c r="Y218" s="131"/>
      <c r="Z218" s="131"/>
      <c r="AA218" s="131"/>
      <c r="AB218" s="131"/>
      <c r="AC218" s="140"/>
      <c r="AD218" s="131"/>
      <c r="AE218" s="131"/>
      <c r="AF218" s="131"/>
      <c r="AG218" s="131"/>
      <c r="AH218" s="131"/>
      <c r="AI218" s="140"/>
      <c r="AJ218" s="131"/>
      <c r="AK218" s="131"/>
      <c r="AL218" s="131"/>
      <c r="AM218" s="131"/>
      <c r="AN218" s="131"/>
      <c r="AO218" s="925"/>
      <c r="AP218" s="131"/>
      <c r="AQ218" s="131"/>
      <c r="AR218" s="131"/>
      <c r="AS218" s="131"/>
      <c r="AT218" s="131"/>
      <c r="AU218" s="103">
        <f t="shared" si="61"/>
        <v>0</v>
      </c>
      <c r="AW218" s="912"/>
      <c r="AZ218" s="913"/>
    </row>
    <row r="219" spans="1:52" s="13" customFormat="1" ht="13.2" hidden="1" customHeight="1" thickBot="1" x14ac:dyDescent="0.45">
      <c r="A219" s="1371"/>
      <c r="B219" s="1397"/>
      <c r="C219" s="1372"/>
      <c r="D219" s="1336"/>
      <c r="E219" s="143" t="s">
        <v>420</v>
      </c>
      <c r="F219" s="1351"/>
      <c r="G219" s="1396"/>
      <c r="H219" s="1137"/>
      <c r="I219" s="1235"/>
      <c r="J219" s="1236"/>
      <c r="K219" s="1221"/>
      <c r="L219" s="1222"/>
      <c r="M219" s="37" t="s">
        <v>31</v>
      </c>
      <c r="N219" s="91"/>
      <c r="O219" s="91"/>
      <c r="P219" s="91"/>
      <c r="Q219" s="134"/>
      <c r="R219" s="91"/>
      <c r="S219" s="91"/>
      <c r="T219" s="91"/>
      <c r="U219" s="91"/>
      <c r="V219" s="91"/>
      <c r="W219" s="134"/>
      <c r="X219" s="91"/>
      <c r="Y219" s="91"/>
      <c r="Z219" s="91"/>
      <c r="AA219" s="91"/>
      <c r="AB219" s="91"/>
      <c r="AC219" s="134"/>
      <c r="AD219" s="91"/>
      <c r="AE219" s="91"/>
      <c r="AF219" s="91"/>
      <c r="AG219" s="91"/>
      <c r="AH219" s="91"/>
      <c r="AI219" s="134"/>
      <c r="AJ219" s="91"/>
      <c r="AK219" s="91"/>
      <c r="AL219" s="91"/>
      <c r="AM219" s="91"/>
      <c r="AN219" s="91"/>
      <c r="AO219" s="923"/>
      <c r="AP219" s="91"/>
      <c r="AQ219" s="92"/>
      <c r="AR219" s="92"/>
      <c r="AS219" s="92"/>
      <c r="AT219" s="92"/>
      <c r="AU219" s="94">
        <f t="shared" si="61"/>
        <v>0</v>
      </c>
      <c r="AW219" s="912"/>
      <c r="AZ219" s="913"/>
    </row>
    <row r="220" spans="1:52" s="13" customFormat="1" ht="13.2" hidden="1" customHeight="1" thickBot="1" x14ac:dyDescent="0.45">
      <c r="A220" s="1370" t="s">
        <v>27</v>
      </c>
      <c r="B220" s="1397"/>
      <c r="C220" s="1372"/>
      <c r="D220" s="1373" t="s">
        <v>141</v>
      </c>
      <c r="E220" s="274" t="s">
        <v>791</v>
      </c>
      <c r="F220" s="1393"/>
      <c r="G220" s="1391" t="s">
        <v>762</v>
      </c>
      <c r="H220" s="1142"/>
      <c r="I220" s="1230">
        <f>AU220</f>
        <v>0</v>
      </c>
      <c r="J220" s="1232">
        <f>SUM(N221:AT221)</f>
        <v>0</v>
      </c>
      <c r="K220" s="1220">
        <f t="shared" ref="K220:K278" si="68">H220-J220</f>
        <v>0</v>
      </c>
      <c r="L220" s="1209" t="e">
        <f t="shared" si="67"/>
        <v>#DIV/0!</v>
      </c>
      <c r="M220" s="30" t="s">
        <v>57</v>
      </c>
      <c r="N220" s="131"/>
      <c r="O220" s="131"/>
      <c r="P220" s="131"/>
      <c r="Q220" s="140"/>
      <c r="R220" s="131"/>
      <c r="S220" s="131"/>
      <c r="T220" s="131"/>
      <c r="U220" s="131"/>
      <c r="V220" s="131"/>
      <c r="W220" s="140"/>
      <c r="X220" s="131"/>
      <c r="Y220" s="131"/>
      <c r="Z220" s="131"/>
      <c r="AA220" s="131"/>
      <c r="AB220" s="131"/>
      <c r="AC220" s="140"/>
      <c r="AD220" s="131"/>
      <c r="AE220" s="131"/>
      <c r="AF220" s="131"/>
      <c r="AG220" s="131"/>
      <c r="AH220" s="131"/>
      <c r="AI220" s="140"/>
      <c r="AJ220" s="131"/>
      <c r="AK220" s="131"/>
      <c r="AL220" s="131"/>
      <c r="AM220" s="131"/>
      <c r="AN220" s="131"/>
      <c r="AO220" s="925"/>
      <c r="AP220" s="141"/>
      <c r="AQ220" s="90"/>
      <c r="AR220" s="90"/>
      <c r="AS220" s="90"/>
      <c r="AT220" s="90"/>
      <c r="AU220" s="103">
        <f t="shared" si="61"/>
        <v>0</v>
      </c>
      <c r="AW220" s="912"/>
      <c r="AZ220" s="913"/>
    </row>
    <row r="221" spans="1:52" s="13" customFormat="1" ht="13.2" hidden="1" customHeight="1" thickBot="1" x14ac:dyDescent="0.45">
      <c r="A221" s="1371"/>
      <c r="B221" s="1397"/>
      <c r="C221" s="1372"/>
      <c r="D221" s="1336"/>
      <c r="E221" s="105" t="s">
        <v>143</v>
      </c>
      <c r="F221" s="1394"/>
      <c r="G221" s="1392"/>
      <c r="H221" s="1137"/>
      <c r="I221" s="1235"/>
      <c r="J221" s="1236"/>
      <c r="K221" s="1221"/>
      <c r="L221" s="1222"/>
      <c r="M221" s="37" t="s">
        <v>58</v>
      </c>
      <c r="N221" s="91"/>
      <c r="O221" s="91"/>
      <c r="P221" s="91"/>
      <c r="Q221" s="134"/>
      <c r="R221" s="91"/>
      <c r="S221" s="91"/>
      <c r="T221" s="91"/>
      <c r="U221" s="91"/>
      <c r="V221" s="91"/>
      <c r="W221" s="134"/>
      <c r="X221" s="91"/>
      <c r="Y221" s="91"/>
      <c r="Z221" s="91"/>
      <c r="AA221" s="91"/>
      <c r="AB221" s="91"/>
      <c r="AC221" s="134"/>
      <c r="AD221" s="91"/>
      <c r="AE221" s="91"/>
      <c r="AF221" s="91"/>
      <c r="AG221" s="91"/>
      <c r="AH221" s="91"/>
      <c r="AI221" s="134"/>
      <c r="AJ221" s="91"/>
      <c r="AK221" s="91"/>
      <c r="AL221" s="91"/>
      <c r="AM221" s="91"/>
      <c r="AN221" s="91"/>
      <c r="AO221" s="923"/>
      <c r="AP221" s="91"/>
      <c r="AQ221" s="92"/>
      <c r="AR221" s="92"/>
      <c r="AS221" s="92"/>
      <c r="AT221" s="92"/>
      <c r="AU221" s="94">
        <f t="shared" si="61"/>
        <v>0</v>
      </c>
      <c r="AW221" s="912"/>
      <c r="AZ221" s="913"/>
    </row>
    <row r="222" spans="1:52" s="13" customFormat="1" ht="13.2" hidden="1" customHeight="1" thickBot="1" x14ac:dyDescent="0.45">
      <c r="A222" s="1370" t="s">
        <v>27</v>
      </c>
      <c r="B222" s="1397"/>
      <c r="C222" s="1372"/>
      <c r="D222" s="1364" t="s">
        <v>450</v>
      </c>
      <c r="E222" s="56" t="s">
        <v>529</v>
      </c>
      <c r="F222" s="1350"/>
      <c r="G222" s="1391"/>
      <c r="H222" s="1142"/>
      <c r="I222" s="1230">
        <f>AU222</f>
        <v>0</v>
      </c>
      <c r="J222" s="1232">
        <f>SUM(N223:AT223)</f>
        <v>0</v>
      </c>
      <c r="K222" s="1220">
        <f t="shared" si="68"/>
        <v>0</v>
      </c>
      <c r="L222" s="1209" t="e">
        <f t="shared" si="67"/>
        <v>#DIV/0!</v>
      </c>
      <c r="M222" s="30" t="s">
        <v>30</v>
      </c>
      <c r="N222" s="131"/>
      <c r="O222" s="131"/>
      <c r="P222" s="131"/>
      <c r="Q222" s="140"/>
      <c r="R222" s="131"/>
      <c r="S222" s="131"/>
      <c r="T222" s="131"/>
      <c r="U222" s="131"/>
      <c r="V222" s="131"/>
      <c r="W222" s="140"/>
      <c r="X222" s="131"/>
      <c r="Y222" s="131"/>
      <c r="Z222" s="131"/>
      <c r="AA222" s="131"/>
      <c r="AB222" s="131"/>
      <c r="AC222" s="140"/>
      <c r="AD222" s="131"/>
      <c r="AE222" s="131"/>
      <c r="AF222" s="131"/>
      <c r="AG222" s="131"/>
      <c r="AH222" s="131"/>
      <c r="AI222" s="140"/>
      <c r="AJ222" s="131"/>
      <c r="AK222" s="131"/>
      <c r="AL222" s="131"/>
      <c r="AM222" s="131"/>
      <c r="AN222" s="131"/>
      <c r="AO222" s="922"/>
      <c r="AP222" s="131"/>
      <c r="AQ222" s="90"/>
      <c r="AR222" s="90"/>
      <c r="AS222" s="90"/>
      <c r="AT222" s="90"/>
      <c r="AU222" s="103">
        <f t="shared" si="61"/>
        <v>0</v>
      </c>
      <c r="AW222" s="912"/>
      <c r="AZ222" s="913"/>
    </row>
    <row r="223" spans="1:52" s="13" customFormat="1" ht="13.2" hidden="1" customHeight="1" thickBot="1" x14ac:dyDescent="0.45">
      <c r="A223" s="1371"/>
      <c r="B223" s="1397"/>
      <c r="C223" s="1372"/>
      <c r="D223" s="1365"/>
      <c r="E223" s="104" t="s">
        <v>530</v>
      </c>
      <c r="F223" s="1351"/>
      <c r="G223" s="1392"/>
      <c r="H223" s="1137"/>
      <c r="I223" s="1235"/>
      <c r="J223" s="1236"/>
      <c r="K223" s="1221"/>
      <c r="L223" s="1222"/>
      <c r="M223" s="37" t="s">
        <v>31</v>
      </c>
      <c r="N223" s="91"/>
      <c r="O223" s="91"/>
      <c r="P223" s="91"/>
      <c r="Q223" s="134"/>
      <c r="R223" s="91"/>
      <c r="S223" s="91"/>
      <c r="T223" s="91"/>
      <c r="U223" s="91"/>
      <c r="V223" s="91"/>
      <c r="W223" s="134"/>
      <c r="X223" s="91"/>
      <c r="Y223" s="91"/>
      <c r="Z223" s="91"/>
      <c r="AA223" s="91"/>
      <c r="AB223" s="91"/>
      <c r="AC223" s="134"/>
      <c r="AD223" s="91"/>
      <c r="AE223" s="91"/>
      <c r="AF223" s="91"/>
      <c r="AG223" s="91"/>
      <c r="AH223" s="91"/>
      <c r="AI223" s="134"/>
      <c r="AJ223" s="91"/>
      <c r="AK223" s="91"/>
      <c r="AL223" s="91"/>
      <c r="AM223" s="91"/>
      <c r="AN223" s="91"/>
      <c r="AO223" s="923"/>
      <c r="AP223" s="91"/>
      <c r="AQ223" s="92"/>
      <c r="AR223" s="92"/>
      <c r="AS223" s="92"/>
      <c r="AT223" s="92"/>
      <c r="AU223" s="94">
        <f t="shared" si="61"/>
        <v>0</v>
      </c>
      <c r="AW223" s="912"/>
      <c r="AZ223" s="913"/>
    </row>
    <row r="224" spans="1:52" s="13" customFormat="1" ht="13.2" customHeight="1" thickBot="1" x14ac:dyDescent="0.45">
      <c r="A224" s="1370" t="s">
        <v>27</v>
      </c>
      <c r="B224" s="1397"/>
      <c r="C224" s="1372"/>
      <c r="D224" s="1373" t="s">
        <v>1124</v>
      </c>
      <c r="E224" s="56" t="s">
        <v>1019</v>
      </c>
      <c r="F224" s="949" t="s">
        <v>1074</v>
      </c>
      <c r="G224" s="1391" t="s">
        <v>762</v>
      </c>
      <c r="H224" s="1142">
        <v>100</v>
      </c>
      <c r="I224" s="1230">
        <f>AU224</f>
        <v>100</v>
      </c>
      <c r="J224" s="1232">
        <f>SUM(N225:AT225)</f>
        <v>100</v>
      </c>
      <c r="K224" s="1220">
        <f t="shared" si="68"/>
        <v>0</v>
      </c>
      <c r="L224" s="1209">
        <f t="shared" si="67"/>
        <v>1</v>
      </c>
      <c r="M224" s="30" t="s">
        <v>30</v>
      </c>
      <c r="N224" s="131"/>
      <c r="O224" s="131"/>
      <c r="P224" s="131"/>
      <c r="Q224" s="140"/>
      <c r="R224" s="131"/>
      <c r="S224" s="131"/>
      <c r="T224" s="131"/>
      <c r="U224" s="131"/>
      <c r="V224" s="46"/>
      <c r="W224" s="140"/>
      <c r="X224" s="131"/>
      <c r="Y224" s="131"/>
      <c r="Z224" s="131"/>
      <c r="AA224" s="131">
        <v>100</v>
      </c>
      <c r="AB224" s="320"/>
      <c r="AC224" s="140"/>
      <c r="AD224" s="131"/>
      <c r="AE224" s="131"/>
      <c r="AF224" s="131"/>
      <c r="AG224" s="131"/>
      <c r="AH224" s="131"/>
      <c r="AI224" s="140"/>
      <c r="AJ224" s="131"/>
      <c r="AK224" s="131"/>
      <c r="AL224" s="131"/>
      <c r="AM224" s="131"/>
      <c r="AN224" s="131"/>
      <c r="AO224" s="922"/>
      <c r="AP224" s="141"/>
      <c r="AQ224" s="90"/>
      <c r="AR224" s="90"/>
      <c r="AS224" s="90"/>
      <c r="AT224" s="90"/>
      <c r="AU224" s="103">
        <f t="shared" si="61"/>
        <v>100</v>
      </c>
      <c r="AW224" s="912"/>
      <c r="AZ224" s="913"/>
    </row>
    <row r="225" spans="1:52" s="13" customFormat="1" ht="13.2" customHeight="1" thickBot="1" x14ac:dyDescent="0.45">
      <c r="A225" s="1371"/>
      <c r="B225" s="1397"/>
      <c r="C225" s="1372"/>
      <c r="D225" s="1336"/>
      <c r="E225" s="105" t="s">
        <v>547</v>
      </c>
      <c r="F225" s="328"/>
      <c r="G225" s="1392"/>
      <c r="H225" s="1137"/>
      <c r="I225" s="1235"/>
      <c r="J225" s="1236"/>
      <c r="K225" s="1221"/>
      <c r="L225" s="1222"/>
      <c r="M225" s="37" t="s">
        <v>31</v>
      </c>
      <c r="N225" s="91"/>
      <c r="O225" s="91"/>
      <c r="P225" s="91"/>
      <c r="Q225" s="134"/>
      <c r="R225" s="91"/>
      <c r="S225" s="91"/>
      <c r="T225" s="91"/>
      <c r="U225" s="91"/>
      <c r="V225" s="91"/>
      <c r="W225" s="134"/>
      <c r="X225" s="91"/>
      <c r="Y225" s="91"/>
      <c r="Z225" s="91"/>
      <c r="AA225" s="91"/>
      <c r="AB225" s="91">
        <v>100</v>
      </c>
      <c r="AC225" s="134"/>
      <c r="AD225" s="91"/>
      <c r="AE225" s="91"/>
      <c r="AF225" s="91"/>
      <c r="AG225" s="91"/>
      <c r="AH225" s="91"/>
      <c r="AI225" s="134"/>
      <c r="AJ225" s="91"/>
      <c r="AK225" s="91"/>
      <c r="AL225" s="91"/>
      <c r="AM225" s="91"/>
      <c r="AN225" s="91"/>
      <c r="AO225" s="923"/>
      <c r="AP225" s="91"/>
      <c r="AQ225" s="92"/>
      <c r="AR225" s="92"/>
      <c r="AS225" s="92"/>
      <c r="AT225" s="92"/>
      <c r="AU225" s="94">
        <f t="shared" si="61"/>
        <v>100</v>
      </c>
      <c r="AW225" s="912"/>
      <c r="AZ225" s="913"/>
    </row>
    <row r="226" spans="1:52" s="13" customFormat="1" ht="13.2" customHeight="1" x14ac:dyDescent="0.4">
      <c r="A226" s="1370" t="s">
        <v>27</v>
      </c>
      <c r="B226" s="1397"/>
      <c r="C226" s="1350"/>
      <c r="D226" s="1373" t="s">
        <v>140</v>
      </c>
      <c r="E226" s="56" t="s">
        <v>1039</v>
      </c>
      <c r="F226" s="327" t="s">
        <v>1074</v>
      </c>
      <c r="G226" s="1362" t="s">
        <v>762</v>
      </c>
      <c r="H226" s="1142">
        <v>200</v>
      </c>
      <c r="I226" s="1230">
        <f>AU226</f>
        <v>200</v>
      </c>
      <c r="J226" s="1232">
        <f>SUM(N227:AT227)</f>
        <v>200</v>
      </c>
      <c r="K226" s="1220">
        <f t="shared" si="68"/>
        <v>0</v>
      </c>
      <c r="L226" s="1209">
        <f t="shared" si="67"/>
        <v>1</v>
      </c>
      <c r="M226" s="30" t="s">
        <v>57</v>
      </c>
      <c r="N226" s="141"/>
      <c r="O226" s="131"/>
      <c r="P226" s="141"/>
      <c r="Q226" s="176"/>
      <c r="R226" s="131"/>
      <c r="S226" s="141"/>
      <c r="T226" s="131"/>
      <c r="U226" s="141"/>
      <c r="V226" s="141"/>
      <c r="W226" s="176"/>
      <c r="X226" s="131"/>
      <c r="Y226" s="131">
        <v>200</v>
      </c>
      <c r="Z226" s="141"/>
      <c r="AA226" s="141"/>
      <c r="AB226" s="141"/>
      <c r="AC226" s="176"/>
      <c r="AD226" s="141"/>
      <c r="AE226" s="141"/>
      <c r="AF226" s="131"/>
      <c r="AG226" s="141"/>
      <c r="AH226" s="141"/>
      <c r="AI226" s="176"/>
      <c r="AJ226" s="141"/>
      <c r="AK226" s="141"/>
      <c r="AL226" s="141"/>
      <c r="AM226" s="141"/>
      <c r="AN226" s="141"/>
      <c r="AO226" s="925"/>
      <c r="AP226" s="141"/>
      <c r="AQ226" s="90"/>
      <c r="AR226" s="90"/>
      <c r="AS226" s="90"/>
      <c r="AT226" s="90"/>
      <c r="AU226" s="103">
        <f t="shared" si="61"/>
        <v>200</v>
      </c>
      <c r="AW226" s="912"/>
      <c r="AZ226" s="913"/>
    </row>
    <row r="227" spans="1:52" s="13" customFormat="1" ht="13.95" customHeight="1" thickBot="1" x14ac:dyDescent="0.45">
      <c r="A227" s="1371"/>
      <c r="B227" s="1397"/>
      <c r="C227" s="1351"/>
      <c r="D227" s="1336"/>
      <c r="E227" s="104" t="s">
        <v>539</v>
      </c>
      <c r="F227" s="328"/>
      <c r="G227" s="1363"/>
      <c r="H227" s="1137"/>
      <c r="I227" s="1235"/>
      <c r="J227" s="1236"/>
      <c r="K227" s="1221"/>
      <c r="L227" s="1222"/>
      <c r="M227" s="37" t="s">
        <v>58</v>
      </c>
      <c r="N227" s="91"/>
      <c r="O227" s="91"/>
      <c r="P227" s="91"/>
      <c r="Q227" s="134"/>
      <c r="R227" s="91"/>
      <c r="S227" s="91"/>
      <c r="T227" s="91"/>
      <c r="U227" s="91"/>
      <c r="V227" s="91"/>
      <c r="W227" s="134"/>
      <c r="X227" s="91"/>
      <c r="Y227" s="91">
        <v>200</v>
      </c>
      <c r="Z227" s="91"/>
      <c r="AA227" s="91"/>
      <c r="AB227" s="91"/>
      <c r="AC227" s="134"/>
      <c r="AD227" s="91"/>
      <c r="AE227" s="91"/>
      <c r="AF227" s="91"/>
      <c r="AG227" s="91"/>
      <c r="AH227" s="91"/>
      <c r="AI227" s="134"/>
      <c r="AJ227" s="91"/>
      <c r="AK227" s="91"/>
      <c r="AL227" s="91"/>
      <c r="AM227" s="91"/>
      <c r="AN227" s="91"/>
      <c r="AO227" s="923"/>
      <c r="AP227" s="91"/>
      <c r="AQ227" s="92"/>
      <c r="AR227" s="92"/>
      <c r="AS227" s="92"/>
      <c r="AT227" s="92"/>
      <c r="AU227" s="94">
        <f t="shared" si="61"/>
        <v>200</v>
      </c>
      <c r="AW227" s="912"/>
      <c r="AZ227" s="913"/>
    </row>
    <row r="228" spans="1:52" s="13" customFormat="1" ht="12.75" hidden="1" customHeight="1" x14ac:dyDescent="0.4">
      <c r="A228" s="1370" t="s">
        <v>27</v>
      </c>
      <c r="B228" s="1397"/>
      <c r="C228" s="1350"/>
      <c r="D228" s="1373" t="s">
        <v>140</v>
      </c>
      <c r="E228" s="56" t="s">
        <v>933</v>
      </c>
      <c r="F228" s="249"/>
      <c r="G228" s="1362" t="s">
        <v>762</v>
      </c>
      <c r="H228" s="1142"/>
      <c r="I228" s="1230">
        <f>AU228</f>
        <v>0</v>
      </c>
      <c r="J228" s="1232">
        <f>SUM(N229:AT229)</f>
        <v>0</v>
      </c>
      <c r="K228" s="1220">
        <f t="shared" si="68"/>
        <v>0</v>
      </c>
      <c r="L228" s="1209" t="e">
        <f t="shared" si="67"/>
        <v>#DIV/0!</v>
      </c>
      <c r="M228" s="30" t="s">
        <v>57</v>
      </c>
      <c r="N228" s="131"/>
      <c r="O228" s="131"/>
      <c r="P228" s="131"/>
      <c r="Q228" s="140"/>
      <c r="R228" s="131"/>
      <c r="S228" s="131"/>
      <c r="T228" s="131"/>
      <c r="U228" s="131"/>
      <c r="V228" s="131"/>
      <c r="W228" s="140"/>
      <c r="X228" s="131"/>
      <c r="Y228" s="131"/>
      <c r="Z228" s="131"/>
      <c r="AA228" s="131"/>
      <c r="AB228" s="131"/>
      <c r="AC228" s="140"/>
      <c r="AD228" s="131"/>
      <c r="AE228" s="131"/>
      <c r="AF228" s="131"/>
      <c r="AG228" s="131"/>
      <c r="AH228" s="131"/>
      <c r="AI228" s="140"/>
      <c r="AJ228" s="131"/>
      <c r="AK228" s="131"/>
      <c r="AL228" s="131"/>
      <c r="AM228" s="131"/>
      <c r="AN228" s="131"/>
      <c r="AO228" s="925"/>
      <c r="AP228" s="90"/>
      <c r="AQ228" s="90"/>
      <c r="AR228" s="90"/>
      <c r="AS228" s="90"/>
      <c r="AT228" s="90"/>
      <c r="AU228" s="103">
        <f>SUM(N228:AL228)</f>
        <v>0</v>
      </c>
      <c r="AW228" s="912"/>
      <c r="AZ228" s="913"/>
    </row>
    <row r="229" spans="1:52" s="13" customFormat="1" ht="13.2" hidden="1" customHeight="1" thickBot="1" x14ac:dyDescent="0.45">
      <c r="A229" s="1371"/>
      <c r="B229" s="1397"/>
      <c r="C229" s="1351"/>
      <c r="D229" s="1336"/>
      <c r="E229" s="143" t="s">
        <v>148</v>
      </c>
      <c r="F229" s="954"/>
      <c r="G229" s="1363"/>
      <c r="H229" s="1137"/>
      <c r="I229" s="1235"/>
      <c r="J229" s="1236"/>
      <c r="K229" s="1221"/>
      <c r="L229" s="1222"/>
      <c r="M229" s="37" t="s">
        <v>58</v>
      </c>
      <c r="N229" s="91"/>
      <c r="O229" s="91"/>
      <c r="P229" s="91"/>
      <c r="Q229" s="134"/>
      <c r="R229" s="91"/>
      <c r="S229" s="91"/>
      <c r="T229" s="91"/>
      <c r="U229" s="91"/>
      <c r="V229" s="91"/>
      <c r="W229" s="134"/>
      <c r="X229" s="91"/>
      <c r="Y229" s="91"/>
      <c r="Z229" s="91"/>
      <c r="AA229" s="91"/>
      <c r="AB229" s="91"/>
      <c r="AC229" s="134"/>
      <c r="AD229" s="91"/>
      <c r="AE229" s="91"/>
      <c r="AF229" s="91"/>
      <c r="AG229" s="91"/>
      <c r="AH229" s="91"/>
      <c r="AI229" s="134"/>
      <c r="AJ229" s="91"/>
      <c r="AK229" s="91"/>
      <c r="AL229" s="91"/>
      <c r="AM229" s="91"/>
      <c r="AN229" s="91"/>
      <c r="AO229" s="923"/>
      <c r="AP229" s="91"/>
      <c r="AQ229" s="92"/>
      <c r="AR229" s="92"/>
      <c r="AS229" s="92"/>
      <c r="AT229" s="92"/>
      <c r="AU229" s="94">
        <f t="shared" ref="AU229:AU257" si="69">SUM(N229:AT229)</f>
        <v>0</v>
      </c>
      <c r="AW229" s="912"/>
      <c r="AZ229" s="913"/>
    </row>
    <row r="230" spans="1:52" s="13" customFormat="1" ht="13.2" customHeight="1" x14ac:dyDescent="0.4">
      <c r="A230" s="1370" t="s">
        <v>27</v>
      </c>
      <c r="B230" s="1397"/>
      <c r="C230" s="1350"/>
      <c r="D230" s="1373" t="s">
        <v>140</v>
      </c>
      <c r="E230" s="56" t="s">
        <v>1059</v>
      </c>
      <c r="F230" s="950"/>
      <c r="G230" s="1362" t="s">
        <v>762</v>
      </c>
      <c r="H230" s="1142">
        <v>1000</v>
      </c>
      <c r="I230" s="1230">
        <f>AU230</f>
        <v>1000</v>
      </c>
      <c r="J230" s="1232">
        <f>SUM(N231:AT231)</f>
        <v>1000</v>
      </c>
      <c r="K230" s="1220">
        <f t="shared" si="68"/>
        <v>0</v>
      </c>
      <c r="L230" s="1209">
        <f t="shared" si="67"/>
        <v>1</v>
      </c>
      <c r="M230" s="30" t="s">
        <v>30</v>
      </c>
      <c r="N230" s="131"/>
      <c r="O230" s="131"/>
      <c r="P230" s="131"/>
      <c r="Q230" s="140"/>
      <c r="R230" s="131"/>
      <c r="S230" s="131"/>
      <c r="T230" s="131"/>
      <c r="U230" s="131"/>
      <c r="V230" s="131"/>
      <c r="W230" s="140"/>
      <c r="X230" s="131"/>
      <c r="Y230" s="131"/>
      <c r="Z230" s="131"/>
      <c r="AA230" s="131"/>
      <c r="AB230" s="131"/>
      <c r="AC230" s="140"/>
      <c r="AD230" s="131"/>
      <c r="AE230" s="131"/>
      <c r="AF230" s="131">
        <v>500</v>
      </c>
      <c r="AG230" s="131">
        <v>500</v>
      </c>
      <c r="AH230" s="131"/>
      <c r="AI230" s="140"/>
      <c r="AJ230" s="131"/>
      <c r="AK230" s="131"/>
      <c r="AL230" s="131"/>
      <c r="AM230" s="131"/>
      <c r="AN230" s="131"/>
      <c r="AO230" s="929"/>
      <c r="AP230" s="131"/>
      <c r="AQ230" s="90"/>
      <c r="AR230" s="90"/>
      <c r="AS230" s="90"/>
      <c r="AT230" s="90"/>
      <c r="AU230" s="103">
        <f t="shared" si="69"/>
        <v>1000</v>
      </c>
      <c r="AW230" s="912"/>
      <c r="AZ230" s="913"/>
    </row>
    <row r="231" spans="1:52" s="13" customFormat="1" ht="13.2" customHeight="1" thickBot="1" x14ac:dyDescent="0.45">
      <c r="A231" s="1371"/>
      <c r="B231" s="1397"/>
      <c r="C231" s="1351"/>
      <c r="D231" s="1336"/>
      <c r="E231" s="104" t="s">
        <v>149</v>
      </c>
      <c r="F231" s="754"/>
      <c r="G231" s="1363"/>
      <c r="H231" s="1137"/>
      <c r="I231" s="1235"/>
      <c r="J231" s="1236"/>
      <c r="K231" s="1221"/>
      <c r="L231" s="1222"/>
      <c r="M231" s="37" t="s">
        <v>31</v>
      </c>
      <c r="N231" s="91"/>
      <c r="O231" s="91"/>
      <c r="P231" s="91"/>
      <c r="Q231" s="134"/>
      <c r="R231" s="91"/>
      <c r="S231" s="91"/>
      <c r="T231" s="91"/>
      <c r="U231" s="91"/>
      <c r="V231" s="91"/>
      <c r="W231" s="134"/>
      <c r="X231" s="91"/>
      <c r="Y231" s="91"/>
      <c r="Z231" s="91"/>
      <c r="AA231" s="91"/>
      <c r="AB231" s="91"/>
      <c r="AC231" s="134"/>
      <c r="AD231" s="91"/>
      <c r="AE231" s="91"/>
      <c r="AF231" s="91"/>
      <c r="AG231" s="91">
        <v>560</v>
      </c>
      <c r="AH231" s="91">
        <v>440</v>
      </c>
      <c r="AI231" s="134"/>
      <c r="AJ231" s="91"/>
      <c r="AK231" s="91"/>
      <c r="AL231" s="91"/>
      <c r="AM231" s="91"/>
      <c r="AN231" s="91"/>
      <c r="AO231" s="923"/>
      <c r="AP231" s="91"/>
      <c r="AQ231" s="92"/>
      <c r="AR231" s="92"/>
      <c r="AS231" s="92"/>
      <c r="AT231" s="92"/>
      <c r="AU231" s="94">
        <f t="shared" si="69"/>
        <v>1000</v>
      </c>
      <c r="AW231" s="912"/>
      <c r="AZ231" s="913"/>
    </row>
    <row r="232" spans="1:52" s="13" customFormat="1" ht="13.2" hidden="1" customHeight="1" x14ac:dyDescent="0.4">
      <c r="A232" s="1370" t="s">
        <v>27</v>
      </c>
      <c r="B232" s="1397"/>
      <c r="C232" s="1350"/>
      <c r="D232" s="1373" t="s">
        <v>382</v>
      </c>
      <c r="E232" s="82" t="s">
        <v>815</v>
      </c>
      <c r="F232" s="144"/>
      <c r="G232" s="1362" t="s">
        <v>762</v>
      </c>
      <c r="H232" s="1241"/>
      <c r="I232" s="1230">
        <f>AU232</f>
        <v>0</v>
      </c>
      <c r="J232" s="1232">
        <f>SUM(N233:AT233)</f>
        <v>0</v>
      </c>
      <c r="K232" s="1220">
        <f t="shared" si="68"/>
        <v>0</v>
      </c>
      <c r="L232" s="1209" t="e">
        <f t="shared" si="67"/>
        <v>#DIV/0!</v>
      </c>
      <c r="M232" s="30" t="s">
        <v>30</v>
      </c>
      <c r="N232" s="131"/>
      <c r="O232" s="131"/>
      <c r="P232" s="131"/>
      <c r="Q232" s="140"/>
      <c r="R232" s="131"/>
      <c r="S232" s="131"/>
      <c r="T232" s="131"/>
      <c r="U232" s="131"/>
      <c r="V232" s="131"/>
      <c r="W232" s="140"/>
      <c r="X232" s="131"/>
      <c r="Y232" s="131"/>
      <c r="Z232" s="131"/>
      <c r="AA232" s="131"/>
      <c r="AB232" s="131"/>
      <c r="AC232" s="140"/>
      <c r="AD232" s="131"/>
      <c r="AE232" s="131"/>
      <c r="AF232" s="131"/>
      <c r="AG232" s="131"/>
      <c r="AH232" s="131"/>
      <c r="AI232" s="140"/>
      <c r="AJ232" s="131"/>
      <c r="AK232" s="131"/>
      <c r="AL232" s="131"/>
      <c r="AM232" s="131"/>
      <c r="AN232" s="131"/>
      <c r="AO232" s="925"/>
      <c r="AP232" s="131"/>
      <c r="AQ232" s="90"/>
      <c r="AR232" s="90"/>
      <c r="AS232" s="90"/>
      <c r="AT232" s="90"/>
      <c r="AU232" s="103">
        <f t="shared" si="69"/>
        <v>0</v>
      </c>
      <c r="AW232" s="912"/>
      <c r="AZ232" s="913"/>
    </row>
    <row r="233" spans="1:52" s="13" customFormat="1" ht="13.2" hidden="1" customHeight="1" thickBot="1" x14ac:dyDescent="0.45">
      <c r="A233" s="1371"/>
      <c r="B233" s="1397"/>
      <c r="C233" s="1351"/>
      <c r="D233" s="1336"/>
      <c r="E233" s="104" t="s">
        <v>702</v>
      </c>
      <c r="F233" s="84"/>
      <c r="G233" s="1363"/>
      <c r="H233" s="1242"/>
      <c r="I233" s="1235"/>
      <c r="J233" s="1236"/>
      <c r="K233" s="1221"/>
      <c r="L233" s="1222"/>
      <c r="M233" s="37" t="s">
        <v>31</v>
      </c>
      <c r="N233" s="91"/>
      <c r="O233" s="91"/>
      <c r="P233" s="91"/>
      <c r="Q233" s="134"/>
      <c r="R233" s="91"/>
      <c r="S233" s="91"/>
      <c r="T233" s="91"/>
      <c r="U233" s="91"/>
      <c r="V233" s="91"/>
      <c r="W233" s="134"/>
      <c r="X233" s="91"/>
      <c r="Y233" s="91"/>
      <c r="Z233" s="91"/>
      <c r="AA233" s="91"/>
      <c r="AB233" s="91"/>
      <c r="AC233" s="134"/>
      <c r="AD233" s="91"/>
      <c r="AE233" s="91"/>
      <c r="AF233" s="91"/>
      <c r="AG233" s="91"/>
      <c r="AH233" s="91"/>
      <c r="AI233" s="134"/>
      <c r="AJ233" s="91"/>
      <c r="AK233" s="91"/>
      <c r="AL233" s="91"/>
      <c r="AM233" s="91"/>
      <c r="AN233" s="91"/>
      <c r="AO233" s="923"/>
      <c r="AP233" s="91"/>
      <c r="AQ233" s="92"/>
      <c r="AR233" s="92"/>
      <c r="AS233" s="92"/>
      <c r="AT233" s="92"/>
      <c r="AU233" s="94">
        <f t="shared" si="69"/>
        <v>0</v>
      </c>
      <c r="AW233" s="912"/>
      <c r="AZ233" s="913"/>
    </row>
    <row r="234" spans="1:52" s="13" customFormat="1" ht="13.2" hidden="1" customHeight="1" x14ac:dyDescent="0.4">
      <c r="A234" s="1370" t="s">
        <v>27</v>
      </c>
      <c r="B234" s="1397"/>
      <c r="C234" s="1350"/>
      <c r="D234" s="1360" t="s">
        <v>64</v>
      </c>
      <c r="E234" s="285" t="s">
        <v>356</v>
      </c>
      <c r="F234" s="952"/>
      <c r="G234" s="1362" t="s">
        <v>762</v>
      </c>
      <c r="H234" s="1142"/>
      <c r="I234" s="1230">
        <f>AU234</f>
        <v>0</v>
      </c>
      <c r="J234" s="1232">
        <f>SUM(N235:AT235)</f>
        <v>0</v>
      </c>
      <c r="K234" s="1220">
        <f t="shared" si="68"/>
        <v>0</v>
      </c>
      <c r="L234" s="1209" t="e">
        <f t="shared" si="67"/>
        <v>#DIV/0!</v>
      </c>
      <c r="M234" s="30" t="s">
        <v>30</v>
      </c>
      <c r="N234" s="131"/>
      <c r="O234" s="131"/>
      <c r="P234" s="131"/>
      <c r="Q234" s="140"/>
      <c r="R234" s="131"/>
      <c r="S234" s="131"/>
      <c r="T234" s="131"/>
      <c r="U234" s="131"/>
      <c r="V234" s="131"/>
      <c r="W234" s="140"/>
      <c r="X234" s="131"/>
      <c r="Y234" s="131"/>
      <c r="Z234" s="131"/>
      <c r="AA234" s="131"/>
      <c r="AB234" s="131"/>
      <c r="AC234" s="140"/>
      <c r="AD234" s="131"/>
      <c r="AE234" s="131"/>
      <c r="AF234" s="131"/>
      <c r="AG234" s="131"/>
      <c r="AH234" s="131"/>
      <c r="AI234" s="140"/>
      <c r="AJ234" s="131"/>
      <c r="AK234" s="131"/>
      <c r="AL234" s="131"/>
      <c r="AM234" s="131"/>
      <c r="AN234" s="131"/>
      <c r="AO234" s="924"/>
      <c r="AP234" s="90"/>
      <c r="AQ234" s="90"/>
      <c r="AR234" s="90"/>
      <c r="AS234" s="90"/>
      <c r="AT234" s="90"/>
      <c r="AU234" s="103">
        <f t="shared" si="69"/>
        <v>0</v>
      </c>
      <c r="AW234" s="912"/>
      <c r="AZ234" s="913"/>
    </row>
    <row r="235" spans="1:52" s="13" customFormat="1" ht="13.2" hidden="1" customHeight="1" thickBot="1" x14ac:dyDescent="0.45">
      <c r="A235" s="1371"/>
      <c r="B235" s="1397"/>
      <c r="C235" s="1351"/>
      <c r="D235" s="1361"/>
      <c r="E235" s="284" t="s">
        <v>151</v>
      </c>
      <c r="F235" s="953"/>
      <c r="G235" s="1363"/>
      <c r="H235" s="1137"/>
      <c r="I235" s="1235"/>
      <c r="J235" s="1236"/>
      <c r="K235" s="1221"/>
      <c r="L235" s="1222"/>
      <c r="M235" s="37" t="s">
        <v>31</v>
      </c>
      <c r="N235" s="91"/>
      <c r="O235" s="91"/>
      <c r="P235" s="91"/>
      <c r="Q235" s="134"/>
      <c r="R235" s="91"/>
      <c r="S235" s="91"/>
      <c r="T235" s="91"/>
      <c r="U235" s="91"/>
      <c r="V235" s="91"/>
      <c r="W235" s="134"/>
      <c r="X235" s="91"/>
      <c r="Y235" s="91"/>
      <c r="Z235" s="91"/>
      <c r="AA235" s="91"/>
      <c r="AB235" s="91"/>
      <c r="AC235" s="134"/>
      <c r="AD235" s="91"/>
      <c r="AE235" s="91"/>
      <c r="AF235" s="91"/>
      <c r="AG235" s="91"/>
      <c r="AH235" s="91"/>
      <c r="AI235" s="134"/>
      <c r="AJ235" s="91"/>
      <c r="AK235" s="91"/>
      <c r="AL235" s="91"/>
      <c r="AM235" s="91"/>
      <c r="AN235" s="91"/>
      <c r="AO235" s="923"/>
      <c r="AP235" s="92"/>
      <c r="AQ235" s="92"/>
      <c r="AR235" s="92"/>
      <c r="AS235" s="92"/>
      <c r="AT235" s="92"/>
      <c r="AU235" s="94">
        <f t="shared" si="69"/>
        <v>0</v>
      </c>
      <c r="AW235" s="912"/>
      <c r="AZ235" s="913"/>
    </row>
    <row r="236" spans="1:52" s="13" customFormat="1" ht="13.2" hidden="1" customHeight="1" x14ac:dyDescent="0.4">
      <c r="A236" s="1370" t="s">
        <v>27</v>
      </c>
      <c r="B236" s="1397"/>
      <c r="C236" s="1350"/>
      <c r="D236" s="1389" t="s">
        <v>150</v>
      </c>
      <c r="E236" s="82" t="s">
        <v>340</v>
      </c>
      <c r="F236" s="1140"/>
      <c r="G236" s="1362" t="s">
        <v>762</v>
      </c>
      <c r="H236" s="1142"/>
      <c r="I236" s="1230">
        <f>AU236</f>
        <v>0</v>
      </c>
      <c r="J236" s="1232">
        <f>SUM(N237:AT237)</f>
        <v>0</v>
      </c>
      <c r="K236" s="1220">
        <f t="shared" si="68"/>
        <v>0</v>
      </c>
      <c r="L236" s="1209" t="e">
        <f t="shared" si="67"/>
        <v>#DIV/0!</v>
      </c>
      <c r="M236" s="30" t="s">
        <v>30</v>
      </c>
      <c r="N236" s="131"/>
      <c r="O236" s="131"/>
      <c r="P236" s="131"/>
      <c r="Q236" s="140"/>
      <c r="R236" s="131"/>
      <c r="S236" s="131"/>
      <c r="T236" s="131"/>
      <c r="U236" s="131"/>
      <c r="V236" s="131"/>
      <c r="W236" s="140"/>
      <c r="X236" s="131"/>
      <c r="Y236" s="131"/>
      <c r="Z236" s="131"/>
      <c r="AA236" s="131"/>
      <c r="AB236" s="131"/>
      <c r="AC236" s="140"/>
      <c r="AD236" s="131"/>
      <c r="AE236" s="131"/>
      <c r="AF236" s="131"/>
      <c r="AG236" s="131"/>
      <c r="AH236" s="131"/>
      <c r="AI236" s="140"/>
      <c r="AJ236" s="131"/>
      <c r="AK236" s="131"/>
      <c r="AL236" s="131"/>
      <c r="AM236" s="131"/>
      <c r="AN236" s="131"/>
      <c r="AO236" s="924"/>
      <c r="AP236" s="90"/>
      <c r="AQ236" s="90"/>
      <c r="AR236" s="90"/>
      <c r="AS236" s="90"/>
      <c r="AT236" s="90"/>
      <c r="AU236" s="103">
        <f t="shared" si="69"/>
        <v>0</v>
      </c>
      <c r="AW236" s="912"/>
      <c r="AZ236" s="913"/>
    </row>
    <row r="237" spans="1:52" s="13" customFormat="1" ht="13.2" hidden="1" customHeight="1" thickBot="1" x14ac:dyDescent="0.45">
      <c r="A237" s="1371"/>
      <c r="B237" s="1397"/>
      <c r="C237" s="1351"/>
      <c r="D237" s="1390"/>
      <c r="E237" s="104" t="s">
        <v>341</v>
      </c>
      <c r="F237" s="1141"/>
      <c r="G237" s="1363"/>
      <c r="H237" s="1137"/>
      <c r="I237" s="1235"/>
      <c r="J237" s="1236"/>
      <c r="K237" s="1221"/>
      <c r="L237" s="1222"/>
      <c r="M237" s="37" t="s">
        <v>31</v>
      </c>
      <c r="N237" s="240"/>
      <c r="O237" s="240"/>
      <c r="P237" s="240"/>
      <c r="Q237" s="174"/>
      <c r="R237" s="240"/>
      <c r="S237" s="240"/>
      <c r="T237" s="240"/>
      <c r="U237" s="240"/>
      <c r="V237" s="240"/>
      <c r="W237" s="174"/>
      <c r="X237" s="240"/>
      <c r="Y237" s="240"/>
      <c r="Z237" s="240"/>
      <c r="AA237" s="240"/>
      <c r="AB237" s="240"/>
      <c r="AC237" s="174"/>
      <c r="AD237" s="240"/>
      <c r="AE237" s="240"/>
      <c r="AF237" s="240"/>
      <c r="AG237" s="240"/>
      <c r="AH237" s="240"/>
      <c r="AI237" s="174"/>
      <c r="AJ237" s="240"/>
      <c r="AK237" s="240"/>
      <c r="AL237" s="240"/>
      <c r="AM237" s="240"/>
      <c r="AN237" s="240"/>
      <c r="AO237" s="923"/>
      <c r="AP237" s="92"/>
      <c r="AQ237" s="92"/>
      <c r="AR237" s="92"/>
      <c r="AS237" s="92"/>
      <c r="AT237" s="92"/>
      <c r="AU237" s="94">
        <f t="shared" si="69"/>
        <v>0</v>
      </c>
      <c r="AW237" s="912"/>
      <c r="AZ237" s="913"/>
    </row>
    <row r="238" spans="1:52" s="13" customFormat="1" ht="13.2" hidden="1" customHeight="1" x14ac:dyDescent="0.4">
      <c r="A238" s="1370" t="s">
        <v>27</v>
      </c>
      <c r="B238" s="1397"/>
      <c r="C238" s="1350"/>
      <c r="D238" s="1226" t="s">
        <v>169</v>
      </c>
      <c r="E238" s="82" t="s">
        <v>836</v>
      </c>
      <c r="F238" s="955"/>
      <c r="G238" s="1362" t="s">
        <v>762</v>
      </c>
      <c r="H238" s="1142"/>
      <c r="I238" s="1230">
        <f>AU238</f>
        <v>0</v>
      </c>
      <c r="J238" s="1232">
        <f>SUM(N239:AT239)</f>
        <v>0</v>
      </c>
      <c r="K238" s="1220">
        <f t="shared" si="68"/>
        <v>0</v>
      </c>
      <c r="L238" s="1209" t="e">
        <f t="shared" si="67"/>
        <v>#DIV/0!</v>
      </c>
      <c r="M238" s="30" t="s">
        <v>30</v>
      </c>
      <c r="N238" s="131"/>
      <c r="O238" s="131"/>
      <c r="P238" s="131"/>
      <c r="Q238" s="140"/>
      <c r="R238" s="131"/>
      <c r="S238" s="131"/>
      <c r="T238" s="131"/>
      <c r="U238" s="131"/>
      <c r="V238" s="131"/>
      <c r="W238" s="140"/>
      <c r="X238" s="131"/>
      <c r="Y238" s="131"/>
      <c r="Z238" s="131"/>
      <c r="AA238" s="131"/>
      <c r="AB238" s="131"/>
      <c r="AC238" s="140"/>
      <c r="AD238" s="131"/>
      <c r="AE238" s="131"/>
      <c r="AF238" s="131"/>
      <c r="AG238" s="131"/>
      <c r="AH238" s="131"/>
      <c r="AI238" s="140"/>
      <c r="AJ238" s="131"/>
      <c r="AK238" s="131"/>
      <c r="AL238" s="131"/>
      <c r="AM238" s="131"/>
      <c r="AN238" s="131"/>
      <c r="AO238" s="924"/>
      <c r="AP238" s="90"/>
      <c r="AQ238" s="90"/>
      <c r="AR238" s="90"/>
      <c r="AS238" s="90"/>
      <c r="AT238" s="90"/>
      <c r="AU238" s="103">
        <f t="shared" si="69"/>
        <v>0</v>
      </c>
      <c r="AW238" s="912"/>
      <c r="AZ238" s="913"/>
    </row>
    <row r="239" spans="1:52" s="13" customFormat="1" ht="13.2" hidden="1" customHeight="1" thickBot="1" x14ac:dyDescent="0.45">
      <c r="A239" s="1371"/>
      <c r="B239" s="1397"/>
      <c r="C239" s="1351"/>
      <c r="D239" s="1282"/>
      <c r="E239" s="84" t="s">
        <v>158</v>
      </c>
      <c r="F239" s="1049"/>
      <c r="G239" s="1363"/>
      <c r="H239" s="1137"/>
      <c r="I239" s="1235"/>
      <c r="J239" s="1236"/>
      <c r="K239" s="1221"/>
      <c r="L239" s="1222"/>
      <c r="M239" s="37" t="s">
        <v>31</v>
      </c>
      <c r="N239" s="91"/>
      <c r="O239" s="91"/>
      <c r="P239" s="91"/>
      <c r="Q239" s="134"/>
      <c r="R239" s="91"/>
      <c r="S239" s="91"/>
      <c r="T239" s="91"/>
      <c r="U239" s="91"/>
      <c r="V239" s="91"/>
      <c r="W239" s="134"/>
      <c r="X239" s="91"/>
      <c r="Y239" s="91"/>
      <c r="Z239" s="91"/>
      <c r="AA239" s="91"/>
      <c r="AB239" s="91"/>
      <c r="AC239" s="134"/>
      <c r="AD239" s="91"/>
      <c r="AE239" s="91"/>
      <c r="AF239" s="91"/>
      <c r="AG239" s="91"/>
      <c r="AH239" s="91"/>
      <c r="AI239" s="134"/>
      <c r="AJ239" s="91"/>
      <c r="AK239" s="91"/>
      <c r="AL239" s="91"/>
      <c r="AM239" s="91"/>
      <c r="AN239" s="91"/>
      <c r="AO239" s="990"/>
      <c r="AP239" s="92"/>
      <c r="AQ239" s="92"/>
      <c r="AR239" s="92"/>
      <c r="AS239" s="92"/>
      <c r="AT239" s="92"/>
      <c r="AU239" s="94">
        <f t="shared" si="69"/>
        <v>0</v>
      </c>
      <c r="AW239" s="912"/>
      <c r="AZ239" s="913"/>
    </row>
    <row r="240" spans="1:52" s="13" customFormat="1" ht="13.2" hidden="1" customHeight="1" x14ac:dyDescent="0.4">
      <c r="A240" s="1370" t="s">
        <v>27</v>
      </c>
      <c r="B240" s="1397"/>
      <c r="C240" s="1350"/>
      <c r="D240" s="1335" t="s">
        <v>64</v>
      </c>
      <c r="E240" s="56" t="s">
        <v>877</v>
      </c>
      <c r="F240" s="144"/>
      <c r="G240" s="1362"/>
      <c r="H240" s="1142"/>
      <c r="I240" s="1230">
        <f>AU240</f>
        <v>0</v>
      </c>
      <c r="J240" s="1232">
        <f>SUM(N241:AT241)</f>
        <v>0</v>
      </c>
      <c r="K240" s="1220">
        <f t="shared" si="68"/>
        <v>0</v>
      </c>
      <c r="L240" s="1209" t="e">
        <f t="shared" si="67"/>
        <v>#DIV/0!</v>
      </c>
      <c r="M240" s="30" t="s">
        <v>30</v>
      </c>
      <c r="N240" s="131"/>
      <c r="O240" s="131"/>
      <c r="P240" s="131"/>
      <c r="Q240" s="140"/>
      <c r="R240" s="131"/>
      <c r="S240" s="131"/>
      <c r="T240" s="131"/>
      <c r="U240" s="131"/>
      <c r="V240" s="131"/>
      <c r="W240" s="140"/>
      <c r="X240" s="131"/>
      <c r="Y240" s="131"/>
      <c r="Z240" s="131"/>
      <c r="AA240" s="131"/>
      <c r="AB240" s="131"/>
      <c r="AC240" s="140"/>
      <c r="AD240" s="131"/>
      <c r="AE240" s="131"/>
      <c r="AF240" s="131"/>
      <c r="AG240" s="131"/>
      <c r="AH240" s="131"/>
      <c r="AI240" s="140"/>
      <c r="AJ240" s="131"/>
      <c r="AK240" s="131"/>
      <c r="AL240" s="131"/>
      <c r="AM240" s="131"/>
      <c r="AN240" s="131"/>
      <c r="AO240" s="924"/>
      <c r="AP240" s="90"/>
      <c r="AQ240" s="90"/>
      <c r="AR240" s="90"/>
      <c r="AS240" s="90"/>
      <c r="AT240" s="90"/>
      <c r="AU240" s="103">
        <f t="shared" si="69"/>
        <v>0</v>
      </c>
      <c r="AW240" s="912"/>
      <c r="AZ240" s="913"/>
    </row>
    <row r="241" spans="1:52" s="13" customFormat="1" ht="13.2" hidden="1" customHeight="1" thickBot="1" x14ac:dyDescent="0.45">
      <c r="A241" s="1371"/>
      <c r="B241" s="1397"/>
      <c r="C241" s="1351"/>
      <c r="D241" s="1388"/>
      <c r="E241" s="104" t="s">
        <v>165</v>
      </c>
      <c r="F241" s="84"/>
      <c r="G241" s="1363"/>
      <c r="H241" s="1137"/>
      <c r="I241" s="1235"/>
      <c r="J241" s="1236"/>
      <c r="K241" s="1221"/>
      <c r="L241" s="1222"/>
      <c r="M241" s="37" t="s">
        <v>31</v>
      </c>
      <c r="N241" s="240"/>
      <c r="O241" s="240"/>
      <c r="P241" s="240"/>
      <c r="Q241" s="174"/>
      <c r="R241" s="240"/>
      <c r="S241" s="240"/>
      <c r="T241" s="240"/>
      <c r="U241" s="240"/>
      <c r="V241" s="240"/>
      <c r="W241" s="174"/>
      <c r="X241" s="240"/>
      <c r="Y241" s="240"/>
      <c r="Z241" s="240"/>
      <c r="AA241" s="240"/>
      <c r="AB241" s="240"/>
      <c r="AC241" s="174"/>
      <c r="AD241" s="240"/>
      <c r="AE241" s="240"/>
      <c r="AF241" s="240"/>
      <c r="AG241" s="240"/>
      <c r="AH241" s="240"/>
      <c r="AI241" s="174"/>
      <c r="AJ241" s="240"/>
      <c r="AK241" s="240"/>
      <c r="AL241" s="240"/>
      <c r="AM241" s="240"/>
      <c r="AN241" s="240"/>
      <c r="AO241" s="990"/>
      <c r="AP241" s="92"/>
      <c r="AQ241" s="92"/>
      <c r="AR241" s="92"/>
      <c r="AS241" s="92"/>
      <c r="AT241" s="92"/>
      <c r="AU241" s="94">
        <f t="shared" si="69"/>
        <v>0</v>
      </c>
      <c r="AW241" s="912"/>
      <c r="AZ241" s="913"/>
    </row>
    <row r="242" spans="1:52" s="13" customFormat="1" ht="13.2" hidden="1" customHeight="1" x14ac:dyDescent="0.4">
      <c r="A242" s="1370" t="s">
        <v>27</v>
      </c>
      <c r="B242" s="1397"/>
      <c r="C242" s="1350"/>
      <c r="D242" s="1226" t="s">
        <v>64</v>
      </c>
      <c r="E242" s="82" t="s">
        <v>615</v>
      </c>
      <c r="F242" s="144"/>
      <c r="G242" s="1362"/>
      <c r="H242" s="1142"/>
      <c r="I242" s="1230">
        <f>AU242</f>
        <v>0</v>
      </c>
      <c r="J242" s="1232">
        <f>SUM(N243:AT243)</f>
        <v>0</v>
      </c>
      <c r="K242" s="1220">
        <f t="shared" si="68"/>
        <v>0</v>
      </c>
      <c r="L242" s="1209" t="e">
        <f t="shared" si="67"/>
        <v>#DIV/0!</v>
      </c>
      <c r="M242" s="30" t="s">
        <v>30</v>
      </c>
      <c r="N242" s="90"/>
      <c r="O242" s="90"/>
      <c r="P242" s="90"/>
      <c r="Q242" s="129"/>
      <c r="R242" s="90"/>
      <c r="S242" s="90"/>
      <c r="T242" s="90"/>
      <c r="U242" s="90"/>
      <c r="V242" s="90"/>
      <c r="W242" s="129"/>
      <c r="X242" s="90"/>
      <c r="Y242" s="90"/>
      <c r="Z242" s="90"/>
      <c r="AA242" s="90"/>
      <c r="AB242" s="90"/>
      <c r="AC242" s="129"/>
      <c r="AD242" s="90"/>
      <c r="AE242" s="90"/>
      <c r="AF242" s="90"/>
      <c r="AG242" s="90"/>
      <c r="AH242" s="90"/>
      <c r="AI242" s="129"/>
      <c r="AJ242" s="90"/>
      <c r="AK242" s="90"/>
      <c r="AL242" s="90"/>
      <c r="AM242" s="90"/>
      <c r="AN242" s="90"/>
      <c r="AO242" s="922"/>
      <c r="AP242" s="131"/>
      <c r="AQ242" s="90"/>
      <c r="AR242" s="90"/>
      <c r="AS242" s="90"/>
      <c r="AT242" s="90"/>
      <c r="AU242" s="103">
        <f t="shared" si="69"/>
        <v>0</v>
      </c>
      <c r="AW242" s="912"/>
      <c r="AZ242" s="913"/>
    </row>
    <row r="243" spans="1:52" s="13" customFormat="1" ht="13.2" hidden="1" customHeight="1" thickBot="1" x14ac:dyDescent="0.45">
      <c r="A243" s="1371"/>
      <c r="B243" s="1397"/>
      <c r="C243" s="1351"/>
      <c r="D243" s="1282"/>
      <c r="E243" s="105" t="s">
        <v>614</v>
      </c>
      <c r="F243" s="84"/>
      <c r="G243" s="1363"/>
      <c r="H243" s="1137"/>
      <c r="I243" s="1235"/>
      <c r="J243" s="1236"/>
      <c r="K243" s="1221"/>
      <c r="L243" s="1222"/>
      <c r="M243" s="37" t="s">
        <v>31</v>
      </c>
      <c r="N243" s="91"/>
      <c r="O243" s="91"/>
      <c r="P243" s="91"/>
      <c r="Q243" s="134"/>
      <c r="R243" s="91"/>
      <c r="S243" s="91"/>
      <c r="T243" s="91"/>
      <c r="U243" s="91"/>
      <c r="V243" s="91"/>
      <c r="W243" s="134"/>
      <c r="X243" s="91"/>
      <c r="Y243" s="91"/>
      <c r="Z243" s="91"/>
      <c r="AA243" s="91"/>
      <c r="AB243" s="91"/>
      <c r="AC243" s="134"/>
      <c r="AD243" s="91"/>
      <c r="AE243" s="91"/>
      <c r="AF243" s="91"/>
      <c r="AG243" s="91"/>
      <c r="AH243" s="91"/>
      <c r="AI243" s="134"/>
      <c r="AJ243" s="91"/>
      <c r="AK243" s="91"/>
      <c r="AL243" s="91"/>
      <c r="AM243" s="91"/>
      <c r="AN243" s="91"/>
      <c r="AO243" s="923"/>
      <c r="AP243" s="91"/>
      <c r="AQ243" s="92"/>
      <c r="AR243" s="92"/>
      <c r="AS243" s="92"/>
      <c r="AT243" s="92"/>
      <c r="AU243" s="94">
        <f t="shared" si="69"/>
        <v>0</v>
      </c>
      <c r="AW243" s="912"/>
      <c r="AZ243" s="913"/>
    </row>
    <row r="244" spans="1:52" s="13" customFormat="1" ht="13.2" hidden="1" customHeight="1" x14ac:dyDescent="0.4">
      <c r="A244" s="1370" t="s">
        <v>27</v>
      </c>
      <c r="B244" s="1397"/>
      <c r="C244" s="36"/>
      <c r="D244" s="1360" t="s">
        <v>795</v>
      </c>
      <c r="E244" s="56" t="s">
        <v>796</v>
      </c>
      <c r="F244" s="139"/>
      <c r="G244" s="1362" t="s">
        <v>762</v>
      </c>
      <c r="H244" s="1142"/>
      <c r="I244" s="1230">
        <f>AU244</f>
        <v>0</v>
      </c>
      <c r="J244" s="1232">
        <f>SUM(N245:AT245)</f>
        <v>0</v>
      </c>
      <c r="K244" s="1220">
        <f t="shared" si="68"/>
        <v>0</v>
      </c>
      <c r="L244" s="1209" t="e">
        <f t="shared" si="67"/>
        <v>#DIV/0!</v>
      </c>
      <c r="M244" s="30" t="s">
        <v>30</v>
      </c>
      <c r="N244" s="131"/>
      <c r="O244" s="131"/>
      <c r="P244" s="131"/>
      <c r="Q244" s="140"/>
      <c r="R244" s="131"/>
      <c r="S244" s="131"/>
      <c r="T244" s="131"/>
      <c r="U244" s="131"/>
      <c r="V244" s="131"/>
      <c r="W244" s="140"/>
      <c r="X244" s="131"/>
      <c r="Y244" s="131"/>
      <c r="Z244" s="131"/>
      <c r="AA244" s="131"/>
      <c r="AB244" s="131"/>
      <c r="AC244" s="140"/>
      <c r="AD244" s="131"/>
      <c r="AE244" s="131"/>
      <c r="AF244" s="131"/>
      <c r="AG244" s="131"/>
      <c r="AH244" s="131"/>
      <c r="AI244" s="140"/>
      <c r="AJ244" s="131"/>
      <c r="AK244" s="131"/>
      <c r="AL244" s="131"/>
      <c r="AM244" s="131"/>
      <c r="AN244" s="131"/>
      <c r="AO244" s="924"/>
      <c r="AP244" s="90"/>
      <c r="AQ244" s="90"/>
      <c r="AR244" s="90"/>
      <c r="AS244" s="44"/>
      <c r="AT244" s="90"/>
      <c r="AU244" s="103">
        <f t="shared" si="69"/>
        <v>0</v>
      </c>
      <c r="AW244" s="912"/>
      <c r="AZ244" s="913"/>
    </row>
    <row r="245" spans="1:52" s="13" customFormat="1" ht="13.2" hidden="1" customHeight="1" thickBot="1" x14ac:dyDescent="0.45">
      <c r="A245" s="1371"/>
      <c r="B245" s="1397"/>
      <c r="C245" s="36"/>
      <c r="D245" s="1361"/>
      <c r="E245" s="104" t="s">
        <v>797</v>
      </c>
      <c r="F245" s="105"/>
      <c r="G245" s="1363"/>
      <c r="H245" s="1137"/>
      <c r="I245" s="1235"/>
      <c r="J245" s="1236"/>
      <c r="K245" s="1221"/>
      <c r="L245" s="1222"/>
      <c r="M245" s="37" t="s">
        <v>31</v>
      </c>
      <c r="N245" s="91"/>
      <c r="O245" s="91"/>
      <c r="P245" s="91"/>
      <c r="Q245" s="134"/>
      <c r="R245" s="91"/>
      <c r="S245" s="91"/>
      <c r="T245" s="91"/>
      <c r="U245" s="91"/>
      <c r="V245" s="91"/>
      <c r="W245" s="134"/>
      <c r="X245" s="91"/>
      <c r="Y245" s="91"/>
      <c r="Z245" s="91"/>
      <c r="AA245" s="91"/>
      <c r="AB245" s="91"/>
      <c r="AC245" s="134"/>
      <c r="AD245" s="91"/>
      <c r="AE245" s="91"/>
      <c r="AF245" s="91"/>
      <c r="AG245" s="91"/>
      <c r="AH245" s="91"/>
      <c r="AI245" s="134"/>
      <c r="AJ245" s="91"/>
      <c r="AK245" s="91"/>
      <c r="AL245" s="91"/>
      <c r="AM245" s="91"/>
      <c r="AN245" s="91"/>
      <c r="AO245" s="923"/>
      <c r="AP245" s="91"/>
      <c r="AQ245" s="92"/>
      <c r="AR245" s="92"/>
      <c r="AS245" s="92"/>
      <c r="AT245" s="92"/>
      <c r="AU245" s="94">
        <f t="shared" si="69"/>
        <v>0</v>
      </c>
      <c r="AW245" s="912"/>
      <c r="AZ245" s="913"/>
    </row>
    <row r="246" spans="1:52" s="13" customFormat="1" ht="13.2" hidden="1" customHeight="1" x14ac:dyDescent="0.4">
      <c r="A246" s="1370" t="s">
        <v>27</v>
      </c>
      <c r="B246" s="1397"/>
      <c r="C246" s="36"/>
      <c r="D246" s="1360"/>
      <c r="E246" s="56"/>
      <c r="F246" s="1162"/>
      <c r="G246" s="1362"/>
      <c r="H246" s="1142"/>
      <c r="I246" s="1230">
        <f>AU246</f>
        <v>0</v>
      </c>
      <c r="J246" s="1232">
        <f>SUM(N247:AT247)</f>
        <v>0</v>
      </c>
      <c r="K246" s="1220">
        <f t="shared" si="68"/>
        <v>0</v>
      </c>
      <c r="L246" s="1209" t="e">
        <f t="shared" si="67"/>
        <v>#DIV/0!</v>
      </c>
      <c r="M246" s="30" t="s">
        <v>57</v>
      </c>
      <c r="N246" s="131"/>
      <c r="O246" s="131"/>
      <c r="P246" s="131"/>
      <c r="Q246" s="140"/>
      <c r="R246" s="131"/>
      <c r="S246" s="131"/>
      <c r="T246" s="131"/>
      <c r="U246" s="131"/>
      <c r="V246" s="131"/>
      <c r="W246" s="140"/>
      <c r="X246" s="131"/>
      <c r="Y246" s="131"/>
      <c r="Z246" s="131"/>
      <c r="AA246" s="131"/>
      <c r="AB246" s="131"/>
      <c r="AC246" s="140"/>
      <c r="AD246" s="131"/>
      <c r="AE246" s="131"/>
      <c r="AF246" s="131"/>
      <c r="AG246" s="131"/>
      <c r="AH246" s="131"/>
      <c r="AI246" s="140"/>
      <c r="AJ246" s="131"/>
      <c r="AK246" s="131"/>
      <c r="AL246" s="131"/>
      <c r="AM246" s="131"/>
      <c r="AN246" s="131"/>
      <c r="AO246" s="924"/>
      <c r="AP246" s="90"/>
      <c r="AQ246" s="90"/>
      <c r="AR246" s="90"/>
      <c r="AS246" s="44"/>
      <c r="AT246" s="90"/>
      <c r="AU246" s="103">
        <f t="shared" si="69"/>
        <v>0</v>
      </c>
      <c r="AW246" s="912"/>
      <c r="AZ246" s="913"/>
    </row>
    <row r="247" spans="1:52" s="13" customFormat="1" ht="13.2" hidden="1" customHeight="1" thickBot="1" x14ac:dyDescent="0.45">
      <c r="A247" s="1371"/>
      <c r="B247" s="1397"/>
      <c r="C247" s="36"/>
      <c r="D247" s="1361"/>
      <c r="E247" s="105"/>
      <c r="F247" s="1163"/>
      <c r="G247" s="1363"/>
      <c r="H247" s="1137"/>
      <c r="I247" s="1235"/>
      <c r="J247" s="1236"/>
      <c r="K247" s="1221"/>
      <c r="L247" s="1222"/>
      <c r="M247" s="37" t="s">
        <v>58</v>
      </c>
      <c r="N247" s="91"/>
      <c r="O247" s="91"/>
      <c r="P247" s="91"/>
      <c r="Q247" s="134"/>
      <c r="R247" s="91"/>
      <c r="S247" s="91"/>
      <c r="T247" s="91"/>
      <c r="U247" s="91"/>
      <c r="V247" s="91"/>
      <c r="W247" s="134"/>
      <c r="X247" s="91"/>
      <c r="Y247" s="91"/>
      <c r="Z247" s="91"/>
      <c r="AA247" s="91"/>
      <c r="AB247" s="91"/>
      <c r="AC247" s="134"/>
      <c r="AD247" s="91"/>
      <c r="AE247" s="91"/>
      <c r="AF247" s="91"/>
      <c r="AG247" s="91"/>
      <c r="AH247" s="91"/>
      <c r="AI247" s="134"/>
      <c r="AJ247" s="91"/>
      <c r="AK247" s="91"/>
      <c r="AL247" s="91"/>
      <c r="AM247" s="91"/>
      <c r="AN247" s="91"/>
      <c r="AO247" s="990"/>
      <c r="AP247" s="92"/>
      <c r="AQ247" s="92"/>
      <c r="AR247" s="92"/>
      <c r="AS247" s="92"/>
      <c r="AT247" s="92"/>
      <c r="AU247" s="94">
        <f t="shared" si="69"/>
        <v>0</v>
      </c>
      <c r="AW247" s="912"/>
      <c r="AZ247" s="913"/>
    </row>
    <row r="248" spans="1:52" s="13" customFormat="1" ht="13.2" hidden="1" customHeight="1" x14ac:dyDescent="0.4">
      <c r="A248" s="1370" t="s">
        <v>27</v>
      </c>
      <c r="B248" s="1397"/>
      <c r="C248" s="1350"/>
      <c r="D248" s="1360"/>
      <c r="E248" s="56"/>
      <c r="F248" s="1140"/>
      <c r="G248" s="1362"/>
      <c r="H248" s="1142"/>
      <c r="I248" s="1230">
        <f>AU248</f>
        <v>0</v>
      </c>
      <c r="J248" s="1232">
        <f>SUM(N249:AT249)</f>
        <v>0</v>
      </c>
      <c r="K248" s="1220">
        <f t="shared" si="68"/>
        <v>0</v>
      </c>
      <c r="L248" s="1209" t="e">
        <f t="shared" si="67"/>
        <v>#DIV/0!</v>
      </c>
      <c r="M248" s="30" t="s">
        <v>30</v>
      </c>
      <c r="N248" s="131"/>
      <c r="O248" s="131"/>
      <c r="P248" s="131"/>
      <c r="Q248" s="140"/>
      <c r="R248" s="131"/>
      <c r="S248" s="131"/>
      <c r="T248" s="131"/>
      <c r="U248" s="131"/>
      <c r="V248" s="131"/>
      <c r="W248" s="140"/>
      <c r="X248" s="131"/>
      <c r="Y248" s="131"/>
      <c r="Z248" s="131"/>
      <c r="AA248" s="131"/>
      <c r="AB248" s="131"/>
      <c r="AC248" s="140"/>
      <c r="AD248" s="131"/>
      <c r="AE248" s="131"/>
      <c r="AF248" s="131"/>
      <c r="AG248" s="131"/>
      <c r="AH248" s="131"/>
      <c r="AI248" s="140"/>
      <c r="AJ248" s="131"/>
      <c r="AK248" s="131"/>
      <c r="AL248" s="131"/>
      <c r="AM248" s="131"/>
      <c r="AN248" s="131"/>
      <c r="AO248" s="924"/>
      <c r="AP248" s="90"/>
      <c r="AQ248" s="90"/>
      <c r="AR248" s="90"/>
      <c r="AS248" s="44"/>
      <c r="AT248" s="136"/>
      <c r="AU248" s="103">
        <f t="shared" si="69"/>
        <v>0</v>
      </c>
      <c r="AW248" s="912"/>
      <c r="AZ248" s="913"/>
    </row>
    <row r="249" spans="1:52" s="13" customFormat="1" ht="13.2" hidden="1" customHeight="1" thickBot="1" x14ac:dyDescent="0.45">
      <c r="A249" s="1371"/>
      <c r="B249" s="1397"/>
      <c r="C249" s="1351"/>
      <c r="D249" s="1361"/>
      <c r="E249" s="105"/>
      <c r="F249" s="1141"/>
      <c r="G249" s="1363"/>
      <c r="H249" s="1137"/>
      <c r="I249" s="1235"/>
      <c r="J249" s="1236"/>
      <c r="K249" s="1221"/>
      <c r="L249" s="1222"/>
      <c r="M249" s="37" t="s">
        <v>31</v>
      </c>
      <c r="N249" s="240"/>
      <c r="O249" s="240"/>
      <c r="P249" s="240"/>
      <c r="Q249" s="174"/>
      <c r="R249" s="240"/>
      <c r="S249" s="240"/>
      <c r="T249" s="240"/>
      <c r="U249" s="240"/>
      <c r="V249" s="240"/>
      <c r="W249" s="174"/>
      <c r="X249" s="240"/>
      <c r="Y249" s="240"/>
      <c r="Z249" s="240"/>
      <c r="AA249" s="240"/>
      <c r="AB249" s="240"/>
      <c r="AC249" s="174"/>
      <c r="AD249" s="240"/>
      <c r="AE249" s="240"/>
      <c r="AF249" s="240"/>
      <c r="AG249" s="240"/>
      <c r="AH249" s="240"/>
      <c r="AI249" s="174"/>
      <c r="AJ249" s="240"/>
      <c r="AK249" s="240"/>
      <c r="AL249" s="240"/>
      <c r="AM249" s="240"/>
      <c r="AN249" s="240"/>
      <c r="AO249" s="990"/>
      <c r="AP249" s="91"/>
      <c r="AQ249" s="92"/>
      <c r="AR249" s="92"/>
      <c r="AS249" s="92"/>
      <c r="AT249" s="175"/>
      <c r="AU249" s="94">
        <f t="shared" si="69"/>
        <v>0</v>
      </c>
      <c r="AW249" s="912"/>
      <c r="AZ249" s="913"/>
    </row>
    <row r="250" spans="1:52" s="13" customFormat="1" ht="13.2" hidden="1" customHeight="1" x14ac:dyDescent="0.4">
      <c r="A250" s="1370" t="s">
        <v>27</v>
      </c>
      <c r="B250" s="1397"/>
      <c r="C250" s="1350"/>
      <c r="D250" s="1360"/>
      <c r="E250" s="56"/>
      <c r="F250" s="1162"/>
      <c r="G250" s="1362"/>
      <c r="H250" s="1142"/>
      <c r="I250" s="1230">
        <f>AU250</f>
        <v>0</v>
      </c>
      <c r="J250" s="1232">
        <f>SUM(N251:AT251)</f>
        <v>0</v>
      </c>
      <c r="K250" s="1220">
        <f t="shared" si="68"/>
        <v>0</v>
      </c>
      <c r="L250" s="1209" t="e">
        <f t="shared" si="67"/>
        <v>#DIV/0!</v>
      </c>
      <c r="M250" s="30" t="s">
        <v>30</v>
      </c>
      <c r="N250" s="131"/>
      <c r="O250" s="131"/>
      <c r="P250" s="131"/>
      <c r="Q250" s="140"/>
      <c r="R250" s="131"/>
      <c r="S250" s="131"/>
      <c r="T250" s="131"/>
      <c r="U250" s="131"/>
      <c r="V250" s="131"/>
      <c r="W250" s="140"/>
      <c r="X250" s="131"/>
      <c r="Y250" s="131"/>
      <c r="Z250" s="131"/>
      <c r="AA250" s="131"/>
      <c r="AB250" s="131"/>
      <c r="AC250" s="140"/>
      <c r="AD250" s="131"/>
      <c r="AE250" s="131"/>
      <c r="AF250" s="131"/>
      <c r="AG250" s="131"/>
      <c r="AH250" s="131"/>
      <c r="AI250" s="140"/>
      <c r="AJ250" s="131"/>
      <c r="AK250" s="131"/>
      <c r="AL250" s="131"/>
      <c r="AM250" s="131"/>
      <c r="AN250" s="131"/>
      <c r="AO250" s="924"/>
      <c r="AP250" s="90"/>
      <c r="AQ250" s="90"/>
      <c r="AR250" s="90"/>
      <c r="AS250" s="90"/>
      <c r="AT250" s="136"/>
      <c r="AU250" s="103">
        <f t="shared" si="69"/>
        <v>0</v>
      </c>
      <c r="AW250" s="912"/>
      <c r="AZ250" s="913"/>
    </row>
    <row r="251" spans="1:52" s="13" customFormat="1" ht="13.2" hidden="1" customHeight="1" thickBot="1" x14ac:dyDescent="0.45">
      <c r="A251" s="1371"/>
      <c r="B251" s="1397"/>
      <c r="C251" s="1351"/>
      <c r="D251" s="1361"/>
      <c r="E251" s="105"/>
      <c r="F251" s="1163"/>
      <c r="G251" s="1363"/>
      <c r="H251" s="1137"/>
      <c r="I251" s="1235"/>
      <c r="J251" s="1236"/>
      <c r="K251" s="1221"/>
      <c r="L251" s="1222"/>
      <c r="M251" s="37" t="s">
        <v>31</v>
      </c>
      <c r="N251" s="91"/>
      <c r="O251" s="240"/>
      <c r="P251" s="240"/>
      <c r="Q251" s="174"/>
      <c r="R251" s="240"/>
      <c r="S251" s="91"/>
      <c r="T251" s="240"/>
      <c r="U251" s="240"/>
      <c r="V251" s="240"/>
      <c r="W251" s="174"/>
      <c r="X251" s="240"/>
      <c r="Y251" s="91"/>
      <c r="Z251" s="91"/>
      <c r="AA251" s="91"/>
      <c r="AB251" s="91"/>
      <c r="AC251" s="174"/>
      <c r="AD251" s="240"/>
      <c r="AE251" s="91"/>
      <c r="AF251" s="240"/>
      <c r="AG251" s="240"/>
      <c r="AH251" s="240"/>
      <c r="AI251" s="174"/>
      <c r="AJ251" s="240"/>
      <c r="AK251" s="91"/>
      <c r="AL251" s="91"/>
      <c r="AM251" s="91"/>
      <c r="AN251" s="240"/>
      <c r="AO251" s="990"/>
      <c r="AP251" s="92"/>
      <c r="AQ251" s="92"/>
      <c r="AR251" s="92"/>
      <c r="AS251" s="92"/>
      <c r="AT251" s="175"/>
      <c r="AU251" s="94">
        <f t="shared" si="69"/>
        <v>0</v>
      </c>
      <c r="AW251" s="912"/>
      <c r="AZ251" s="913"/>
    </row>
    <row r="252" spans="1:52" s="13" customFormat="1" ht="13.2" hidden="1" customHeight="1" x14ac:dyDescent="0.4">
      <c r="A252" s="1370" t="s">
        <v>27</v>
      </c>
      <c r="B252" s="1397"/>
      <c r="C252" s="1350"/>
      <c r="D252" s="1360"/>
      <c r="E252" s="283"/>
      <c r="F252" s="1140"/>
      <c r="G252" s="1362"/>
      <c r="H252" s="1142"/>
      <c r="I252" s="1230">
        <f>AU252</f>
        <v>0</v>
      </c>
      <c r="J252" s="1232">
        <f>SUM(N253:AT253)</f>
        <v>0</v>
      </c>
      <c r="K252" s="1220">
        <f t="shared" si="68"/>
        <v>0</v>
      </c>
      <c r="L252" s="1209" t="e">
        <f t="shared" si="67"/>
        <v>#DIV/0!</v>
      </c>
      <c r="M252" s="30" t="s">
        <v>30</v>
      </c>
      <c r="N252" s="131"/>
      <c r="O252" s="131"/>
      <c r="P252" s="131"/>
      <c r="Q252" s="140"/>
      <c r="R252" s="131"/>
      <c r="S252" s="131"/>
      <c r="T252" s="131"/>
      <c r="U252" s="131"/>
      <c r="V252" s="131"/>
      <c r="W252" s="140"/>
      <c r="X252" s="131"/>
      <c r="Y252" s="131"/>
      <c r="Z252" s="131"/>
      <c r="AA252" s="131"/>
      <c r="AB252" s="131"/>
      <c r="AC252" s="140"/>
      <c r="AD252" s="131"/>
      <c r="AE252" s="131"/>
      <c r="AF252" s="131"/>
      <c r="AG252" s="131"/>
      <c r="AH252" s="131"/>
      <c r="AI252" s="140"/>
      <c r="AJ252" s="131"/>
      <c r="AK252" s="131"/>
      <c r="AL252" s="131"/>
      <c r="AM252" s="131"/>
      <c r="AN252" s="131"/>
      <c r="AO252" s="924"/>
      <c r="AP252" s="90"/>
      <c r="AQ252" s="90"/>
      <c r="AR252" s="90"/>
      <c r="AS252" s="90"/>
      <c r="AT252" s="136"/>
      <c r="AU252" s="103">
        <f t="shared" si="69"/>
        <v>0</v>
      </c>
      <c r="AW252" s="912"/>
      <c r="AZ252" s="913"/>
    </row>
    <row r="253" spans="1:52" s="13" customFormat="1" ht="13.2" hidden="1" customHeight="1" thickBot="1" x14ac:dyDescent="0.45">
      <c r="A253" s="1371"/>
      <c r="B253" s="1397"/>
      <c r="C253" s="1351"/>
      <c r="D253" s="1361"/>
      <c r="E253" s="284"/>
      <c r="F253" s="1141"/>
      <c r="G253" s="1363"/>
      <c r="H253" s="1137"/>
      <c r="I253" s="1235"/>
      <c r="J253" s="1236"/>
      <c r="K253" s="1221"/>
      <c r="L253" s="1222"/>
      <c r="M253" s="37" t="s">
        <v>31</v>
      </c>
      <c r="N253" s="91"/>
      <c r="O253" s="91"/>
      <c r="P253" s="91"/>
      <c r="Q253" s="134"/>
      <c r="R253" s="91"/>
      <c r="S253" s="91"/>
      <c r="T253" s="91"/>
      <c r="U253" s="91"/>
      <c r="V253" s="91"/>
      <c r="W253" s="134"/>
      <c r="X253" s="91"/>
      <c r="Y253" s="91"/>
      <c r="Z253" s="91"/>
      <c r="AA253" s="91"/>
      <c r="AB253" s="91"/>
      <c r="AC253" s="134"/>
      <c r="AD253" s="91"/>
      <c r="AE253" s="91"/>
      <c r="AF253" s="91"/>
      <c r="AG253" s="91"/>
      <c r="AH253" s="91"/>
      <c r="AI253" s="134"/>
      <c r="AJ253" s="91"/>
      <c r="AK253" s="91"/>
      <c r="AL253" s="91"/>
      <c r="AM253" s="91"/>
      <c r="AN253" s="91"/>
      <c r="AO253" s="923"/>
      <c r="AP253" s="91"/>
      <c r="AQ253" s="92"/>
      <c r="AR253" s="92"/>
      <c r="AS253" s="92"/>
      <c r="AT253" s="175"/>
      <c r="AU253" s="94">
        <f t="shared" si="69"/>
        <v>0</v>
      </c>
      <c r="AW253" s="912"/>
      <c r="AZ253" s="913"/>
    </row>
    <row r="254" spans="1:52" s="13" customFormat="1" ht="13.2" customHeight="1" x14ac:dyDescent="0.4">
      <c r="A254" s="1370" t="s">
        <v>27</v>
      </c>
      <c r="B254" s="1397"/>
      <c r="C254" s="1350"/>
      <c r="D254" s="1386" t="s">
        <v>316</v>
      </c>
      <c r="E254" s="56" t="s">
        <v>1009</v>
      </c>
      <c r="F254" s="1079" t="s">
        <v>1079</v>
      </c>
      <c r="G254" s="1362" t="s">
        <v>767</v>
      </c>
      <c r="H254" s="1142">
        <f>150-65</f>
        <v>85</v>
      </c>
      <c r="I254" s="1230">
        <f>AU254</f>
        <v>85</v>
      </c>
      <c r="J254" s="1232">
        <f>SUM(N255:AT255)</f>
        <v>85</v>
      </c>
      <c r="K254" s="1220">
        <f t="shared" si="68"/>
        <v>0</v>
      </c>
      <c r="L254" s="1209">
        <f t="shared" si="67"/>
        <v>1</v>
      </c>
      <c r="M254" s="30" t="s">
        <v>30</v>
      </c>
      <c r="N254" s="131"/>
      <c r="O254" s="131"/>
      <c r="P254" s="131"/>
      <c r="Q254" s="140"/>
      <c r="R254" s="131"/>
      <c r="S254" s="131"/>
      <c r="T254" s="131"/>
      <c r="U254" s="131"/>
      <c r="V254" s="131"/>
      <c r="W254" s="140"/>
      <c r="X254" s="131"/>
      <c r="Y254" s="131"/>
      <c r="Z254" s="131"/>
      <c r="AA254" s="131">
        <v>60</v>
      </c>
      <c r="AB254" s="320">
        <v>25</v>
      </c>
      <c r="AC254" s="140"/>
      <c r="AD254" s="131"/>
      <c r="AE254" s="131"/>
      <c r="AF254" s="131"/>
      <c r="AG254" s="131"/>
      <c r="AH254" s="131"/>
      <c r="AI254" s="140"/>
      <c r="AJ254" s="131"/>
      <c r="AK254" s="131"/>
      <c r="AL254" s="131"/>
      <c r="AM254" s="131"/>
      <c r="AN254" s="131"/>
      <c r="AO254" s="924"/>
      <c r="AP254" s="90"/>
      <c r="AQ254" s="90"/>
      <c r="AR254" s="90"/>
      <c r="AS254" s="90"/>
      <c r="AT254" s="136"/>
      <c r="AU254" s="103">
        <f t="shared" si="69"/>
        <v>85</v>
      </c>
      <c r="AW254" s="1382" t="s">
        <v>1080</v>
      </c>
      <c r="AX254" s="1383"/>
      <c r="AY254" s="1383"/>
      <c r="AZ254" s="1384"/>
    </row>
    <row r="255" spans="1:52" s="13" customFormat="1" ht="13.2" customHeight="1" thickBot="1" x14ac:dyDescent="0.45">
      <c r="A255" s="1371"/>
      <c r="B255" s="1397"/>
      <c r="C255" s="1351"/>
      <c r="D255" s="1387"/>
      <c r="E255" s="104" t="s">
        <v>531</v>
      </c>
      <c r="F255" s="1087"/>
      <c r="G255" s="1363"/>
      <c r="H255" s="1137"/>
      <c r="I255" s="1235"/>
      <c r="J255" s="1236"/>
      <c r="K255" s="1221"/>
      <c r="L255" s="1222"/>
      <c r="M255" s="37" t="s">
        <v>31</v>
      </c>
      <c r="N255" s="91"/>
      <c r="O255" s="91"/>
      <c r="P255" s="91"/>
      <c r="Q255" s="134"/>
      <c r="R255" s="91"/>
      <c r="S255" s="91"/>
      <c r="T255" s="91"/>
      <c r="U255" s="91"/>
      <c r="V255" s="91"/>
      <c r="W255" s="134"/>
      <c r="X255" s="91"/>
      <c r="Y255" s="91"/>
      <c r="Z255" s="91"/>
      <c r="AA255" s="91"/>
      <c r="AB255" s="91">
        <v>32</v>
      </c>
      <c r="AC255" s="134"/>
      <c r="AD255" s="91">
        <v>33</v>
      </c>
      <c r="AE255" s="91"/>
      <c r="AF255" s="91">
        <v>20</v>
      </c>
      <c r="AG255" s="91"/>
      <c r="AH255" s="91"/>
      <c r="AI255" s="134"/>
      <c r="AJ255" s="91"/>
      <c r="AK255" s="91"/>
      <c r="AL255" s="91"/>
      <c r="AM255" s="91"/>
      <c r="AN255" s="91"/>
      <c r="AO255" s="990"/>
      <c r="AP255" s="92"/>
      <c r="AQ255" s="92"/>
      <c r="AR255" s="92"/>
      <c r="AS255" s="92"/>
      <c r="AT255" s="175"/>
      <c r="AU255" s="94">
        <f t="shared" si="69"/>
        <v>85</v>
      </c>
      <c r="AW255" s="1385"/>
      <c r="AX255" s="1383"/>
      <c r="AY255" s="1383"/>
      <c r="AZ255" s="1384"/>
    </row>
    <row r="256" spans="1:52" s="13" customFormat="1" ht="13.2" customHeight="1" x14ac:dyDescent="0.4">
      <c r="A256" s="1370" t="s">
        <v>27</v>
      </c>
      <c r="B256" s="1397"/>
      <c r="C256" s="1350"/>
      <c r="D256" s="1386" t="s">
        <v>316</v>
      </c>
      <c r="E256" s="82" t="s">
        <v>1010</v>
      </c>
      <c r="F256" s="819" t="s">
        <v>1079</v>
      </c>
      <c r="G256" s="1362" t="s">
        <v>767</v>
      </c>
      <c r="H256" s="1142">
        <v>90</v>
      </c>
      <c r="I256" s="1230">
        <f>AU256</f>
        <v>90</v>
      </c>
      <c r="J256" s="1232">
        <f>SUM(N257:AT257)</f>
        <v>88</v>
      </c>
      <c r="K256" s="1220">
        <f t="shared" si="68"/>
        <v>2</v>
      </c>
      <c r="L256" s="1209">
        <f t="shared" si="67"/>
        <v>0.97777777777777775</v>
      </c>
      <c r="M256" s="30" t="s">
        <v>30</v>
      </c>
      <c r="N256" s="131"/>
      <c r="O256" s="131"/>
      <c r="P256" s="131"/>
      <c r="Q256" s="140"/>
      <c r="R256" s="131"/>
      <c r="S256" s="131"/>
      <c r="T256" s="131"/>
      <c r="U256" s="131"/>
      <c r="V256" s="131"/>
      <c r="W256" s="140"/>
      <c r="X256" s="131"/>
      <c r="Y256" s="131"/>
      <c r="Z256" s="131"/>
      <c r="AA256" s="131">
        <v>60</v>
      </c>
      <c r="AB256" s="320">
        <v>30</v>
      </c>
      <c r="AC256" s="140"/>
      <c r="AD256" s="131"/>
      <c r="AE256" s="131"/>
      <c r="AF256" s="131"/>
      <c r="AG256" s="131"/>
      <c r="AH256" s="131"/>
      <c r="AI256" s="140"/>
      <c r="AJ256" s="131"/>
      <c r="AK256" s="131"/>
      <c r="AL256" s="131"/>
      <c r="AM256" s="131"/>
      <c r="AN256" s="131"/>
      <c r="AO256" s="924"/>
      <c r="AP256" s="90"/>
      <c r="AQ256" s="90"/>
      <c r="AR256" s="90"/>
      <c r="AS256" s="90"/>
      <c r="AT256" s="136"/>
      <c r="AU256" s="103">
        <f t="shared" si="69"/>
        <v>90</v>
      </c>
      <c r="AW256" s="1385"/>
      <c r="AX256" s="1383"/>
      <c r="AY256" s="1383"/>
      <c r="AZ256" s="1384"/>
    </row>
    <row r="257" spans="1:52" s="13" customFormat="1" ht="13.2" customHeight="1" thickBot="1" x14ac:dyDescent="0.45">
      <c r="A257" s="1371"/>
      <c r="B257" s="1397"/>
      <c r="C257" s="1351"/>
      <c r="D257" s="1387"/>
      <c r="E257" s="104" t="s">
        <v>343</v>
      </c>
      <c r="F257" s="828"/>
      <c r="G257" s="1363"/>
      <c r="H257" s="1137"/>
      <c r="I257" s="1235"/>
      <c r="J257" s="1236"/>
      <c r="K257" s="1221"/>
      <c r="L257" s="1222"/>
      <c r="M257" s="37" t="s">
        <v>31</v>
      </c>
      <c r="N257" s="91"/>
      <c r="O257" s="91"/>
      <c r="P257" s="91"/>
      <c r="Q257" s="134"/>
      <c r="R257" s="91"/>
      <c r="S257" s="91"/>
      <c r="T257" s="91"/>
      <c r="U257" s="91"/>
      <c r="V257" s="91"/>
      <c r="W257" s="134"/>
      <c r="X257" s="91"/>
      <c r="Y257" s="91"/>
      <c r="Z257" s="91"/>
      <c r="AA257" s="91">
        <v>88</v>
      </c>
      <c r="AB257" s="91"/>
      <c r="AC257" s="134"/>
      <c r="AD257" s="91"/>
      <c r="AE257" s="91"/>
      <c r="AF257" s="91"/>
      <c r="AG257" s="91"/>
      <c r="AH257" s="91"/>
      <c r="AI257" s="134"/>
      <c r="AJ257" s="91"/>
      <c r="AK257" s="91"/>
      <c r="AL257" s="91"/>
      <c r="AM257" s="91"/>
      <c r="AN257" s="240"/>
      <c r="AO257" s="990"/>
      <c r="AP257" s="91"/>
      <c r="AQ257" s="92"/>
      <c r="AR257" s="92"/>
      <c r="AS257" s="92"/>
      <c r="AT257" s="175"/>
      <c r="AU257" s="94">
        <f t="shared" si="69"/>
        <v>88</v>
      </c>
      <c r="AW257" s="1385"/>
      <c r="AX257" s="1383"/>
      <c r="AY257" s="1383"/>
      <c r="AZ257" s="1384"/>
    </row>
    <row r="258" spans="1:52" s="13" customFormat="1" ht="13.2" customHeight="1" x14ac:dyDescent="0.4">
      <c r="A258" s="1370" t="s">
        <v>27</v>
      </c>
      <c r="B258" s="1397"/>
      <c r="C258" s="1350"/>
      <c r="D258" s="1379" t="s">
        <v>875</v>
      </c>
      <c r="E258" s="56" t="s">
        <v>999</v>
      </c>
      <c r="F258" s="750"/>
      <c r="G258" s="1381" t="s">
        <v>767</v>
      </c>
      <c r="H258" s="1142">
        <v>180</v>
      </c>
      <c r="I258" s="1230">
        <f>AU258</f>
        <v>180</v>
      </c>
      <c r="J258" s="1232">
        <f>SUM(N259:AT259)</f>
        <v>92</v>
      </c>
      <c r="K258" s="1220">
        <f>H258-J258</f>
        <v>88</v>
      </c>
      <c r="L258" s="1209">
        <f t="shared" si="67"/>
        <v>0.51111111111111107</v>
      </c>
      <c r="M258" s="30" t="s">
        <v>30</v>
      </c>
      <c r="N258" s="131"/>
      <c r="O258" s="131"/>
      <c r="P258" s="131"/>
      <c r="Q258" s="140"/>
      <c r="R258" s="131"/>
      <c r="S258" s="131"/>
      <c r="T258" s="131"/>
      <c r="U258" s="131"/>
      <c r="V258" s="131"/>
      <c r="W258" s="140"/>
      <c r="X258" s="131">
        <v>90</v>
      </c>
      <c r="Y258" s="131"/>
      <c r="Z258" s="131"/>
      <c r="AA258" s="131"/>
      <c r="AB258" s="131"/>
      <c r="AC258" s="140"/>
      <c r="AD258" s="131"/>
      <c r="AE258" s="131"/>
      <c r="AF258" s="131"/>
      <c r="AG258" s="131"/>
      <c r="AH258" s="131"/>
      <c r="AI258" s="140"/>
      <c r="AJ258" s="131"/>
      <c r="AK258" s="131"/>
      <c r="AL258" s="131">
        <v>90</v>
      </c>
      <c r="AM258" s="131"/>
      <c r="AN258" s="131"/>
      <c r="AO258" s="924"/>
      <c r="AP258" s="90"/>
      <c r="AQ258" s="90"/>
      <c r="AR258" s="90"/>
      <c r="AS258" s="90"/>
      <c r="AT258" s="136"/>
      <c r="AU258" s="103">
        <f>SUM(N258:AL258)</f>
        <v>180</v>
      </c>
      <c r="AW258" s="1294"/>
      <c r="AX258" s="1295"/>
      <c r="AY258" s="1295"/>
      <c r="AZ258" s="1296"/>
    </row>
    <row r="259" spans="1:52" s="13" customFormat="1" ht="13.2" customHeight="1" thickBot="1" x14ac:dyDescent="0.45">
      <c r="A259" s="1371"/>
      <c r="B259" s="1397"/>
      <c r="C259" s="1351"/>
      <c r="D259" s="1380"/>
      <c r="E259" s="104" t="s">
        <v>876</v>
      </c>
      <c r="F259" s="754"/>
      <c r="G259" s="1363"/>
      <c r="H259" s="1137"/>
      <c r="I259" s="1235"/>
      <c r="J259" s="1236"/>
      <c r="K259" s="1221"/>
      <c r="L259" s="1222"/>
      <c r="M259" s="37" t="s">
        <v>31</v>
      </c>
      <c r="N259" s="91"/>
      <c r="O259" s="91"/>
      <c r="P259" s="91"/>
      <c r="Q259" s="134"/>
      <c r="R259" s="91"/>
      <c r="S259" s="91"/>
      <c r="T259" s="91"/>
      <c r="U259" s="91"/>
      <c r="V259" s="91"/>
      <c r="W259" s="134"/>
      <c r="X259" s="91"/>
      <c r="Y259" s="91"/>
      <c r="Z259" s="91"/>
      <c r="AA259" s="91"/>
      <c r="AB259" s="91"/>
      <c r="AC259" s="134"/>
      <c r="AD259" s="91">
        <v>36</v>
      </c>
      <c r="AE259" s="91">
        <v>56</v>
      </c>
      <c r="AF259" s="91"/>
      <c r="AG259" s="91"/>
      <c r="AH259" s="91"/>
      <c r="AI259" s="134"/>
      <c r="AJ259" s="91"/>
      <c r="AK259" s="91"/>
      <c r="AL259" s="91"/>
      <c r="AM259" s="91"/>
      <c r="AN259" s="91"/>
      <c r="AO259" s="990"/>
      <c r="AP259" s="92"/>
      <c r="AQ259" s="92"/>
      <c r="AR259" s="92"/>
      <c r="AS259" s="92"/>
      <c r="AT259" s="175"/>
      <c r="AU259" s="94">
        <f t="shared" ref="AU259:AU287" si="70">SUM(N259:AT259)</f>
        <v>92</v>
      </c>
      <c r="AW259" s="1297"/>
      <c r="AX259" s="1295"/>
      <c r="AY259" s="1295"/>
      <c r="AZ259" s="1296"/>
    </row>
    <row r="260" spans="1:52" s="13" customFormat="1" ht="13.2" hidden="1" customHeight="1" thickBot="1" x14ac:dyDescent="0.45">
      <c r="A260" s="1370" t="s">
        <v>27</v>
      </c>
      <c r="B260" s="1397"/>
      <c r="C260" s="1372"/>
      <c r="D260" s="1360" t="s">
        <v>515</v>
      </c>
      <c r="E260" s="285" t="s">
        <v>964</v>
      </c>
      <c r="F260" s="750"/>
      <c r="G260" s="1362"/>
      <c r="H260" s="1142"/>
      <c r="I260" s="1241">
        <f>AU260</f>
        <v>0</v>
      </c>
      <c r="J260" s="1232">
        <f>SUM(N261:AT261)</f>
        <v>0</v>
      </c>
      <c r="K260" s="1220">
        <f t="shared" si="68"/>
        <v>0</v>
      </c>
      <c r="L260" s="1209" t="e">
        <f t="shared" si="67"/>
        <v>#DIV/0!</v>
      </c>
      <c r="M260" s="30" t="s">
        <v>30</v>
      </c>
      <c r="N260" s="131"/>
      <c r="O260" s="131"/>
      <c r="P260" s="131"/>
      <c r="Q260" s="140"/>
      <c r="R260" s="131"/>
      <c r="S260" s="131"/>
      <c r="T260" s="131"/>
      <c r="U260" s="131"/>
      <c r="V260" s="131"/>
      <c r="W260" s="140"/>
      <c r="X260" s="131"/>
      <c r="Y260" s="131"/>
      <c r="Z260" s="131"/>
      <c r="AA260" s="131"/>
      <c r="AB260" s="131"/>
      <c r="AC260" s="140"/>
      <c r="AD260" s="131"/>
      <c r="AE260" s="131"/>
      <c r="AF260" s="131"/>
      <c r="AG260" s="131"/>
      <c r="AH260" s="131"/>
      <c r="AI260" s="140"/>
      <c r="AJ260" s="131"/>
      <c r="AK260" s="131"/>
      <c r="AL260" s="131"/>
      <c r="AM260" s="131"/>
      <c r="AN260" s="131"/>
      <c r="AO260" s="924"/>
      <c r="AP260" s="90"/>
      <c r="AQ260" s="90"/>
      <c r="AR260" s="90"/>
      <c r="AS260" s="90"/>
      <c r="AT260" s="136"/>
      <c r="AU260" s="103">
        <f t="shared" si="70"/>
        <v>0</v>
      </c>
      <c r="AW260" s="1374"/>
      <c r="AX260" s="1375"/>
      <c r="AY260" s="1375"/>
      <c r="AZ260" s="1376"/>
    </row>
    <row r="261" spans="1:52" s="13" customFormat="1" ht="13.2" hidden="1" customHeight="1" thickBot="1" x14ac:dyDescent="0.45">
      <c r="A261" s="1371"/>
      <c r="B261" s="1397"/>
      <c r="C261" s="1372"/>
      <c r="D261" s="1378"/>
      <c r="E261" s="811" t="s">
        <v>899</v>
      </c>
      <c r="F261" s="901"/>
      <c r="G261" s="1363"/>
      <c r="H261" s="1136"/>
      <c r="I261" s="1242"/>
      <c r="J261" s="1236"/>
      <c r="K261" s="1221"/>
      <c r="L261" s="1222"/>
      <c r="M261" s="37" t="s">
        <v>31</v>
      </c>
      <c r="N261" s="240"/>
      <c r="O261" s="240"/>
      <c r="P261" s="240"/>
      <c r="Q261" s="174"/>
      <c r="R261" s="240"/>
      <c r="S261" s="240"/>
      <c r="T261" s="240"/>
      <c r="U261" s="240"/>
      <c r="V261" s="240"/>
      <c r="W261" s="174"/>
      <c r="X261" s="240"/>
      <c r="Y261" s="240"/>
      <c r="Z261" s="240"/>
      <c r="AA261" s="240"/>
      <c r="AB261" s="240"/>
      <c r="AC261" s="174"/>
      <c r="AD261" s="240"/>
      <c r="AE261" s="240"/>
      <c r="AF261" s="91"/>
      <c r="AG261" s="240"/>
      <c r="AH261" s="240"/>
      <c r="AI261" s="174"/>
      <c r="AJ261" s="240"/>
      <c r="AK261" s="240"/>
      <c r="AL261" s="240"/>
      <c r="AM261" s="240"/>
      <c r="AN261" s="240"/>
      <c r="AO261" s="990"/>
      <c r="AP261" s="92"/>
      <c r="AQ261" s="92"/>
      <c r="AR261" s="92"/>
      <c r="AS261" s="92"/>
      <c r="AT261" s="175"/>
      <c r="AU261" s="94">
        <f t="shared" si="70"/>
        <v>0</v>
      </c>
      <c r="AW261" s="1377"/>
      <c r="AX261" s="1375"/>
      <c r="AY261" s="1375"/>
      <c r="AZ261" s="1376"/>
    </row>
    <row r="262" spans="1:52" s="13" customFormat="1" ht="13.2" hidden="1" customHeight="1" thickBot="1" x14ac:dyDescent="0.45">
      <c r="A262" s="1370" t="s">
        <v>27</v>
      </c>
      <c r="B262" s="1397"/>
      <c r="C262" s="1372"/>
      <c r="D262" s="1360" t="s">
        <v>515</v>
      </c>
      <c r="E262" s="812" t="s">
        <v>965</v>
      </c>
      <c r="F262" s="824"/>
      <c r="G262" s="1362"/>
      <c r="H262" s="1142"/>
      <c r="I262" s="1241">
        <f>AU262</f>
        <v>0</v>
      </c>
      <c r="J262" s="1232">
        <f>SUM(N263:AT263)</f>
        <v>0</v>
      </c>
      <c r="K262" s="1220">
        <f t="shared" si="68"/>
        <v>0</v>
      </c>
      <c r="L262" s="1209" t="e">
        <f t="shared" si="67"/>
        <v>#DIV/0!</v>
      </c>
      <c r="M262" s="30" t="s">
        <v>30</v>
      </c>
      <c r="N262" s="90"/>
      <c r="O262" s="90"/>
      <c r="P262" s="90"/>
      <c r="Q262" s="129"/>
      <c r="R262" s="90"/>
      <c r="S262" s="90"/>
      <c r="T262" s="90"/>
      <c r="U262" s="90"/>
      <c r="V262" s="90"/>
      <c r="W262" s="129"/>
      <c r="X262" s="90"/>
      <c r="Y262" s="90"/>
      <c r="Z262" s="90"/>
      <c r="AA262" s="90"/>
      <c r="AB262" s="90"/>
      <c r="AC262" s="129"/>
      <c r="AD262" s="90"/>
      <c r="AE262" s="90"/>
      <c r="AF262" s="90"/>
      <c r="AG262" s="90"/>
      <c r="AH262" s="90"/>
      <c r="AI262" s="129"/>
      <c r="AJ262" s="90"/>
      <c r="AK262" s="90"/>
      <c r="AL262" s="90"/>
      <c r="AM262" s="90"/>
      <c r="AN262" s="90"/>
      <c r="AO262" s="922"/>
      <c r="AP262" s="131"/>
      <c r="AQ262" s="90"/>
      <c r="AR262" s="90"/>
      <c r="AS262" s="90"/>
      <c r="AT262" s="136"/>
      <c r="AU262" s="103">
        <f t="shared" si="70"/>
        <v>0</v>
      </c>
      <c r="AW262" s="1377"/>
      <c r="AX262" s="1375"/>
      <c r="AY262" s="1375"/>
      <c r="AZ262" s="1376"/>
    </row>
    <row r="263" spans="1:52" s="13" customFormat="1" ht="13.2" hidden="1" customHeight="1" thickBot="1" x14ac:dyDescent="0.45">
      <c r="A263" s="1371"/>
      <c r="B263" s="1397"/>
      <c r="C263" s="1372"/>
      <c r="D263" s="1378"/>
      <c r="E263" s="813" t="s">
        <v>900</v>
      </c>
      <c r="F263" s="330"/>
      <c r="G263" s="1363"/>
      <c r="H263" s="1137"/>
      <c r="I263" s="1242"/>
      <c r="J263" s="1236"/>
      <c r="K263" s="1221"/>
      <c r="L263" s="1222"/>
      <c r="M263" s="37" t="s">
        <v>31</v>
      </c>
      <c r="N263" s="91"/>
      <c r="O263" s="91"/>
      <c r="P263" s="91"/>
      <c r="Q263" s="134"/>
      <c r="R263" s="91"/>
      <c r="S263" s="91"/>
      <c r="T263" s="91"/>
      <c r="U263" s="91"/>
      <c r="V263" s="91"/>
      <c r="W263" s="134"/>
      <c r="X263" s="91"/>
      <c r="Y263" s="91"/>
      <c r="Z263" s="91"/>
      <c r="AA263" s="91"/>
      <c r="AB263" s="91"/>
      <c r="AC263" s="134"/>
      <c r="AD263" s="91"/>
      <c r="AE263" s="91"/>
      <c r="AF263" s="91"/>
      <c r="AG263" s="91"/>
      <c r="AH263" s="91"/>
      <c r="AI263" s="134"/>
      <c r="AJ263" s="91"/>
      <c r="AK263" s="91"/>
      <c r="AL263" s="91"/>
      <c r="AM263" s="91"/>
      <c r="AN263" s="91"/>
      <c r="AO263" s="923"/>
      <c r="AP263" s="91"/>
      <c r="AQ263" s="92"/>
      <c r="AR263" s="92"/>
      <c r="AS263" s="92"/>
      <c r="AT263" s="175"/>
      <c r="AU263" s="94">
        <f t="shared" si="70"/>
        <v>0</v>
      </c>
      <c r="AW263" s="1377"/>
      <c r="AX263" s="1375"/>
      <c r="AY263" s="1375"/>
      <c r="AZ263" s="1376"/>
    </row>
    <row r="264" spans="1:52" s="13" customFormat="1" ht="13.2" hidden="1" customHeight="1" thickBot="1" x14ac:dyDescent="0.45">
      <c r="A264" s="1370" t="s">
        <v>27</v>
      </c>
      <c r="B264" s="1397"/>
      <c r="C264" s="1372"/>
      <c r="D264" s="1364" t="s">
        <v>169</v>
      </c>
      <c r="E264" s="101" t="s">
        <v>826</v>
      </c>
      <c r="F264" s="1140"/>
      <c r="G264" s="1362"/>
      <c r="H264" s="1239"/>
      <c r="I264" s="1230">
        <f>AU264</f>
        <v>0</v>
      </c>
      <c r="J264" s="1232">
        <f>SUM(N265:AT265)</f>
        <v>0</v>
      </c>
      <c r="K264" s="1220">
        <f t="shared" si="68"/>
        <v>0</v>
      </c>
      <c r="L264" s="1209" t="e">
        <f t="shared" si="67"/>
        <v>#DIV/0!</v>
      </c>
      <c r="M264" s="30" t="s">
        <v>30</v>
      </c>
      <c r="N264" s="131"/>
      <c r="O264" s="131"/>
      <c r="P264" s="131"/>
      <c r="Q264" s="140"/>
      <c r="R264" s="131"/>
      <c r="S264" s="131"/>
      <c r="T264" s="131"/>
      <c r="U264" s="131"/>
      <c r="V264" s="131"/>
      <c r="W264" s="140"/>
      <c r="X264" s="131"/>
      <c r="Y264" s="131"/>
      <c r="Z264" s="131"/>
      <c r="AA264" s="131"/>
      <c r="AB264" s="131"/>
      <c r="AC264" s="140"/>
      <c r="AD264" s="131"/>
      <c r="AE264" s="131"/>
      <c r="AF264" s="131"/>
      <c r="AG264" s="131"/>
      <c r="AH264" s="131"/>
      <c r="AI264" s="140"/>
      <c r="AJ264" s="131"/>
      <c r="AK264" s="131"/>
      <c r="AL264" s="131"/>
      <c r="AM264" s="131"/>
      <c r="AN264" s="131"/>
      <c r="AO264" s="924"/>
      <c r="AP264" s="90"/>
      <c r="AQ264" s="90"/>
      <c r="AR264" s="90"/>
      <c r="AS264" s="90"/>
      <c r="AT264" s="136"/>
      <c r="AU264" s="103">
        <f t="shared" si="70"/>
        <v>0</v>
      </c>
      <c r="AW264" s="912"/>
      <c r="AZ264" s="913"/>
    </row>
    <row r="265" spans="1:52" s="13" customFormat="1" ht="13.2" hidden="1" customHeight="1" thickBot="1" x14ac:dyDescent="0.45">
      <c r="A265" s="1371"/>
      <c r="B265" s="1397"/>
      <c r="C265" s="1372"/>
      <c r="D265" s="1365"/>
      <c r="E265" s="105" t="s">
        <v>171</v>
      </c>
      <c r="F265" s="1141"/>
      <c r="G265" s="1363"/>
      <c r="H265" s="1240"/>
      <c r="I265" s="1235"/>
      <c r="J265" s="1236"/>
      <c r="K265" s="1221"/>
      <c r="L265" s="1222"/>
      <c r="M265" s="37" t="s">
        <v>31</v>
      </c>
      <c r="N265" s="240"/>
      <c r="O265" s="240"/>
      <c r="P265" s="240"/>
      <c r="Q265" s="174"/>
      <c r="R265" s="240"/>
      <c r="S265" s="240"/>
      <c r="T265" s="240"/>
      <c r="U265" s="240"/>
      <c r="V265" s="240"/>
      <c r="W265" s="174"/>
      <c r="X265" s="240"/>
      <c r="Y265" s="240"/>
      <c r="Z265" s="240"/>
      <c r="AA265" s="240"/>
      <c r="AB265" s="240"/>
      <c r="AC265" s="174"/>
      <c r="AD265" s="240"/>
      <c r="AE265" s="240"/>
      <c r="AF265" s="240"/>
      <c r="AG265" s="240"/>
      <c r="AH265" s="240"/>
      <c r="AI265" s="174"/>
      <c r="AJ265" s="240"/>
      <c r="AK265" s="240"/>
      <c r="AL265" s="240"/>
      <c r="AM265" s="240"/>
      <c r="AN265" s="240"/>
      <c r="AO265" s="990"/>
      <c r="AP265" s="92"/>
      <c r="AQ265" s="92"/>
      <c r="AR265" s="92"/>
      <c r="AS265" s="92"/>
      <c r="AT265" s="175"/>
      <c r="AU265" s="94">
        <f t="shared" si="70"/>
        <v>0</v>
      </c>
      <c r="AW265" s="912"/>
      <c r="AZ265" s="913"/>
    </row>
    <row r="266" spans="1:52" s="13" customFormat="1" ht="13.2" hidden="1" customHeight="1" thickBot="1" x14ac:dyDescent="0.45">
      <c r="A266" s="1370" t="s">
        <v>27</v>
      </c>
      <c r="B266" s="1397"/>
      <c r="C266" s="1372"/>
      <c r="D266" s="1364" t="s">
        <v>937</v>
      </c>
      <c r="E266" s="101" t="s">
        <v>894</v>
      </c>
      <c r="F266" s="144"/>
      <c r="G266" s="1362"/>
      <c r="H266" s="1142"/>
      <c r="I266" s="1230">
        <f>AU266</f>
        <v>0</v>
      </c>
      <c r="J266" s="1232">
        <f>SUM(N267:AT267)</f>
        <v>0</v>
      </c>
      <c r="K266" s="1220">
        <f t="shared" si="68"/>
        <v>0</v>
      </c>
      <c r="L266" s="1209" t="e">
        <f t="shared" si="67"/>
        <v>#DIV/0!</v>
      </c>
      <c r="M266" s="30" t="s">
        <v>30</v>
      </c>
      <c r="N266" s="131"/>
      <c r="O266" s="131"/>
      <c r="P266" s="131"/>
      <c r="Q266" s="140"/>
      <c r="R266" s="131"/>
      <c r="S266" s="131"/>
      <c r="T266" s="131"/>
      <c r="U266" s="131"/>
      <c r="V266" s="131"/>
      <c r="W266" s="140"/>
      <c r="X266" s="131"/>
      <c r="Y266" s="131"/>
      <c r="Z266" s="131"/>
      <c r="AA266" s="131"/>
      <c r="AB266" s="131"/>
      <c r="AC266" s="140"/>
      <c r="AD266" s="131"/>
      <c r="AE266" s="131"/>
      <c r="AF266" s="131"/>
      <c r="AG266" s="131"/>
      <c r="AH266" s="131"/>
      <c r="AI266" s="140"/>
      <c r="AJ266" s="131"/>
      <c r="AK266" s="131"/>
      <c r="AL266" s="131"/>
      <c r="AM266" s="131"/>
      <c r="AN266" s="131"/>
      <c r="AO266" s="924"/>
      <c r="AP266" s="90"/>
      <c r="AQ266" s="90"/>
      <c r="AR266" s="90"/>
      <c r="AS266" s="90"/>
      <c r="AT266" s="136"/>
      <c r="AU266" s="103">
        <f t="shared" si="70"/>
        <v>0</v>
      </c>
      <c r="AW266" s="912"/>
      <c r="AZ266" s="913"/>
    </row>
    <row r="267" spans="1:52" s="13" customFormat="1" ht="13.2" hidden="1" customHeight="1" thickBot="1" x14ac:dyDescent="0.45">
      <c r="A267" s="1371"/>
      <c r="B267" s="1397"/>
      <c r="C267" s="1372"/>
      <c r="D267" s="1365"/>
      <c r="E267" s="105" t="s">
        <v>895</v>
      </c>
      <c r="F267" s="105"/>
      <c r="G267" s="1363"/>
      <c r="H267" s="1137"/>
      <c r="I267" s="1235"/>
      <c r="J267" s="1236"/>
      <c r="K267" s="1221"/>
      <c r="L267" s="1222"/>
      <c r="M267" s="37" t="s">
        <v>31</v>
      </c>
      <c r="N267" s="91"/>
      <c r="O267" s="91"/>
      <c r="P267" s="91"/>
      <c r="Q267" s="134"/>
      <c r="R267" s="91"/>
      <c r="S267" s="91"/>
      <c r="T267" s="91"/>
      <c r="U267" s="91"/>
      <c r="V267" s="91"/>
      <c r="W267" s="134"/>
      <c r="X267" s="91"/>
      <c r="Y267" s="91"/>
      <c r="Z267" s="91"/>
      <c r="AA267" s="91"/>
      <c r="AB267" s="91"/>
      <c r="AC267" s="134"/>
      <c r="AD267" s="91"/>
      <c r="AE267" s="91"/>
      <c r="AF267" s="91"/>
      <c r="AG267" s="91"/>
      <c r="AH267" s="91"/>
      <c r="AI267" s="134"/>
      <c r="AJ267" s="91"/>
      <c r="AK267" s="91"/>
      <c r="AL267" s="91"/>
      <c r="AM267" s="91"/>
      <c r="AN267" s="91"/>
      <c r="AO267" s="990"/>
      <c r="AP267" s="91"/>
      <c r="AQ267" s="92"/>
      <c r="AR267" s="92"/>
      <c r="AS267" s="92"/>
      <c r="AT267" s="175"/>
      <c r="AU267" s="94">
        <f t="shared" si="70"/>
        <v>0</v>
      </c>
      <c r="AW267" s="912"/>
      <c r="AZ267" s="913"/>
    </row>
    <row r="268" spans="1:52" s="13" customFormat="1" ht="13.2" hidden="1" customHeight="1" thickBot="1" x14ac:dyDescent="0.45">
      <c r="A268" s="1370" t="s">
        <v>27</v>
      </c>
      <c r="B268" s="1397"/>
      <c r="C268" s="1372"/>
      <c r="D268" s="1360" t="s">
        <v>64</v>
      </c>
      <c r="E268" s="278" t="s">
        <v>183</v>
      </c>
      <c r="F268" s="1226"/>
      <c r="G268" s="1362"/>
      <c r="H268" s="1142"/>
      <c r="I268" s="1241">
        <f>AU268</f>
        <v>0</v>
      </c>
      <c r="J268" s="1232">
        <f>SUM(N269:AT269)</f>
        <v>0</v>
      </c>
      <c r="K268" s="1220">
        <f t="shared" si="68"/>
        <v>0</v>
      </c>
      <c r="L268" s="1209" t="e">
        <f t="shared" si="67"/>
        <v>#DIV/0!</v>
      </c>
      <c r="M268" s="30" t="s">
        <v>30</v>
      </c>
      <c r="N268" s="131"/>
      <c r="O268" s="131"/>
      <c r="P268" s="131"/>
      <c r="Q268" s="140"/>
      <c r="R268" s="131"/>
      <c r="S268" s="131"/>
      <c r="T268" s="131"/>
      <c r="U268" s="131"/>
      <c r="V268" s="131"/>
      <c r="W268" s="140"/>
      <c r="X268" s="131"/>
      <c r="Y268" s="131"/>
      <c r="Z268" s="131"/>
      <c r="AA268" s="131"/>
      <c r="AB268" s="131"/>
      <c r="AC268" s="140"/>
      <c r="AD268" s="131"/>
      <c r="AE268" s="131"/>
      <c r="AF268" s="131"/>
      <c r="AG268" s="131"/>
      <c r="AH268" s="131"/>
      <c r="AI268" s="140"/>
      <c r="AJ268" s="131"/>
      <c r="AK268" s="131"/>
      <c r="AL268" s="131"/>
      <c r="AM268" s="131"/>
      <c r="AN268" s="131"/>
      <c r="AO268" s="924"/>
      <c r="AP268" s="90"/>
      <c r="AQ268" s="90"/>
      <c r="AR268" s="90"/>
      <c r="AS268" s="90"/>
      <c r="AT268" s="136"/>
      <c r="AU268" s="103">
        <f t="shared" si="70"/>
        <v>0</v>
      </c>
      <c r="AW268" s="912"/>
      <c r="AZ268" s="913"/>
    </row>
    <row r="269" spans="1:52" s="13" customFormat="1" ht="13.2" hidden="1" customHeight="1" thickBot="1" x14ac:dyDescent="0.45">
      <c r="A269" s="1371"/>
      <c r="B269" s="1397"/>
      <c r="C269" s="1372"/>
      <c r="D269" s="1361"/>
      <c r="E269" s="105" t="s">
        <v>184</v>
      </c>
      <c r="F269" s="1282"/>
      <c r="G269" s="1363"/>
      <c r="H269" s="1137"/>
      <c r="I269" s="1242"/>
      <c r="J269" s="1236"/>
      <c r="K269" s="1221"/>
      <c r="L269" s="1222"/>
      <c r="M269" s="37" t="s">
        <v>31</v>
      </c>
      <c r="N269" s="240"/>
      <c r="O269" s="240"/>
      <c r="P269" s="240"/>
      <c r="Q269" s="174"/>
      <c r="R269" s="240"/>
      <c r="S269" s="240"/>
      <c r="T269" s="240"/>
      <c r="U269" s="240"/>
      <c r="V269" s="240"/>
      <c r="W269" s="174"/>
      <c r="X269" s="240"/>
      <c r="Y269" s="240"/>
      <c r="Z269" s="240"/>
      <c r="AA269" s="240"/>
      <c r="AB269" s="240"/>
      <c r="AC269" s="174"/>
      <c r="AD269" s="240"/>
      <c r="AE269" s="240"/>
      <c r="AF269" s="240"/>
      <c r="AG269" s="240"/>
      <c r="AH269" s="240"/>
      <c r="AI269" s="174"/>
      <c r="AJ269" s="240"/>
      <c r="AK269" s="240"/>
      <c r="AL269" s="240"/>
      <c r="AM269" s="240"/>
      <c r="AN269" s="240"/>
      <c r="AO269" s="990"/>
      <c r="AP269" s="92"/>
      <c r="AQ269" s="92"/>
      <c r="AR269" s="92"/>
      <c r="AS269" s="92"/>
      <c r="AT269" s="175"/>
      <c r="AU269" s="94">
        <f t="shared" si="70"/>
        <v>0</v>
      </c>
      <c r="AW269" s="912"/>
      <c r="AZ269" s="913"/>
    </row>
    <row r="270" spans="1:52" s="13" customFormat="1" ht="13.2" hidden="1" customHeight="1" thickBot="1" x14ac:dyDescent="0.45">
      <c r="A270" s="1370" t="s">
        <v>27</v>
      </c>
      <c r="B270" s="1397"/>
      <c r="C270" s="1372"/>
      <c r="D270" s="1373" t="s">
        <v>185</v>
      </c>
      <c r="E270" s="82" t="s">
        <v>186</v>
      </c>
      <c r="F270" s="1140"/>
      <c r="G270" s="1362"/>
      <c r="H270" s="1142"/>
      <c r="I270" s="1241"/>
      <c r="J270" s="1232">
        <f>SUM(N271:AT271)</f>
        <v>0</v>
      </c>
      <c r="K270" s="1220">
        <f t="shared" si="68"/>
        <v>0</v>
      </c>
      <c r="L270" s="1209" t="e">
        <f t="shared" si="67"/>
        <v>#DIV/0!</v>
      </c>
      <c r="M270" s="30" t="s">
        <v>30</v>
      </c>
      <c r="N270" s="80"/>
      <c r="O270" s="80"/>
      <c r="P270" s="80"/>
      <c r="Q270" s="102"/>
      <c r="R270" s="80"/>
      <c r="S270" s="80"/>
      <c r="T270" s="80"/>
      <c r="U270" s="80"/>
      <c r="V270" s="80"/>
      <c r="W270" s="102"/>
      <c r="X270" s="80"/>
      <c r="Y270" s="80"/>
      <c r="Z270" s="80"/>
      <c r="AA270" s="80"/>
      <c r="AB270" s="80"/>
      <c r="AC270" s="102"/>
      <c r="AD270" s="80"/>
      <c r="AE270" s="80"/>
      <c r="AF270" s="80"/>
      <c r="AG270" s="80"/>
      <c r="AH270" s="80"/>
      <c r="AI270" s="102"/>
      <c r="AJ270" s="80"/>
      <c r="AK270" s="80"/>
      <c r="AL270" s="80"/>
      <c r="AM270" s="80"/>
      <c r="AN270" s="80"/>
      <c r="AO270" s="924"/>
      <c r="AP270" s="90"/>
      <c r="AQ270" s="90"/>
      <c r="AR270" s="90"/>
      <c r="AS270" s="90"/>
      <c r="AT270" s="136"/>
      <c r="AU270" s="103">
        <f t="shared" si="70"/>
        <v>0</v>
      </c>
      <c r="AW270" s="912"/>
      <c r="AZ270" s="913"/>
    </row>
    <row r="271" spans="1:52" s="13" customFormat="1" ht="13.2" hidden="1" customHeight="1" thickBot="1" x14ac:dyDescent="0.45">
      <c r="A271" s="1371"/>
      <c r="B271" s="1397"/>
      <c r="C271" s="1372"/>
      <c r="D271" s="1336"/>
      <c r="E271" s="104" t="s">
        <v>187</v>
      </c>
      <c r="F271" s="1141"/>
      <c r="G271" s="1363"/>
      <c r="H271" s="1137"/>
      <c r="I271" s="1242"/>
      <c r="J271" s="1236"/>
      <c r="K271" s="1221"/>
      <c r="L271" s="1222"/>
      <c r="M271" s="37" t="s">
        <v>31</v>
      </c>
      <c r="N271" s="240"/>
      <c r="O271" s="240"/>
      <c r="P271" s="240"/>
      <c r="Q271" s="174"/>
      <c r="R271" s="240"/>
      <c r="S271" s="240"/>
      <c r="T271" s="240"/>
      <c r="U271" s="240"/>
      <c r="V271" s="240"/>
      <c r="W271" s="174"/>
      <c r="X271" s="240"/>
      <c r="Y271" s="240"/>
      <c r="Z271" s="240"/>
      <c r="AA271" s="240"/>
      <c r="AB271" s="240"/>
      <c r="AC271" s="174"/>
      <c r="AD271" s="240"/>
      <c r="AE271" s="240"/>
      <c r="AF271" s="240"/>
      <c r="AG271" s="240"/>
      <c r="AH271" s="240"/>
      <c r="AI271" s="174"/>
      <c r="AJ271" s="240"/>
      <c r="AK271" s="240"/>
      <c r="AL271" s="240"/>
      <c r="AM271" s="240"/>
      <c r="AN271" s="240"/>
      <c r="AO271" s="990"/>
      <c r="AP271" s="91"/>
      <c r="AQ271" s="92"/>
      <c r="AR271" s="92"/>
      <c r="AS271" s="92"/>
      <c r="AT271" s="175"/>
      <c r="AU271" s="94">
        <f t="shared" si="70"/>
        <v>0</v>
      </c>
      <c r="AW271" s="912"/>
      <c r="AZ271" s="913"/>
    </row>
    <row r="272" spans="1:52" s="13" customFormat="1" ht="13.2" hidden="1" customHeight="1" thickBot="1" x14ac:dyDescent="0.45">
      <c r="A272" s="1370" t="s">
        <v>27</v>
      </c>
      <c r="B272" s="1397"/>
      <c r="C272" s="1372"/>
      <c r="D272" s="1360" t="s">
        <v>188</v>
      </c>
      <c r="E272" s="286" t="s">
        <v>189</v>
      </c>
      <c r="F272" s="1140"/>
      <c r="G272" s="1362"/>
      <c r="H272" s="1142"/>
      <c r="I272" s="1230">
        <f>AU272</f>
        <v>0</v>
      </c>
      <c r="J272" s="1232">
        <f>SUM(N273:AT273)</f>
        <v>0</v>
      </c>
      <c r="K272" s="1220">
        <f t="shared" si="68"/>
        <v>0</v>
      </c>
      <c r="L272" s="1209" t="e">
        <f t="shared" si="67"/>
        <v>#DIV/0!</v>
      </c>
      <c r="M272" s="83" t="s">
        <v>39</v>
      </c>
      <c r="N272" s="131"/>
      <c r="O272" s="131"/>
      <c r="P272" s="131"/>
      <c r="Q272" s="140"/>
      <c r="R272" s="131"/>
      <c r="S272" s="131"/>
      <c r="T272" s="131"/>
      <c r="U272" s="131"/>
      <c r="V272" s="131"/>
      <c r="W272" s="140"/>
      <c r="X272" s="131"/>
      <c r="Y272" s="131"/>
      <c r="Z272" s="131"/>
      <c r="AA272" s="131"/>
      <c r="AB272" s="131"/>
      <c r="AC272" s="140"/>
      <c r="AD272" s="131"/>
      <c r="AE272" s="131"/>
      <c r="AF272" s="131"/>
      <c r="AG272" s="131"/>
      <c r="AH272" s="131"/>
      <c r="AI272" s="140"/>
      <c r="AJ272" s="131"/>
      <c r="AK272" s="131"/>
      <c r="AL272" s="131"/>
      <c r="AM272" s="131"/>
      <c r="AN272" s="131"/>
      <c r="AO272" s="924"/>
      <c r="AP272" s="90"/>
      <c r="AQ272" s="90"/>
      <c r="AR272" s="90"/>
      <c r="AS272" s="90"/>
      <c r="AT272" s="136"/>
      <c r="AU272" s="103">
        <f t="shared" si="70"/>
        <v>0</v>
      </c>
      <c r="AW272" s="912"/>
      <c r="AZ272" s="913"/>
    </row>
    <row r="273" spans="1:52" s="13" customFormat="1" ht="13.2" hidden="1" customHeight="1" thickBot="1" x14ac:dyDescent="0.45">
      <c r="A273" s="1371"/>
      <c r="B273" s="1397"/>
      <c r="C273" s="1372"/>
      <c r="D273" s="1361"/>
      <c r="E273" s="291" t="s">
        <v>190</v>
      </c>
      <c r="F273" s="1141"/>
      <c r="G273" s="1363"/>
      <c r="H273" s="1137"/>
      <c r="I273" s="1235"/>
      <c r="J273" s="1236"/>
      <c r="K273" s="1221"/>
      <c r="L273" s="1222"/>
      <c r="M273" s="85" t="s">
        <v>40</v>
      </c>
      <c r="N273" s="240"/>
      <c r="O273" s="240"/>
      <c r="P273" s="240"/>
      <c r="Q273" s="174"/>
      <c r="R273" s="240"/>
      <c r="S273" s="240"/>
      <c r="T273" s="240"/>
      <c r="U273" s="240"/>
      <c r="V273" s="240"/>
      <c r="W273" s="174"/>
      <c r="X273" s="240"/>
      <c r="Y273" s="240"/>
      <c r="Z273" s="240"/>
      <c r="AA273" s="240"/>
      <c r="AB273" s="240"/>
      <c r="AC273" s="174"/>
      <c r="AD273" s="240"/>
      <c r="AE273" s="240"/>
      <c r="AF273" s="240"/>
      <c r="AG273" s="240"/>
      <c r="AH273" s="240"/>
      <c r="AI273" s="174"/>
      <c r="AJ273" s="240"/>
      <c r="AK273" s="240"/>
      <c r="AL273" s="240"/>
      <c r="AM273" s="240"/>
      <c r="AN273" s="240"/>
      <c r="AO273" s="990"/>
      <c r="AP273" s="92"/>
      <c r="AQ273" s="92"/>
      <c r="AR273" s="92"/>
      <c r="AS273" s="92"/>
      <c r="AT273" s="175"/>
      <c r="AU273" s="94">
        <f t="shared" si="70"/>
        <v>0</v>
      </c>
      <c r="AW273" s="912"/>
      <c r="AZ273" s="913"/>
    </row>
    <row r="274" spans="1:52" s="184" customFormat="1" ht="13.2" hidden="1" customHeight="1" x14ac:dyDescent="0.4">
      <c r="A274" s="1354" t="s">
        <v>27</v>
      </c>
      <c r="B274" s="1397"/>
      <c r="C274" s="1140"/>
      <c r="D274" s="1364" t="s">
        <v>140</v>
      </c>
      <c r="E274" s="274" t="s">
        <v>801</v>
      </c>
      <c r="F274" s="1366"/>
      <c r="G274" s="1368"/>
      <c r="H274" s="1239"/>
      <c r="I274" s="1230">
        <f>AU274</f>
        <v>0</v>
      </c>
      <c r="J274" s="1232">
        <f>SUM(N275:AT275)</f>
        <v>0</v>
      </c>
      <c r="K274" s="1220">
        <f t="shared" si="68"/>
        <v>0</v>
      </c>
      <c r="L274" s="1209" t="e">
        <f t="shared" si="67"/>
        <v>#DIV/0!</v>
      </c>
      <c r="M274" s="30" t="s">
        <v>30</v>
      </c>
      <c r="N274" s="180"/>
      <c r="O274" s="180"/>
      <c r="P274" s="180"/>
      <c r="Q274" s="179"/>
      <c r="R274" s="180"/>
      <c r="S274" s="180"/>
      <c r="T274" s="180"/>
      <c r="U274" s="180"/>
      <c r="V274" s="180"/>
      <c r="W274" s="179"/>
      <c r="X274" s="180"/>
      <c r="Y274" s="180"/>
      <c r="Z274" s="180"/>
      <c r="AA274" s="180"/>
      <c r="AB274" s="180"/>
      <c r="AC274" s="179"/>
      <c r="AD274" s="180"/>
      <c r="AE274" s="180"/>
      <c r="AF274" s="180"/>
      <c r="AG274" s="180"/>
      <c r="AH274" s="180"/>
      <c r="AI274" s="179"/>
      <c r="AJ274" s="180"/>
      <c r="AK274" s="180"/>
      <c r="AL274" s="180"/>
      <c r="AM274" s="180"/>
      <c r="AN274" s="180"/>
      <c r="AO274" s="993"/>
      <c r="AP274" s="180"/>
      <c r="AQ274" s="180"/>
      <c r="AR274" s="180"/>
      <c r="AS274" s="180"/>
      <c r="AT274" s="181"/>
      <c r="AU274" s="103">
        <f t="shared" si="70"/>
        <v>0</v>
      </c>
      <c r="AV274" s="182"/>
      <c r="AW274" s="918"/>
      <c r="AZ274" s="919"/>
    </row>
    <row r="275" spans="1:52" s="184" customFormat="1" ht="13.2" hidden="1" customHeight="1" thickBot="1" x14ac:dyDescent="0.45">
      <c r="A275" s="1355"/>
      <c r="B275" s="1397"/>
      <c r="C275" s="1283"/>
      <c r="D275" s="1365"/>
      <c r="E275" s="105" t="s">
        <v>173</v>
      </c>
      <c r="F275" s="1367"/>
      <c r="G275" s="1369"/>
      <c r="H275" s="1240"/>
      <c r="I275" s="1235"/>
      <c r="J275" s="1236"/>
      <c r="K275" s="1221"/>
      <c r="L275" s="1222"/>
      <c r="M275" s="37" t="s">
        <v>31</v>
      </c>
      <c r="N275" s="50"/>
      <c r="O275" s="50"/>
      <c r="P275" s="50"/>
      <c r="Q275" s="54"/>
      <c r="R275" s="50"/>
      <c r="S275" s="50"/>
      <c r="T275" s="50"/>
      <c r="U275" s="50"/>
      <c r="V275" s="50"/>
      <c r="W275" s="54"/>
      <c r="X275" s="50"/>
      <c r="Y275" s="50"/>
      <c r="Z275" s="50"/>
      <c r="AA275" s="50"/>
      <c r="AB275" s="50"/>
      <c r="AC275" s="54"/>
      <c r="AD275" s="50"/>
      <c r="AE275" s="50"/>
      <c r="AF275" s="50"/>
      <c r="AG275" s="50"/>
      <c r="AH275" s="50"/>
      <c r="AI275" s="54"/>
      <c r="AJ275" s="50"/>
      <c r="AK275" s="50"/>
      <c r="AL275" s="50"/>
      <c r="AM275" s="50"/>
      <c r="AN275" s="50"/>
      <c r="AO275" s="931"/>
      <c r="AP275" s="50"/>
      <c r="AQ275" s="49"/>
      <c r="AR275" s="49"/>
      <c r="AS275" s="49"/>
      <c r="AT275" s="51"/>
      <c r="AU275" s="94">
        <f t="shared" si="70"/>
        <v>0</v>
      </c>
      <c r="AW275" s="918"/>
      <c r="AZ275" s="919"/>
    </row>
    <row r="276" spans="1:52" s="184" customFormat="1" ht="13.2" hidden="1" customHeight="1" x14ac:dyDescent="0.4">
      <c r="A276" s="1354" t="s">
        <v>27</v>
      </c>
      <c r="B276" s="1397"/>
      <c r="C276" s="1140"/>
      <c r="D276" s="1335" t="s">
        <v>682</v>
      </c>
      <c r="E276" s="277" t="s">
        <v>681</v>
      </c>
      <c r="F276" s="1140"/>
      <c r="G276" s="1362"/>
      <c r="H276" s="1230"/>
      <c r="I276" s="1230">
        <f>AU276</f>
        <v>0</v>
      </c>
      <c r="J276" s="1232">
        <f>SUM(N277:AT277)</f>
        <v>0</v>
      </c>
      <c r="K276" s="1220">
        <f t="shared" si="68"/>
        <v>0</v>
      </c>
      <c r="L276" s="1209" t="e">
        <f>J276/H276</f>
        <v>#DIV/0!</v>
      </c>
      <c r="M276" s="30" t="s">
        <v>30</v>
      </c>
      <c r="N276" s="44"/>
      <c r="O276" s="44"/>
      <c r="P276" s="44"/>
      <c r="Q276" s="43"/>
      <c r="R276" s="44"/>
      <c r="S276" s="44"/>
      <c r="T276" s="44"/>
      <c r="U276" s="44"/>
      <c r="V276" s="44"/>
      <c r="W276" s="43"/>
      <c r="X276" s="44"/>
      <c r="Y276" s="44"/>
      <c r="Z276" s="44"/>
      <c r="AA276" s="44"/>
      <c r="AB276" s="44"/>
      <c r="AC276" s="43"/>
      <c r="AD276" s="44"/>
      <c r="AE276" s="44"/>
      <c r="AF276" s="44"/>
      <c r="AG276" s="44"/>
      <c r="AH276" s="44"/>
      <c r="AI276" s="43"/>
      <c r="AJ276" s="44"/>
      <c r="AK276" s="44"/>
      <c r="AL276" s="44"/>
      <c r="AM276" s="44"/>
      <c r="AN276" s="44"/>
      <c r="AO276" s="930"/>
      <c r="AP276" s="44"/>
      <c r="AQ276" s="90"/>
      <c r="AR276" s="44"/>
      <c r="AS276" s="44"/>
      <c r="AT276" s="45"/>
      <c r="AU276" s="103">
        <f t="shared" si="70"/>
        <v>0</v>
      </c>
      <c r="AW276" s="918"/>
      <c r="AZ276" s="919"/>
    </row>
    <row r="277" spans="1:52" s="184" customFormat="1" ht="13.2" hidden="1" customHeight="1" thickBot="1" x14ac:dyDescent="0.45">
      <c r="A277" s="1355"/>
      <c r="B277" s="1397"/>
      <c r="C277" s="1283"/>
      <c r="D277" s="1336"/>
      <c r="E277" s="106" t="s">
        <v>680</v>
      </c>
      <c r="F277" s="1141"/>
      <c r="G277" s="1363"/>
      <c r="H277" s="1235"/>
      <c r="I277" s="1235"/>
      <c r="J277" s="1236"/>
      <c r="K277" s="1221"/>
      <c r="L277" s="1222"/>
      <c r="M277" s="37" t="s">
        <v>31</v>
      </c>
      <c r="N277" s="50"/>
      <c r="O277" s="50"/>
      <c r="P277" s="50"/>
      <c r="Q277" s="54"/>
      <c r="R277" s="50"/>
      <c r="S277" s="50"/>
      <c r="T277" s="50"/>
      <c r="U277" s="50"/>
      <c r="V277" s="50"/>
      <c r="W277" s="54"/>
      <c r="X277" s="50"/>
      <c r="Y277" s="50"/>
      <c r="Z277" s="50"/>
      <c r="AA277" s="50"/>
      <c r="AB277" s="50"/>
      <c r="AC277" s="54"/>
      <c r="AD277" s="50"/>
      <c r="AE277" s="50"/>
      <c r="AF277" s="50"/>
      <c r="AG277" s="50"/>
      <c r="AH277" s="50"/>
      <c r="AI277" s="54"/>
      <c r="AJ277" s="50"/>
      <c r="AK277" s="50"/>
      <c r="AL277" s="50"/>
      <c r="AM277" s="50"/>
      <c r="AN277" s="50"/>
      <c r="AO277" s="962"/>
      <c r="AP277" s="50"/>
      <c r="AQ277" s="49"/>
      <c r="AR277" s="49"/>
      <c r="AS277" s="49"/>
      <c r="AT277" s="51"/>
      <c r="AU277" s="94">
        <f t="shared" si="70"/>
        <v>0</v>
      </c>
      <c r="AW277" s="918"/>
      <c r="AZ277" s="919"/>
    </row>
    <row r="278" spans="1:52" s="184" customFormat="1" ht="13.2" hidden="1" customHeight="1" x14ac:dyDescent="0.4">
      <c r="A278" s="1354" t="s">
        <v>27</v>
      </c>
      <c r="B278" s="1397"/>
      <c r="C278" s="1140"/>
      <c r="D278" s="1360" t="s">
        <v>64</v>
      </c>
      <c r="E278" s="101" t="s">
        <v>518</v>
      </c>
      <c r="F278" s="1341"/>
      <c r="G278" s="1362" t="s">
        <v>762</v>
      </c>
      <c r="H278" s="1239"/>
      <c r="I278" s="1230">
        <f>AU278</f>
        <v>0</v>
      </c>
      <c r="J278" s="1232">
        <f>SUM(N279:AT279)</f>
        <v>0</v>
      </c>
      <c r="K278" s="1220">
        <f t="shared" si="68"/>
        <v>0</v>
      </c>
      <c r="L278" s="1209" t="e">
        <f>J278/H278</f>
        <v>#DIV/0!</v>
      </c>
      <c r="M278" s="30" t="s">
        <v>57</v>
      </c>
      <c r="N278" s="44"/>
      <c r="O278" s="44"/>
      <c r="P278" s="44"/>
      <c r="Q278" s="43"/>
      <c r="R278" s="44"/>
      <c r="S278" s="44"/>
      <c r="T278" s="44"/>
      <c r="U278" s="44"/>
      <c r="V278" s="44"/>
      <c r="W278" s="43"/>
      <c r="X278" s="44"/>
      <c r="Y278" s="44"/>
      <c r="Z278" s="44"/>
      <c r="AA278" s="44"/>
      <c r="AB278" s="44"/>
      <c r="AC278" s="43"/>
      <c r="AD278" s="44"/>
      <c r="AE278" s="44"/>
      <c r="AF278" s="44"/>
      <c r="AG278" s="44"/>
      <c r="AH278" s="44"/>
      <c r="AI278" s="43"/>
      <c r="AJ278" s="44"/>
      <c r="AK278" s="44"/>
      <c r="AL278" s="44"/>
      <c r="AM278" s="44"/>
      <c r="AN278" s="44"/>
      <c r="AO278" s="930"/>
      <c r="AP278" s="44"/>
      <c r="AQ278" s="90"/>
      <c r="AR278" s="44"/>
      <c r="AS278" s="180"/>
      <c r="AT278" s="45"/>
      <c r="AU278" s="103">
        <f t="shared" si="70"/>
        <v>0</v>
      </c>
      <c r="AW278" s="918"/>
      <c r="AZ278" s="919"/>
    </row>
    <row r="279" spans="1:52" s="184" customFormat="1" ht="13.2" hidden="1" customHeight="1" thickBot="1" x14ac:dyDescent="0.45">
      <c r="A279" s="1355"/>
      <c r="B279" s="1397"/>
      <c r="C279" s="1283"/>
      <c r="D279" s="1361"/>
      <c r="E279" s="144" t="s">
        <v>490</v>
      </c>
      <c r="F279" s="1342"/>
      <c r="G279" s="1363"/>
      <c r="H279" s="1240"/>
      <c r="I279" s="1235"/>
      <c r="J279" s="1236"/>
      <c r="K279" s="1221"/>
      <c r="L279" s="1222"/>
      <c r="M279" s="37" t="s">
        <v>58</v>
      </c>
      <c r="N279" s="50"/>
      <c r="O279" s="50"/>
      <c r="P279" s="50"/>
      <c r="Q279" s="54"/>
      <c r="R279" s="50"/>
      <c r="S279" s="50"/>
      <c r="T279" s="50"/>
      <c r="U279" s="50"/>
      <c r="V279" s="50"/>
      <c r="W279" s="54"/>
      <c r="X279" s="50"/>
      <c r="Y279" s="50"/>
      <c r="Z279" s="50"/>
      <c r="AA279" s="50"/>
      <c r="AB279" s="50"/>
      <c r="AC279" s="54"/>
      <c r="AD279" s="50"/>
      <c r="AE279" s="50"/>
      <c r="AF279" s="50"/>
      <c r="AG279" s="50"/>
      <c r="AH279" s="50"/>
      <c r="AI279" s="54"/>
      <c r="AJ279" s="50"/>
      <c r="AK279" s="50"/>
      <c r="AL279" s="50"/>
      <c r="AM279" s="50"/>
      <c r="AN279" s="50"/>
      <c r="AO279" s="931"/>
      <c r="AP279" s="50"/>
      <c r="AQ279" s="49"/>
      <c r="AR279" s="49"/>
      <c r="AS279" s="49"/>
      <c r="AT279" s="51"/>
      <c r="AU279" s="94">
        <f t="shared" si="70"/>
        <v>0</v>
      </c>
      <c r="AW279" s="918"/>
      <c r="AZ279" s="919"/>
    </row>
    <row r="280" spans="1:52" s="184" customFormat="1" ht="13.2" hidden="1" customHeight="1" x14ac:dyDescent="0.4">
      <c r="A280" s="1354" t="s">
        <v>27</v>
      </c>
      <c r="B280" s="1397"/>
      <c r="C280" s="1140"/>
      <c r="D280" s="1226"/>
      <c r="E280" s="152"/>
      <c r="F280" s="1162"/>
      <c r="G280" s="1356"/>
      <c r="H280" s="1230"/>
      <c r="I280" s="1230">
        <f>AU280</f>
        <v>0</v>
      </c>
      <c r="J280" s="1232">
        <f>SUM(N281:AT281)</f>
        <v>0</v>
      </c>
      <c r="K280" s="1220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3"/>
      <c r="R280" s="44"/>
      <c r="S280" s="44"/>
      <c r="T280" s="44"/>
      <c r="U280" s="44"/>
      <c r="V280" s="44"/>
      <c r="W280" s="43"/>
      <c r="X280" s="44"/>
      <c r="Y280" s="44"/>
      <c r="Z280" s="44"/>
      <c r="AA280" s="44"/>
      <c r="AB280" s="44"/>
      <c r="AC280" s="43"/>
      <c r="AD280" s="44"/>
      <c r="AE280" s="44"/>
      <c r="AF280" s="44"/>
      <c r="AG280" s="44"/>
      <c r="AH280" s="44"/>
      <c r="AI280" s="43"/>
      <c r="AJ280" s="44"/>
      <c r="AK280" s="44"/>
      <c r="AL280" s="44"/>
      <c r="AM280" s="44"/>
      <c r="AN280" s="44"/>
      <c r="AO280" s="930"/>
      <c r="AP280" s="44"/>
      <c r="AQ280" s="90"/>
      <c r="AR280" s="44"/>
      <c r="AS280" s="44"/>
      <c r="AT280" s="45"/>
      <c r="AU280" s="103">
        <f t="shared" si="70"/>
        <v>0</v>
      </c>
      <c r="AW280" s="918"/>
      <c r="AZ280" s="919"/>
    </row>
    <row r="281" spans="1:52" s="184" customFormat="1" ht="13.2" hidden="1" customHeight="1" thickBot="1" x14ac:dyDescent="0.45">
      <c r="A281" s="1355"/>
      <c r="B281" s="1397"/>
      <c r="C281" s="1283"/>
      <c r="D281" s="1282"/>
      <c r="E281" s="105"/>
      <c r="F281" s="1163"/>
      <c r="G281" s="1357"/>
      <c r="H281" s="1235"/>
      <c r="I281" s="1235"/>
      <c r="J281" s="1236"/>
      <c r="K281" s="1221"/>
      <c r="L281" s="1222"/>
      <c r="M281" s="37" t="s">
        <v>31</v>
      </c>
      <c r="N281" s="50"/>
      <c r="O281" s="50"/>
      <c r="P281" s="50"/>
      <c r="Q281" s="54"/>
      <c r="R281" s="50"/>
      <c r="S281" s="50"/>
      <c r="T281" s="50"/>
      <c r="U281" s="50"/>
      <c r="V281" s="50"/>
      <c r="W281" s="54"/>
      <c r="X281" s="50"/>
      <c r="Y281" s="50"/>
      <c r="Z281" s="50"/>
      <c r="AA281" s="50"/>
      <c r="AB281" s="50"/>
      <c r="AC281" s="54"/>
      <c r="AD281" s="50"/>
      <c r="AE281" s="50"/>
      <c r="AF281" s="50"/>
      <c r="AG281" s="50"/>
      <c r="AH281" s="50"/>
      <c r="AI281" s="54"/>
      <c r="AJ281" s="50"/>
      <c r="AK281" s="50"/>
      <c r="AL281" s="50"/>
      <c r="AM281" s="50"/>
      <c r="AN281" s="50"/>
      <c r="AO281" s="931"/>
      <c r="AP281" s="50"/>
      <c r="AQ281" s="49"/>
      <c r="AR281" s="49"/>
      <c r="AS281" s="49"/>
      <c r="AT281" s="51"/>
      <c r="AU281" s="94">
        <f t="shared" si="70"/>
        <v>0</v>
      </c>
      <c r="AW281" s="918"/>
      <c r="AZ281" s="919"/>
    </row>
    <row r="282" spans="1:52" s="184" customFormat="1" ht="13.2" hidden="1" customHeight="1" x14ac:dyDescent="0.4">
      <c r="A282" s="1354" t="s">
        <v>27</v>
      </c>
      <c r="B282" s="1397"/>
      <c r="C282" s="1140"/>
      <c r="D282" s="1335"/>
      <c r="E282" s="277"/>
      <c r="F282" s="1350"/>
      <c r="G282" s="1358"/>
      <c r="H282" s="1142"/>
      <c r="I282" s="1230">
        <f>AU282</f>
        <v>0</v>
      </c>
      <c r="J282" s="1232">
        <f>SUM(N283:AT283)</f>
        <v>0</v>
      </c>
      <c r="K282" s="1220">
        <f>H282-J282</f>
        <v>0</v>
      </c>
      <c r="L282" s="1209" t="e">
        <f>J282/H282</f>
        <v>#DIV/0!</v>
      </c>
      <c r="M282" s="30" t="s">
        <v>30</v>
      </c>
      <c r="N282" s="90"/>
      <c r="O282" s="90"/>
      <c r="P282" s="90"/>
      <c r="Q282" s="129"/>
      <c r="R282" s="90"/>
      <c r="S282" s="90"/>
      <c r="T282" s="90"/>
      <c r="U282" s="90"/>
      <c r="V282" s="90"/>
      <c r="W282" s="129"/>
      <c r="X282" s="90"/>
      <c r="Y282" s="90"/>
      <c r="Z282" s="90"/>
      <c r="AA282" s="90"/>
      <c r="AB282" s="90"/>
      <c r="AC282" s="129"/>
      <c r="AD282" s="90"/>
      <c r="AE282" s="90"/>
      <c r="AF282" s="90"/>
      <c r="AG282" s="90"/>
      <c r="AH282" s="90"/>
      <c r="AI282" s="129"/>
      <c r="AJ282" s="90"/>
      <c r="AK282" s="90"/>
      <c r="AL282" s="90"/>
      <c r="AM282" s="90"/>
      <c r="AN282" s="90"/>
      <c r="AO282" s="993"/>
      <c r="AP282" s="180"/>
      <c r="AQ282" s="180"/>
      <c r="AR282" s="180"/>
      <c r="AS282" s="180"/>
      <c r="AT282" s="181"/>
      <c r="AU282" s="103">
        <f t="shared" si="70"/>
        <v>0</v>
      </c>
      <c r="AW282" s="918"/>
      <c r="AZ282" s="919"/>
    </row>
    <row r="283" spans="1:52" s="184" customFormat="1" ht="13.2" hidden="1" customHeight="1" thickBot="1" x14ac:dyDescent="0.45">
      <c r="A283" s="1355"/>
      <c r="B283" s="1397"/>
      <c r="C283" s="1283"/>
      <c r="D283" s="1336"/>
      <c r="E283" s="106"/>
      <c r="F283" s="1351"/>
      <c r="G283" s="1359"/>
      <c r="H283" s="1137"/>
      <c r="I283" s="1235"/>
      <c r="J283" s="1236"/>
      <c r="K283" s="1221"/>
      <c r="L283" s="1222"/>
      <c r="M283" s="37" t="s">
        <v>31</v>
      </c>
      <c r="N283" s="91"/>
      <c r="O283" s="91"/>
      <c r="P283" s="91"/>
      <c r="Q283" s="134"/>
      <c r="R283" s="91"/>
      <c r="S283" s="91"/>
      <c r="T283" s="91"/>
      <c r="U283" s="91"/>
      <c r="V283" s="91"/>
      <c r="W283" s="134"/>
      <c r="X283" s="91"/>
      <c r="Y283" s="91"/>
      <c r="Z283" s="91"/>
      <c r="AA283" s="91"/>
      <c r="AB283" s="91"/>
      <c r="AC283" s="134"/>
      <c r="AD283" s="91"/>
      <c r="AE283" s="91"/>
      <c r="AF283" s="91"/>
      <c r="AG283" s="91"/>
      <c r="AH283" s="91"/>
      <c r="AI283" s="134"/>
      <c r="AJ283" s="91"/>
      <c r="AK283" s="91"/>
      <c r="AL283" s="91"/>
      <c r="AM283" s="91"/>
      <c r="AN283" s="91"/>
      <c r="AO283" s="994"/>
      <c r="AP283" s="188"/>
      <c r="AQ283" s="188"/>
      <c r="AR283" s="188"/>
      <c r="AS283" s="188"/>
      <c r="AT283" s="366"/>
      <c r="AU283" s="94">
        <f t="shared" si="70"/>
        <v>0</v>
      </c>
      <c r="AW283" s="918"/>
      <c r="AZ283" s="919"/>
    </row>
    <row r="284" spans="1:52" s="184" customFormat="1" ht="13.2" hidden="1" customHeight="1" x14ac:dyDescent="0.4">
      <c r="A284" s="1354" t="s">
        <v>27</v>
      </c>
      <c r="B284" s="1397"/>
      <c r="C284" s="1140"/>
      <c r="D284" s="1226"/>
      <c r="E284" s="294"/>
      <c r="F284" s="1140"/>
      <c r="G284" s="1356"/>
      <c r="H284" s="1239"/>
      <c r="I284" s="1230">
        <f>AU284-AM284</f>
        <v>0</v>
      </c>
      <c r="J284" s="1232">
        <f>SUM(N285:AT285)</f>
        <v>0</v>
      </c>
      <c r="K284" s="1220">
        <f>H284-J284</f>
        <v>0</v>
      </c>
      <c r="L284" s="1209" t="e">
        <f>J284/H284</f>
        <v>#DIV/0!</v>
      </c>
      <c r="M284" s="30" t="s">
        <v>30</v>
      </c>
      <c r="N284" s="44"/>
      <c r="O284" s="44"/>
      <c r="P284" s="44"/>
      <c r="Q284" s="43"/>
      <c r="R284" s="44"/>
      <c r="S284" s="44"/>
      <c r="T284" s="44"/>
      <c r="U284" s="44"/>
      <c r="V284" s="44"/>
      <c r="W284" s="43"/>
      <c r="X284" s="44"/>
      <c r="Y284" s="44"/>
      <c r="Z284" s="44"/>
      <c r="AA284" s="44"/>
      <c r="AB284" s="44"/>
      <c r="AC284" s="43"/>
      <c r="AD284" s="44"/>
      <c r="AE284" s="44"/>
      <c r="AF284" s="44"/>
      <c r="AG284" s="44"/>
      <c r="AH284" s="44"/>
      <c r="AI284" s="43"/>
      <c r="AJ284" s="44"/>
      <c r="AK284" s="44"/>
      <c r="AL284" s="44"/>
      <c r="AM284" s="44"/>
      <c r="AN284" s="44"/>
      <c r="AO284" s="930"/>
      <c r="AP284" s="44"/>
      <c r="AQ284" s="44"/>
      <c r="AR284" s="44"/>
      <c r="AS284" s="44"/>
      <c r="AT284" s="45"/>
      <c r="AU284" s="103">
        <f t="shared" si="70"/>
        <v>0</v>
      </c>
      <c r="AW284" s="918"/>
      <c r="AZ284" s="919"/>
    </row>
    <row r="285" spans="1:52" s="184" customFormat="1" ht="13.2" hidden="1" customHeight="1" thickBot="1" x14ac:dyDescent="0.45">
      <c r="A285" s="1355"/>
      <c r="B285" s="1397"/>
      <c r="C285" s="1283"/>
      <c r="D285" s="1282"/>
      <c r="E285" s="105"/>
      <c r="F285" s="1141"/>
      <c r="G285" s="1357"/>
      <c r="H285" s="1240"/>
      <c r="I285" s="1235"/>
      <c r="J285" s="1236"/>
      <c r="K285" s="1221"/>
      <c r="L285" s="1222"/>
      <c r="M285" s="37" t="s">
        <v>31</v>
      </c>
      <c r="N285" s="50"/>
      <c r="O285" s="50"/>
      <c r="P285" s="50"/>
      <c r="Q285" s="54"/>
      <c r="R285" s="50"/>
      <c r="S285" s="50"/>
      <c r="T285" s="50"/>
      <c r="U285" s="50"/>
      <c r="V285" s="50"/>
      <c r="W285" s="54"/>
      <c r="X285" s="50"/>
      <c r="Y285" s="50"/>
      <c r="Z285" s="50"/>
      <c r="AA285" s="50"/>
      <c r="AB285" s="50"/>
      <c r="AC285" s="54"/>
      <c r="AD285" s="50"/>
      <c r="AE285" s="50"/>
      <c r="AF285" s="50"/>
      <c r="AG285" s="50"/>
      <c r="AH285" s="50"/>
      <c r="AI285" s="54"/>
      <c r="AJ285" s="50"/>
      <c r="AK285" s="50"/>
      <c r="AL285" s="50"/>
      <c r="AM285" s="50"/>
      <c r="AN285" s="50"/>
      <c r="AO285" s="931"/>
      <c r="AP285" s="49"/>
      <c r="AQ285" s="49"/>
      <c r="AR285" s="49"/>
      <c r="AS285" s="49"/>
      <c r="AT285" s="51"/>
      <c r="AU285" s="94">
        <f t="shared" si="70"/>
        <v>0</v>
      </c>
      <c r="AW285" s="918"/>
      <c r="AZ285" s="919"/>
    </row>
    <row r="286" spans="1:52" s="184" customFormat="1" ht="13.2" hidden="1" customHeight="1" x14ac:dyDescent="0.4">
      <c r="A286" s="1354" t="s">
        <v>27</v>
      </c>
      <c r="B286" s="1397"/>
      <c r="C286" s="1140"/>
      <c r="D286" s="1226"/>
      <c r="E286" s="294"/>
      <c r="F286" s="1140"/>
      <c r="G286" s="1356"/>
      <c r="H286" s="1239"/>
      <c r="I286" s="1230">
        <f>AU286-AM286</f>
        <v>0</v>
      </c>
      <c r="J286" s="1232">
        <f>SUM(N287:AT287)</f>
        <v>0</v>
      </c>
      <c r="K286" s="1220">
        <f>H286-J286</f>
        <v>0</v>
      </c>
      <c r="L286" s="1209" t="e">
        <f>J286/H286</f>
        <v>#DIV/0!</v>
      </c>
      <c r="M286" s="30" t="s">
        <v>30</v>
      </c>
      <c r="N286" s="44"/>
      <c r="O286" s="44"/>
      <c r="P286" s="44"/>
      <c r="Q286" s="43"/>
      <c r="R286" s="44"/>
      <c r="S286" s="44"/>
      <c r="T286" s="44"/>
      <c r="U286" s="44"/>
      <c r="V286" s="44"/>
      <c r="W286" s="43"/>
      <c r="X286" s="44"/>
      <c r="Y286" s="44"/>
      <c r="Z286" s="44"/>
      <c r="AA286" s="44"/>
      <c r="AB286" s="44"/>
      <c r="AC286" s="43"/>
      <c r="AD286" s="44"/>
      <c r="AE286" s="44"/>
      <c r="AF286" s="44"/>
      <c r="AG286" s="44"/>
      <c r="AH286" s="44"/>
      <c r="AI286" s="43"/>
      <c r="AJ286" s="44"/>
      <c r="AK286" s="44"/>
      <c r="AL286" s="44"/>
      <c r="AM286" s="44"/>
      <c r="AN286" s="44"/>
      <c r="AO286" s="930"/>
      <c r="AP286" s="44"/>
      <c r="AQ286" s="44"/>
      <c r="AR286" s="44"/>
      <c r="AS286" s="44"/>
      <c r="AT286" s="45"/>
      <c r="AU286" s="103">
        <f t="shared" si="70"/>
        <v>0</v>
      </c>
      <c r="AW286" s="918"/>
      <c r="AZ286" s="919"/>
    </row>
    <row r="287" spans="1:52" s="184" customFormat="1" ht="13.2" hidden="1" customHeight="1" thickBot="1" x14ac:dyDescent="0.45">
      <c r="A287" s="1355"/>
      <c r="B287" s="1332"/>
      <c r="C287" s="1283"/>
      <c r="D287" s="1282"/>
      <c r="E287" s="105"/>
      <c r="F287" s="1141"/>
      <c r="G287" s="1357"/>
      <c r="H287" s="1240"/>
      <c r="I287" s="1235"/>
      <c r="J287" s="1236"/>
      <c r="K287" s="1221"/>
      <c r="L287" s="1222"/>
      <c r="M287" s="37" t="s">
        <v>31</v>
      </c>
      <c r="N287" s="50"/>
      <c r="O287" s="50"/>
      <c r="P287" s="50"/>
      <c r="Q287" s="54"/>
      <c r="R287" s="50"/>
      <c r="S287" s="50"/>
      <c r="T287" s="50"/>
      <c r="U287" s="50"/>
      <c r="V287" s="50"/>
      <c r="W287" s="54"/>
      <c r="X287" s="50"/>
      <c r="Y287" s="50"/>
      <c r="Z287" s="50"/>
      <c r="AA287" s="50"/>
      <c r="AB287" s="50"/>
      <c r="AC287" s="54"/>
      <c r="AD287" s="50"/>
      <c r="AE287" s="50"/>
      <c r="AF287" s="50"/>
      <c r="AG287" s="50"/>
      <c r="AH287" s="50"/>
      <c r="AI287" s="54"/>
      <c r="AJ287" s="50"/>
      <c r="AK287" s="50"/>
      <c r="AL287" s="50"/>
      <c r="AM287" s="50"/>
      <c r="AN287" s="50"/>
      <c r="AO287" s="931"/>
      <c r="AP287" s="49"/>
      <c r="AQ287" s="49"/>
      <c r="AR287" s="49"/>
      <c r="AS287" s="49"/>
      <c r="AT287" s="51"/>
      <c r="AU287" s="94">
        <f t="shared" si="70"/>
        <v>0</v>
      </c>
      <c r="AW287" s="918"/>
      <c r="AZ287" s="919"/>
    </row>
    <row r="288" spans="1:52" s="13" customFormat="1" ht="13.2" customHeight="1" x14ac:dyDescent="0.4">
      <c r="A288" s="1124" t="s">
        <v>191</v>
      </c>
      <c r="B288" s="1318"/>
      <c r="C288" s="1318"/>
      <c r="D288" s="1318"/>
      <c r="E288" s="1319"/>
      <c r="F288" s="1352"/>
      <c r="G288" s="347"/>
      <c r="H288" s="1272">
        <f>SUM(H212:H287)</f>
        <v>1655</v>
      </c>
      <c r="I288" s="1272">
        <f>SUM(I212:I287)</f>
        <v>1655</v>
      </c>
      <c r="J288" s="1326">
        <f>SUM(J212:J287)</f>
        <v>1565</v>
      </c>
      <c r="K288" s="1272">
        <f>SUM(K212:K287)</f>
        <v>90</v>
      </c>
      <c r="L288" s="1312">
        <f>J288/H288</f>
        <v>0.94561933534743203</v>
      </c>
      <c r="M288" s="114" t="s">
        <v>39</v>
      </c>
      <c r="N288" s="763">
        <f t="shared" ref="N288:AN289" si="71">N256+N258+N260+N262+N264+N266+N268+N270+N272+N274+N276+N278+N280+N282+N284+N286+N212+N214+N216+N218+N220+N222+N224+N226+N228+N230+N232+N234+N236+N238+N240+N242+N244+N246+N248+N250+N252+N254</f>
        <v>0</v>
      </c>
      <c r="O288" s="763">
        <f t="shared" si="71"/>
        <v>0</v>
      </c>
      <c r="P288" s="763">
        <f t="shared" si="71"/>
        <v>0</v>
      </c>
      <c r="Q288" s="523">
        <f t="shared" si="71"/>
        <v>0</v>
      </c>
      <c r="R288" s="763">
        <f t="shared" si="71"/>
        <v>0</v>
      </c>
      <c r="S288" s="763">
        <f t="shared" si="71"/>
        <v>0</v>
      </c>
      <c r="T288" s="763">
        <f t="shared" si="71"/>
        <v>0</v>
      </c>
      <c r="U288" s="763">
        <f t="shared" si="71"/>
        <v>0</v>
      </c>
      <c r="V288" s="763">
        <f t="shared" si="71"/>
        <v>0</v>
      </c>
      <c r="W288" s="523">
        <f t="shared" si="71"/>
        <v>0</v>
      </c>
      <c r="X288" s="763">
        <f t="shared" si="71"/>
        <v>90</v>
      </c>
      <c r="Y288" s="763">
        <f t="shared" si="71"/>
        <v>200</v>
      </c>
      <c r="Z288" s="763">
        <f t="shared" si="71"/>
        <v>0</v>
      </c>
      <c r="AA288" s="763">
        <f t="shared" si="71"/>
        <v>220</v>
      </c>
      <c r="AB288" s="763">
        <f t="shared" si="71"/>
        <v>55</v>
      </c>
      <c r="AC288" s="523">
        <f t="shared" si="71"/>
        <v>0</v>
      </c>
      <c r="AD288" s="763">
        <f t="shared" si="71"/>
        <v>0</v>
      </c>
      <c r="AE288" s="763">
        <f t="shared" si="71"/>
        <v>0</v>
      </c>
      <c r="AF288" s="763">
        <f t="shared" si="71"/>
        <v>500</v>
      </c>
      <c r="AG288" s="763">
        <f t="shared" si="71"/>
        <v>500</v>
      </c>
      <c r="AH288" s="763">
        <f t="shared" si="71"/>
        <v>0</v>
      </c>
      <c r="AI288" s="523">
        <f t="shared" si="71"/>
        <v>0</v>
      </c>
      <c r="AJ288" s="763">
        <f t="shared" si="71"/>
        <v>0</v>
      </c>
      <c r="AK288" s="763">
        <f t="shared" si="71"/>
        <v>0</v>
      </c>
      <c r="AL288" s="763">
        <f t="shared" si="71"/>
        <v>90</v>
      </c>
      <c r="AM288" s="763">
        <f t="shared" si="71"/>
        <v>0</v>
      </c>
      <c r="AN288" s="683">
        <f t="shared" si="71"/>
        <v>0</v>
      </c>
      <c r="AO288" s="991"/>
      <c r="AP288" s="683"/>
      <c r="AQ288" s="683"/>
      <c r="AR288" s="683"/>
      <c r="AS288" s="683"/>
      <c r="AT288" s="683"/>
      <c r="AU288" s="695">
        <f>SUM(N288:AL288)</f>
        <v>1655</v>
      </c>
      <c r="AW288" s="912"/>
      <c r="AZ288" s="913"/>
    </row>
    <row r="289" spans="1:52" s="13" customFormat="1" ht="13.2" customHeight="1" thickBot="1" x14ac:dyDescent="0.45">
      <c r="A289" s="1320"/>
      <c r="B289" s="1321"/>
      <c r="C289" s="1321"/>
      <c r="D289" s="1321"/>
      <c r="E289" s="1322"/>
      <c r="F289" s="1353"/>
      <c r="G289" s="348"/>
      <c r="H289" s="1325"/>
      <c r="I289" s="1325"/>
      <c r="J289" s="1327"/>
      <c r="K289" s="1325"/>
      <c r="L289" s="1313"/>
      <c r="M289" s="71" t="s">
        <v>40</v>
      </c>
      <c r="N289" s="318">
        <f t="shared" si="71"/>
        <v>0</v>
      </c>
      <c r="O289" s="318">
        <f t="shared" si="71"/>
        <v>0</v>
      </c>
      <c r="P289" s="318">
        <f t="shared" si="71"/>
        <v>0</v>
      </c>
      <c r="Q289" s="515">
        <f t="shared" si="71"/>
        <v>0</v>
      </c>
      <c r="R289" s="318">
        <f t="shared" si="71"/>
        <v>0</v>
      </c>
      <c r="S289" s="318">
        <f t="shared" si="71"/>
        <v>0</v>
      </c>
      <c r="T289" s="318">
        <f t="shared" si="71"/>
        <v>0</v>
      </c>
      <c r="U289" s="318">
        <f t="shared" si="71"/>
        <v>0</v>
      </c>
      <c r="V289" s="318">
        <f t="shared" si="71"/>
        <v>0</v>
      </c>
      <c r="W289" s="515">
        <f t="shared" si="71"/>
        <v>0</v>
      </c>
      <c r="X289" s="318">
        <f t="shared" si="71"/>
        <v>0</v>
      </c>
      <c r="Y289" s="318">
        <f t="shared" si="71"/>
        <v>200</v>
      </c>
      <c r="Z289" s="318">
        <f t="shared" si="71"/>
        <v>0</v>
      </c>
      <c r="AA289" s="318">
        <f t="shared" si="71"/>
        <v>88</v>
      </c>
      <c r="AB289" s="318">
        <f t="shared" si="71"/>
        <v>132</v>
      </c>
      <c r="AC289" s="515">
        <f t="shared" si="71"/>
        <v>0</v>
      </c>
      <c r="AD289" s="318">
        <f t="shared" si="71"/>
        <v>69</v>
      </c>
      <c r="AE289" s="318">
        <f t="shared" si="71"/>
        <v>56</v>
      </c>
      <c r="AF289" s="318">
        <f t="shared" si="71"/>
        <v>20</v>
      </c>
      <c r="AG289" s="318">
        <f t="shared" si="71"/>
        <v>560</v>
      </c>
      <c r="AH289" s="318">
        <f t="shared" si="71"/>
        <v>440</v>
      </c>
      <c r="AI289" s="515">
        <f t="shared" si="71"/>
        <v>0</v>
      </c>
      <c r="AJ289" s="318">
        <f t="shared" si="71"/>
        <v>0</v>
      </c>
      <c r="AK289" s="318">
        <f t="shared" si="71"/>
        <v>0</v>
      </c>
      <c r="AL289" s="318">
        <f t="shared" si="71"/>
        <v>0</v>
      </c>
      <c r="AM289" s="318">
        <f t="shared" si="71"/>
        <v>0</v>
      </c>
      <c r="AN289" s="684">
        <f t="shared" si="71"/>
        <v>0</v>
      </c>
      <c r="AO289" s="992"/>
      <c r="AP289" s="684"/>
      <c r="AQ289" s="684"/>
      <c r="AR289" s="684"/>
      <c r="AS289" s="684"/>
      <c r="AT289" s="684"/>
      <c r="AU289" s="94">
        <f t="shared" ref="AU289:AU352" si="72">SUM(N289:AT289)</f>
        <v>1565</v>
      </c>
      <c r="AW289" s="912"/>
      <c r="AZ289" s="913"/>
    </row>
    <row r="290" spans="1:52" s="184" customFormat="1" ht="13.2" hidden="1" customHeight="1" x14ac:dyDescent="0.4">
      <c r="A290" s="1328" t="s">
        <v>41</v>
      </c>
      <c r="B290" s="1140" t="s">
        <v>192</v>
      </c>
      <c r="C290" s="1140"/>
      <c r="D290" s="1226" t="s">
        <v>179</v>
      </c>
      <c r="E290" s="295" t="s">
        <v>956</v>
      </c>
      <c r="F290" s="819"/>
      <c r="G290" s="1337" t="s">
        <v>767</v>
      </c>
      <c r="H290" s="1241"/>
      <c r="I290" s="1230">
        <f>AU290</f>
        <v>0</v>
      </c>
      <c r="J290" s="1232">
        <f>SUM(N291:AT291)</f>
        <v>0</v>
      </c>
      <c r="K290" s="1220">
        <f>H290-J290</f>
        <v>0</v>
      </c>
      <c r="L290" s="1209" t="e">
        <f>J290/H290</f>
        <v>#DIV/0!</v>
      </c>
      <c r="M290" s="30" t="s">
        <v>30</v>
      </c>
      <c r="N290" s="76"/>
      <c r="O290" s="76"/>
      <c r="P290" s="76"/>
      <c r="Q290" s="79"/>
      <c r="R290" s="76"/>
      <c r="S290" s="76"/>
      <c r="T290" s="76"/>
      <c r="U290" s="76"/>
      <c r="V290" s="76"/>
      <c r="W290" s="79"/>
      <c r="X290" s="76"/>
      <c r="Y290" s="76"/>
      <c r="Z290" s="76"/>
      <c r="AA290" s="76"/>
      <c r="AB290" s="76"/>
      <c r="AC290" s="79"/>
      <c r="AD290" s="76"/>
      <c r="AE290" s="76"/>
      <c r="AF290" s="76"/>
      <c r="AG290" s="76"/>
      <c r="AH290" s="76"/>
      <c r="AI290" s="79"/>
      <c r="AJ290" s="76"/>
      <c r="AK290" s="76"/>
      <c r="AL290" s="76"/>
      <c r="AM290" s="76"/>
      <c r="AN290" s="76"/>
      <c r="AO290" s="972"/>
      <c r="AP290" s="76"/>
      <c r="AQ290" s="44"/>
      <c r="AR290" s="44"/>
      <c r="AS290" s="44"/>
      <c r="AT290" s="45"/>
      <c r="AU290" s="103">
        <f t="shared" si="72"/>
        <v>0</v>
      </c>
      <c r="AW290" s="1345"/>
      <c r="AX290" s="1346"/>
      <c r="AY290" s="1346"/>
      <c r="AZ290" s="1347"/>
    </row>
    <row r="291" spans="1:52" s="184" customFormat="1" ht="13.2" hidden="1" customHeight="1" thickBot="1" x14ac:dyDescent="0.45">
      <c r="A291" s="1277"/>
      <c r="B291" s="1283"/>
      <c r="C291" s="1283"/>
      <c r="D291" s="1282"/>
      <c r="E291" s="252" t="s">
        <v>369</v>
      </c>
      <c r="F291" s="828"/>
      <c r="G291" s="1338"/>
      <c r="H291" s="1242"/>
      <c r="I291" s="1235"/>
      <c r="J291" s="1236"/>
      <c r="K291" s="1221"/>
      <c r="L291" s="1222"/>
      <c r="M291" s="37" t="s">
        <v>31</v>
      </c>
      <c r="N291" s="40"/>
      <c r="O291" s="40"/>
      <c r="P291" s="40"/>
      <c r="Q291" s="78"/>
      <c r="R291" s="40"/>
      <c r="S291" s="40"/>
      <c r="T291" s="40"/>
      <c r="U291" s="40"/>
      <c r="V291" s="40"/>
      <c r="W291" s="78"/>
      <c r="X291" s="40"/>
      <c r="Y291" s="40"/>
      <c r="Z291" s="40"/>
      <c r="AA291" s="40"/>
      <c r="AB291" s="40"/>
      <c r="AC291" s="78"/>
      <c r="AD291" s="40"/>
      <c r="AE291" s="40"/>
      <c r="AF291" s="40"/>
      <c r="AG291" s="40"/>
      <c r="AH291" s="40"/>
      <c r="AI291" s="78"/>
      <c r="AJ291" s="40"/>
      <c r="AK291" s="40"/>
      <c r="AL291" s="40"/>
      <c r="AM291" s="40"/>
      <c r="AN291" s="40"/>
      <c r="AO291" s="971"/>
      <c r="AP291" s="40"/>
      <c r="AQ291" s="49"/>
      <c r="AR291" s="49"/>
      <c r="AS291" s="49"/>
      <c r="AT291" s="51"/>
      <c r="AU291" s="94">
        <f t="shared" si="72"/>
        <v>0</v>
      </c>
      <c r="AW291" s="1345"/>
      <c r="AX291" s="1346"/>
      <c r="AY291" s="1346"/>
      <c r="AZ291" s="1347"/>
    </row>
    <row r="292" spans="1:52" s="184" customFormat="1" ht="13.2" customHeight="1" x14ac:dyDescent="0.4">
      <c r="A292" s="1328" t="s">
        <v>41</v>
      </c>
      <c r="B292" s="1283"/>
      <c r="C292" s="1140"/>
      <c r="D292" s="1226" t="s">
        <v>179</v>
      </c>
      <c r="E292" s="152" t="s">
        <v>961</v>
      </c>
      <c r="F292" s="819"/>
      <c r="G292" s="1337" t="s">
        <v>767</v>
      </c>
      <c r="H292" s="1142">
        <f>300+70</f>
        <v>370</v>
      </c>
      <c r="I292" s="1348">
        <f>AU292</f>
        <v>370</v>
      </c>
      <c r="J292" s="1232">
        <f>SUM(N293:AT293)</f>
        <v>346</v>
      </c>
      <c r="K292" s="1220">
        <f>H292-J292</f>
        <v>24</v>
      </c>
      <c r="L292" s="1209">
        <f>J292/H292</f>
        <v>0.93513513513513513</v>
      </c>
      <c r="M292" s="30" t="s">
        <v>30</v>
      </c>
      <c r="N292" s="76"/>
      <c r="O292" s="76"/>
      <c r="P292" s="76"/>
      <c r="Q292" s="79"/>
      <c r="R292" s="76"/>
      <c r="S292" s="76"/>
      <c r="T292" s="76"/>
      <c r="U292" s="76">
        <v>200</v>
      </c>
      <c r="V292" s="718">
        <v>100</v>
      </c>
      <c r="W292" s="79"/>
      <c r="X292" s="76"/>
      <c r="Y292" s="76"/>
      <c r="Z292" s="76"/>
      <c r="AA292" s="76"/>
      <c r="AB292" s="76"/>
      <c r="AC292" s="79"/>
      <c r="AD292" s="76"/>
      <c r="AE292" s="76"/>
      <c r="AF292" s="76"/>
      <c r="AG292" s="76"/>
      <c r="AH292" s="76">
        <v>70</v>
      </c>
      <c r="AI292" s="79"/>
      <c r="AJ292" s="76"/>
      <c r="AK292" s="76"/>
      <c r="AL292" s="76"/>
      <c r="AM292" s="76"/>
      <c r="AN292" s="76"/>
      <c r="AO292" s="972"/>
      <c r="AP292" s="76"/>
      <c r="AQ292" s="44"/>
      <c r="AR292" s="44"/>
      <c r="AS292" s="44"/>
      <c r="AT292" s="45"/>
      <c r="AU292" s="103">
        <f t="shared" si="72"/>
        <v>370</v>
      </c>
      <c r="AW292" s="1558" t="s">
        <v>1139</v>
      </c>
      <c r="AX292" s="1559"/>
      <c r="AY292" s="1559"/>
      <c r="AZ292" s="1560"/>
    </row>
    <row r="293" spans="1:52" s="184" customFormat="1" ht="13.2" customHeight="1" thickBot="1" x14ac:dyDescent="0.45">
      <c r="A293" s="1277"/>
      <c r="B293" s="1283"/>
      <c r="C293" s="1283"/>
      <c r="D293" s="1282"/>
      <c r="E293" s="105" t="s">
        <v>195</v>
      </c>
      <c r="F293" s="828"/>
      <c r="G293" s="1338"/>
      <c r="H293" s="1137"/>
      <c r="I293" s="1349"/>
      <c r="J293" s="1236"/>
      <c r="K293" s="1221"/>
      <c r="L293" s="1222"/>
      <c r="M293" s="37" t="s">
        <v>31</v>
      </c>
      <c r="N293" s="40"/>
      <c r="O293" s="40"/>
      <c r="P293" s="40"/>
      <c r="Q293" s="78"/>
      <c r="R293" s="40"/>
      <c r="S293" s="40"/>
      <c r="T293" s="40"/>
      <c r="U293" s="40">
        <v>156</v>
      </c>
      <c r="V293" s="40">
        <v>40</v>
      </c>
      <c r="W293" s="78"/>
      <c r="X293" s="40"/>
      <c r="Y293" s="40">
        <v>74</v>
      </c>
      <c r="Z293" s="40"/>
      <c r="AA293" s="40"/>
      <c r="AB293" s="40"/>
      <c r="AC293" s="78"/>
      <c r="AD293" s="40"/>
      <c r="AE293" s="40"/>
      <c r="AF293" s="40"/>
      <c r="AG293" s="40"/>
      <c r="AH293" s="40"/>
      <c r="AI293" s="78"/>
      <c r="AJ293" s="40">
        <v>73</v>
      </c>
      <c r="AK293" s="40">
        <v>3</v>
      </c>
      <c r="AL293" s="40"/>
      <c r="AM293" s="40"/>
      <c r="AN293" s="40"/>
      <c r="AO293" s="971"/>
      <c r="AP293" s="40"/>
      <c r="AQ293" s="49"/>
      <c r="AR293" s="49"/>
      <c r="AS293" s="49"/>
      <c r="AT293" s="51"/>
      <c r="AU293" s="94">
        <f t="shared" si="72"/>
        <v>346</v>
      </c>
      <c r="AW293" s="1558"/>
      <c r="AX293" s="1559"/>
      <c r="AY293" s="1559"/>
      <c r="AZ293" s="1560"/>
    </row>
    <row r="294" spans="1:52" s="184" customFormat="1" ht="12" hidden="1" customHeight="1" x14ac:dyDescent="0.4">
      <c r="A294" s="1328" t="s">
        <v>41</v>
      </c>
      <c r="B294" s="1283"/>
      <c r="C294" s="1140"/>
      <c r="D294" s="1226" t="s">
        <v>179</v>
      </c>
      <c r="E294" s="60" t="s">
        <v>193</v>
      </c>
      <c r="F294" s="819"/>
      <c r="G294" s="1337" t="s">
        <v>767</v>
      </c>
      <c r="H294" s="1142"/>
      <c r="I294" s="1230">
        <f>AU294</f>
        <v>0</v>
      </c>
      <c r="J294" s="1232">
        <f>SUM(N295:AT295)</f>
        <v>0</v>
      </c>
      <c r="K294" s="1220">
        <f>H294-J294</f>
        <v>0</v>
      </c>
      <c r="L294" s="1209" t="e">
        <f>J294/H294</f>
        <v>#DIV/0!</v>
      </c>
      <c r="M294" s="30" t="s">
        <v>30</v>
      </c>
      <c r="N294" s="33"/>
      <c r="O294" s="33"/>
      <c r="P294" s="33"/>
      <c r="Q294" s="193"/>
      <c r="R294" s="33"/>
      <c r="S294" s="33"/>
      <c r="T294" s="33"/>
      <c r="U294" s="33"/>
      <c r="V294" s="33"/>
      <c r="W294" s="193"/>
      <c r="X294" s="33"/>
      <c r="Y294" s="33"/>
      <c r="Z294" s="33"/>
      <c r="AA294" s="33"/>
      <c r="AB294" s="33"/>
      <c r="AC294" s="193"/>
      <c r="AD294" s="33"/>
      <c r="AE294" s="33"/>
      <c r="AF294" s="33"/>
      <c r="AG294" s="33"/>
      <c r="AH294" s="33"/>
      <c r="AI294" s="193"/>
      <c r="AJ294" s="33"/>
      <c r="AK294" s="33"/>
      <c r="AL294" s="33"/>
      <c r="AM294" s="33"/>
      <c r="AN294" s="33"/>
      <c r="AO294" s="972"/>
      <c r="AP294" s="33"/>
      <c r="AQ294" s="44"/>
      <c r="AR294" s="44"/>
      <c r="AS294" s="44"/>
      <c r="AT294" s="45"/>
      <c r="AU294" s="103">
        <f t="shared" si="72"/>
        <v>0</v>
      </c>
      <c r="AW294" s="918"/>
      <c r="AZ294" s="919"/>
    </row>
    <row r="295" spans="1:52" s="184" customFormat="1" ht="13.2" hidden="1" customHeight="1" thickBot="1" x14ac:dyDescent="0.45">
      <c r="A295" s="1277"/>
      <c r="B295" s="1283"/>
      <c r="C295" s="1283"/>
      <c r="D295" s="1282"/>
      <c r="E295" s="84" t="s">
        <v>194</v>
      </c>
      <c r="F295" s="828"/>
      <c r="G295" s="1338"/>
      <c r="H295" s="1137"/>
      <c r="I295" s="1235"/>
      <c r="J295" s="1236"/>
      <c r="K295" s="1221"/>
      <c r="L295" s="1222"/>
      <c r="M295" s="37" t="s">
        <v>31</v>
      </c>
      <c r="N295" s="40"/>
      <c r="O295" s="40"/>
      <c r="P295" s="40"/>
      <c r="Q295" s="78"/>
      <c r="R295" s="40"/>
      <c r="S295" s="40"/>
      <c r="T295" s="40"/>
      <c r="U295" s="40"/>
      <c r="V295" s="40"/>
      <c r="W295" s="78"/>
      <c r="X295" s="40"/>
      <c r="Y295" s="40"/>
      <c r="Z295" s="40"/>
      <c r="AA295" s="40"/>
      <c r="AB295" s="40"/>
      <c r="AC295" s="78"/>
      <c r="AD295" s="40"/>
      <c r="AE295" s="40"/>
      <c r="AF295" s="40"/>
      <c r="AG295" s="40"/>
      <c r="AH295" s="40"/>
      <c r="AI295" s="78"/>
      <c r="AJ295" s="40"/>
      <c r="AK295" s="40"/>
      <c r="AL295" s="40"/>
      <c r="AM295" s="40"/>
      <c r="AN295" s="40"/>
      <c r="AO295" s="971"/>
      <c r="AP295" s="40"/>
      <c r="AQ295" s="49"/>
      <c r="AR295" s="49"/>
      <c r="AS295" s="49"/>
      <c r="AT295" s="51"/>
      <c r="AU295" s="94">
        <f t="shared" si="72"/>
        <v>0</v>
      </c>
      <c r="AW295" s="918"/>
      <c r="AZ295" s="919"/>
    </row>
    <row r="296" spans="1:52" s="184" customFormat="1" ht="13.2" hidden="1" customHeight="1" x14ac:dyDescent="0.4">
      <c r="A296" s="1328" t="s">
        <v>41</v>
      </c>
      <c r="B296" s="1283"/>
      <c r="C296" s="1140"/>
      <c r="D296" s="1335" t="s">
        <v>810</v>
      </c>
      <c r="E296" s="56" t="s">
        <v>823</v>
      </c>
      <c r="F296" s="819"/>
      <c r="G296" s="1337" t="s">
        <v>767</v>
      </c>
      <c r="H296" s="1142"/>
      <c r="I296" s="1230">
        <f>AU296</f>
        <v>0</v>
      </c>
      <c r="J296" s="1232">
        <f>SUM(N297:AT297)</f>
        <v>0</v>
      </c>
      <c r="K296" s="1220">
        <f>H296-J296</f>
        <v>0</v>
      </c>
      <c r="L296" s="1209" t="e">
        <f>J296/H296</f>
        <v>#DIV/0!</v>
      </c>
      <c r="M296" s="30" t="s">
        <v>30</v>
      </c>
      <c r="N296" s="90"/>
      <c r="O296" s="90"/>
      <c r="P296" s="90"/>
      <c r="Q296" s="129"/>
      <c r="R296" s="90"/>
      <c r="S296" s="90"/>
      <c r="T296" s="90"/>
      <c r="U296" s="90"/>
      <c r="V296" s="90"/>
      <c r="W296" s="129"/>
      <c r="X296" s="90"/>
      <c r="Y296" s="90"/>
      <c r="Z296" s="90"/>
      <c r="AA296" s="90"/>
      <c r="AB296" s="90"/>
      <c r="AC296" s="129"/>
      <c r="AD296" s="90"/>
      <c r="AE296" s="90"/>
      <c r="AF296" s="90"/>
      <c r="AG296" s="90"/>
      <c r="AH296" s="90"/>
      <c r="AI296" s="129"/>
      <c r="AJ296" s="90"/>
      <c r="AK296" s="90"/>
      <c r="AL296" s="90"/>
      <c r="AM296" s="90"/>
      <c r="AN296" s="90"/>
      <c r="AO296" s="924"/>
      <c r="AP296" s="136"/>
      <c r="AQ296" s="44"/>
      <c r="AR296" s="44"/>
      <c r="AS296" s="44"/>
      <c r="AT296" s="45"/>
      <c r="AU296" s="103">
        <f t="shared" si="72"/>
        <v>0</v>
      </c>
      <c r="AW296" s="918"/>
      <c r="AZ296" s="919"/>
    </row>
    <row r="297" spans="1:52" s="184" customFormat="1" ht="13.2" hidden="1" customHeight="1" thickBot="1" x14ac:dyDescent="0.45">
      <c r="A297" s="1277"/>
      <c r="B297" s="1283"/>
      <c r="C297" s="1283"/>
      <c r="D297" s="1336"/>
      <c r="E297" s="106" t="s">
        <v>809</v>
      </c>
      <c r="F297" s="754"/>
      <c r="G297" s="1338"/>
      <c r="H297" s="1137"/>
      <c r="I297" s="1235"/>
      <c r="J297" s="1236"/>
      <c r="K297" s="1221"/>
      <c r="L297" s="1222"/>
      <c r="M297" s="37" t="s">
        <v>31</v>
      </c>
      <c r="N297" s="91"/>
      <c r="O297" s="91"/>
      <c r="P297" s="91"/>
      <c r="Q297" s="134"/>
      <c r="R297" s="91"/>
      <c r="S297" s="91"/>
      <c r="T297" s="91"/>
      <c r="U297" s="91"/>
      <c r="V297" s="91"/>
      <c r="W297" s="134"/>
      <c r="X297" s="91"/>
      <c r="Y297" s="91"/>
      <c r="Z297" s="91"/>
      <c r="AA297" s="91"/>
      <c r="AB297" s="91"/>
      <c r="AC297" s="134"/>
      <c r="AD297" s="91"/>
      <c r="AE297" s="91"/>
      <c r="AF297" s="91"/>
      <c r="AG297" s="91"/>
      <c r="AH297" s="91"/>
      <c r="AI297" s="134"/>
      <c r="AJ297" s="91"/>
      <c r="AK297" s="91"/>
      <c r="AL297" s="91"/>
      <c r="AM297" s="91"/>
      <c r="AN297" s="91"/>
      <c r="AO297" s="923"/>
      <c r="AP297" s="91"/>
      <c r="AQ297" s="49"/>
      <c r="AR297" s="49"/>
      <c r="AS297" s="49"/>
      <c r="AT297" s="51"/>
      <c r="AU297" s="94">
        <f t="shared" si="72"/>
        <v>0</v>
      </c>
      <c r="AW297" s="918"/>
      <c r="AZ297" s="919"/>
    </row>
    <row r="298" spans="1:52" s="184" customFormat="1" ht="13.2" hidden="1" customHeight="1" x14ac:dyDescent="0.4">
      <c r="A298" s="1328" t="s">
        <v>41</v>
      </c>
      <c r="B298" s="1283"/>
      <c r="C298" s="1140"/>
      <c r="D298" s="1226" t="s">
        <v>179</v>
      </c>
      <c r="E298" s="60" t="s">
        <v>405</v>
      </c>
      <c r="F298" s="1350"/>
      <c r="G298" s="1343"/>
      <c r="H298" s="1142"/>
      <c r="I298" s="1230">
        <f>AU298</f>
        <v>0</v>
      </c>
      <c r="J298" s="1232">
        <f>SUM(N299:AT299)</f>
        <v>0</v>
      </c>
      <c r="K298" s="1220">
        <f>H298-J298</f>
        <v>0</v>
      </c>
      <c r="L298" s="1209" t="e">
        <f>J298/H298</f>
        <v>#DIV/0!</v>
      </c>
      <c r="M298" s="30" t="s">
        <v>30</v>
      </c>
      <c r="N298" s="76"/>
      <c r="O298" s="76"/>
      <c r="P298" s="76"/>
      <c r="Q298" s="79"/>
      <c r="R298" s="76"/>
      <c r="S298" s="76"/>
      <c r="T298" s="76"/>
      <c r="U298" s="76"/>
      <c r="V298" s="76"/>
      <c r="W298" s="79"/>
      <c r="X298" s="76"/>
      <c r="Y298" s="76"/>
      <c r="Z298" s="76"/>
      <c r="AA298" s="76"/>
      <c r="AB298" s="76"/>
      <c r="AC298" s="79"/>
      <c r="AD298" s="76"/>
      <c r="AE298" s="76"/>
      <c r="AF298" s="76"/>
      <c r="AG298" s="76"/>
      <c r="AH298" s="76"/>
      <c r="AI298" s="79"/>
      <c r="AJ298" s="76"/>
      <c r="AK298" s="76"/>
      <c r="AL298" s="76"/>
      <c r="AM298" s="76"/>
      <c r="AN298" s="76"/>
      <c r="AO298" s="972"/>
      <c r="AP298" s="76"/>
      <c r="AQ298" s="90"/>
      <c r="AR298" s="90"/>
      <c r="AS298" s="90"/>
      <c r="AT298" s="45"/>
      <c r="AU298" s="103">
        <f t="shared" si="72"/>
        <v>0</v>
      </c>
      <c r="AW298" s="918"/>
      <c r="AZ298" s="919"/>
    </row>
    <row r="299" spans="1:52" s="184" customFormat="1" ht="13.2" hidden="1" customHeight="1" thickBot="1" x14ac:dyDescent="0.45">
      <c r="A299" s="1277"/>
      <c r="B299" s="1283"/>
      <c r="C299" s="1141"/>
      <c r="D299" s="1282"/>
      <c r="E299" s="106" t="s">
        <v>368</v>
      </c>
      <c r="F299" s="1351"/>
      <c r="G299" s="1344"/>
      <c r="H299" s="1137"/>
      <c r="I299" s="1235"/>
      <c r="J299" s="1236"/>
      <c r="K299" s="1221"/>
      <c r="L299" s="1222"/>
      <c r="M299" s="37" t="s">
        <v>31</v>
      </c>
      <c r="N299" s="40"/>
      <c r="O299" s="40"/>
      <c r="P299" s="40"/>
      <c r="Q299" s="78"/>
      <c r="R299" s="40"/>
      <c r="S299" s="40"/>
      <c r="T299" s="40"/>
      <c r="U299" s="40"/>
      <c r="V299" s="40"/>
      <c r="W299" s="78"/>
      <c r="X299" s="40"/>
      <c r="Y299" s="40"/>
      <c r="Z299" s="40"/>
      <c r="AA299" s="40"/>
      <c r="AB299" s="40"/>
      <c r="AC299" s="78"/>
      <c r="AD299" s="40"/>
      <c r="AE299" s="40"/>
      <c r="AF299" s="40"/>
      <c r="AG299" s="40"/>
      <c r="AH299" s="40"/>
      <c r="AI299" s="78"/>
      <c r="AJ299" s="40"/>
      <c r="AK299" s="40"/>
      <c r="AL299" s="40"/>
      <c r="AM299" s="40"/>
      <c r="AN299" s="40"/>
      <c r="AO299" s="971"/>
      <c r="AP299" s="40"/>
      <c r="AQ299" s="92"/>
      <c r="AR299" s="92"/>
      <c r="AS299" s="92"/>
      <c r="AT299" s="51"/>
      <c r="AU299" s="94">
        <f t="shared" si="72"/>
        <v>0</v>
      </c>
      <c r="AW299" s="918"/>
      <c r="AZ299" s="919"/>
    </row>
    <row r="300" spans="1:52" s="184" customFormat="1" ht="13.2" hidden="1" customHeight="1" x14ac:dyDescent="0.4">
      <c r="A300" s="1328" t="s">
        <v>41</v>
      </c>
      <c r="B300" s="1283"/>
      <c r="C300" s="1140"/>
      <c r="D300" s="1226"/>
      <c r="E300" s="60"/>
      <c r="F300" s="1350"/>
      <c r="G300" s="1343"/>
      <c r="H300" s="1142"/>
      <c r="I300" s="1230">
        <f>AU300</f>
        <v>0</v>
      </c>
      <c r="J300" s="1232">
        <f>SUM(N301:AT301)</f>
        <v>0</v>
      </c>
      <c r="K300" s="1220">
        <f>H300-J300</f>
        <v>0</v>
      </c>
      <c r="L300" s="1209" t="e">
        <f>J300/H300</f>
        <v>#DIV/0!</v>
      </c>
      <c r="M300" s="30" t="s">
        <v>30</v>
      </c>
      <c r="N300" s="76"/>
      <c r="O300" s="76"/>
      <c r="P300" s="76"/>
      <c r="Q300" s="79"/>
      <c r="R300" s="76"/>
      <c r="S300" s="76"/>
      <c r="T300" s="76"/>
      <c r="U300" s="76"/>
      <c r="V300" s="76"/>
      <c r="W300" s="79"/>
      <c r="X300" s="76"/>
      <c r="Y300" s="76"/>
      <c r="Z300" s="76"/>
      <c r="AA300" s="76"/>
      <c r="AB300" s="76"/>
      <c r="AC300" s="79"/>
      <c r="AD300" s="76"/>
      <c r="AE300" s="76"/>
      <c r="AF300" s="76"/>
      <c r="AG300" s="76"/>
      <c r="AH300" s="76"/>
      <c r="AI300" s="79"/>
      <c r="AJ300" s="76"/>
      <c r="AK300" s="76"/>
      <c r="AL300" s="76"/>
      <c r="AM300" s="76"/>
      <c r="AN300" s="76"/>
      <c r="AO300" s="972"/>
      <c r="AP300" s="44"/>
      <c r="AQ300" s="44"/>
      <c r="AR300" s="44"/>
      <c r="AS300" s="44"/>
      <c r="AT300" s="45"/>
      <c r="AU300" s="103">
        <f t="shared" si="72"/>
        <v>0</v>
      </c>
      <c r="AW300" s="918"/>
      <c r="AZ300" s="919"/>
    </row>
    <row r="301" spans="1:52" s="184" customFormat="1" ht="13.2" hidden="1" customHeight="1" thickBot="1" x14ac:dyDescent="0.45">
      <c r="A301" s="1277"/>
      <c r="B301" s="1283"/>
      <c r="C301" s="1283"/>
      <c r="D301" s="1282"/>
      <c r="E301" s="106"/>
      <c r="F301" s="1351"/>
      <c r="G301" s="1344"/>
      <c r="H301" s="1137"/>
      <c r="I301" s="1235"/>
      <c r="J301" s="1236"/>
      <c r="K301" s="1221"/>
      <c r="L301" s="1222"/>
      <c r="M301" s="37" t="s">
        <v>31</v>
      </c>
      <c r="N301" s="40"/>
      <c r="O301" s="40"/>
      <c r="P301" s="40"/>
      <c r="Q301" s="78"/>
      <c r="R301" s="40"/>
      <c r="S301" s="40"/>
      <c r="T301" s="40"/>
      <c r="U301" s="40"/>
      <c r="V301" s="40"/>
      <c r="W301" s="78"/>
      <c r="X301" s="40"/>
      <c r="Y301" s="40"/>
      <c r="Z301" s="40"/>
      <c r="AA301" s="40"/>
      <c r="AB301" s="40"/>
      <c r="AC301" s="78"/>
      <c r="AD301" s="40"/>
      <c r="AE301" s="40"/>
      <c r="AF301" s="40"/>
      <c r="AG301" s="40"/>
      <c r="AH301" s="40"/>
      <c r="AI301" s="78"/>
      <c r="AJ301" s="40"/>
      <c r="AK301" s="40"/>
      <c r="AL301" s="40"/>
      <c r="AM301" s="40"/>
      <c r="AN301" s="40"/>
      <c r="AO301" s="971"/>
      <c r="AP301" s="50"/>
      <c r="AQ301" s="49"/>
      <c r="AR301" s="49"/>
      <c r="AS301" s="49"/>
      <c r="AT301" s="51"/>
      <c r="AU301" s="94">
        <f t="shared" si="72"/>
        <v>0</v>
      </c>
      <c r="AW301" s="918"/>
      <c r="AZ301" s="919"/>
    </row>
    <row r="302" spans="1:52" s="184" customFormat="1" ht="13.2" hidden="1" customHeight="1" x14ac:dyDescent="0.4">
      <c r="A302" s="1328" t="s">
        <v>41</v>
      </c>
      <c r="B302" s="1283"/>
      <c r="C302" s="1140"/>
      <c r="D302" s="1329" t="s">
        <v>793</v>
      </c>
      <c r="E302" s="249" t="s">
        <v>799</v>
      </c>
      <c r="F302" s="152"/>
      <c r="G302" s="1343"/>
      <c r="H302" s="1142"/>
      <c r="I302" s="1230">
        <f>AU302</f>
        <v>0</v>
      </c>
      <c r="J302" s="1232">
        <f>SUM(N303:AT303)</f>
        <v>0</v>
      </c>
      <c r="K302" s="1220">
        <f>H302-J302</f>
        <v>0</v>
      </c>
      <c r="L302" s="1209" t="e">
        <f>J302/H302</f>
        <v>#DIV/0!</v>
      </c>
      <c r="M302" s="30" t="s">
        <v>30</v>
      </c>
      <c r="N302" s="44"/>
      <c r="O302" s="44"/>
      <c r="P302" s="44"/>
      <c r="Q302" s="43"/>
      <c r="R302" s="44"/>
      <c r="S302" s="44"/>
      <c r="T302" s="44"/>
      <c r="U302" s="44"/>
      <c r="V302" s="44"/>
      <c r="W302" s="43"/>
      <c r="X302" s="44"/>
      <c r="Y302" s="44"/>
      <c r="Z302" s="44"/>
      <c r="AA302" s="44"/>
      <c r="AB302" s="44"/>
      <c r="AC302" s="43"/>
      <c r="AD302" s="44"/>
      <c r="AE302" s="44"/>
      <c r="AF302" s="44"/>
      <c r="AG302" s="44"/>
      <c r="AH302" s="44"/>
      <c r="AI302" s="43"/>
      <c r="AJ302" s="44"/>
      <c r="AK302" s="44"/>
      <c r="AL302" s="44"/>
      <c r="AM302" s="44"/>
      <c r="AN302" s="44"/>
      <c r="AO302" s="930"/>
      <c r="AP302" s="44"/>
      <c r="AQ302" s="44"/>
      <c r="AR302" s="44"/>
      <c r="AS302" s="44"/>
      <c r="AT302" s="45"/>
      <c r="AU302" s="103">
        <f t="shared" si="72"/>
        <v>0</v>
      </c>
      <c r="AW302" s="918"/>
      <c r="AZ302" s="919"/>
    </row>
    <row r="303" spans="1:52" s="184" customFormat="1" ht="13.2" hidden="1" customHeight="1" thickBot="1" x14ac:dyDescent="0.45">
      <c r="A303" s="1277"/>
      <c r="B303" s="1283"/>
      <c r="C303" s="1283"/>
      <c r="D303" s="1330"/>
      <c r="E303" s="104" t="s">
        <v>794</v>
      </c>
      <c r="F303" s="155"/>
      <c r="G303" s="1344"/>
      <c r="H303" s="1137"/>
      <c r="I303" s="1235"/>
      <c r="J303" s="1236"/>
      <c r="K303" s="1221"/>
      <c r="L303" s="1222"/>
      <c r="M303" s="37" t="s">
        <v>31</v>
      </c>
      <c r="N303" s="50"/>
      <c r="O303" s="50"/>
      <c r="P303" s="50"/>
      <c r="Q303" s="54"/>
      <c r="R303" s="50"/>
      <c r="S303" s="50"/>
      <c r="T303" s="50"/>
      <c r="U303" s="50"/>
      <c r="V303" s="50"/>
      <c r="W303" s="54"/>
      <c r="X303" s="50"/>
      <c r="Y303" s="50"/>
      <c r="Z303" s="50"/>
      <c r="AA303" s="50"/>
      <c r="AB303" s="50"/>
      <c r="AC303" s="54"/>
      <c r="AD303" s="50"/>
      <c r="AE303" s="50"/>
      <c r="AF303" s="50"/>
      <c r="AG303" s="50"/>
      <c r="AH303" s="50"/>
      <c r="AI303" s="54"/>
      <c r="AJ303" s="50"/>
      <c r="AK303" s="50"/>
      <c r="AL303" s="50"/>
      <c r="AM303" s="50"/>
      <c r="AN303" s="50"/>
      <c r="AO303" s="962"/>
      <c r="AP303" s="50"/>
      <c r="AQ303" s="49"/>
      <c r="AR303" s="49"/>
      <c r="AS303" s="49"/>
      <c r="AT303" s="51"/>
      <c r="AU303" s="94">
        <f t="shared" si="72"/>
        <v>0</v>
      </c>
      <c r="AW303" s="918"/>
      <c r="AZ303" s="919"/>
    </row>
    <row r="304" spans="1:52" s="184" customFormat="1" ht="13.2" hidden="1" customHeight="1" x14ac:dyDescent="0.4">
      <c r="A304" s="1328" t="s">
        <v>41</v>
      </c>
      <c r="B304" s="1283"/>
      <c r="C304" s="1140"/>
      <c r="D304" s="1226" t="s">
        <v>179</v>
      </c>
      <c r="E304" s="152" t="s">
        <v>961</v>
      </c>
      <c r="F304" s="956"/>
      <c r="G304" s="1337" t="s">
        <v>767</v>
      </c>
      <c r="H304" s="1142"/>
      <c r="I304" s="1230">
        <f>AU304</f>
        <v>0</v>
      </c>
      <c r="J304" s="1232">
        <f>SUM(N305:AT305)</f>
        <v>0</v>
      </c>
      <c r="K304" s="1220">
        <f>H304-J304</f>
        <v>0</v>
      </c>
      <c r="L304" s="1209" t="e">
        <f>J304/H304</f>
        <v>#DIV/0!</v>
      </c>
      <c r="M304" s="30" t="s">
        <v>30</v>
      </c>
      <c r="N304" s="33"/>
      <c r="O304" s="33"/>
      <c r="P304" s="33"/>
      <c r="Q304" s="193"/>
      <c r="R304" s="33"/>
      <c r="S304" s="33"/>
      <c r="T304" s="33"/>
      <c r="U304" s="33"/>
      <c r="V304" s="33"/>
      <c r="W304" s="193"/>
      <c r="X304" s="33"/>
      <c r="Y304" s="33"/>
      <c r="Z304" s="33"/>
      <c r="AA304" s="33"/>
      <c r="AB304" s="33"/>
      <c r="AC304" s="193"/>
      <c r="AD304" s="33"/>
      <c r="AE304" s="33"/>
      <c r="AF304" s="33"/>
      <c r="AG304" s="33"/>
      <c r="AH304" s="33"/>
      <c r="AI304" s="193"/>
      <c r="AJ304" s="44"/>
      <c r="AK304" s="33"/>
      <c r="AL304" s="44"/>
      <c r="AM304" s="44"/>
      <c r="AN304" s="44"/>
      <c r="AO304" s="930"/>
      <c r="AP304" s="44"/>
      <c r="AQ304" s="90"/>
      <c r="AR304" s="90"/>
      <c r="AS304" s="90"/>
      <c r="AT304" s="45"/>
      <c r="AU304" s="103">
        <f t="shared" si="72"/>
        <v>0</v>
      </c>
      <c r="AW304" s="1345"/>
      <c r="AX304" s="1346"/>
      <c r="AY304" s="1346"/>
      <c r="AZ304" s="1347"/>
    </row>
    <row r="305" spans="1:52" s="184" customFormat="1" ht="13.2" hidden="1" customHeight="1" thickBot="1" x14ac:dyDescent="0.45">
      <c r="A305" s="1277"/>
      <c r="B305" s="1283"/>
      <c r="C305" s="1283"/>
      <c r="D305" s="1282"/>
      <c r="E305" s="105" t="s">
        <v>195</v>
      </c>
      <c r="F305" s="333"/>
      <c r="G305" s="1338"/>
      <c r="H305" s="1137"/>
      <c r="I305" s="1235"/>
      <c r="J305" s="1236"/>
      <c r="K305" s="1221"/>
      <c r="L305" s="1222"/>
      <c r="M305" s="37" t="s">
        <v>31</v>
      </c>
      <c r="N305" s="40"/>
      <c r="O305" s="40"/>
      <c r="P305" s="40"/>
      <c r="Q305" s="78"/>
      <c r="R305" s="40"/>
      <c r="S305" s="40"/>
      <c r="T305" s="40"/>
      <c r="U305" s="40"/>
      <c r="V305" s="40"/>
      <c r="W305" s="78"/>
      <c r="X305" s="40"/>
      <c r="Y305" s="40"/>
      <c r="Z305" s="40"/>
      <c r="AA305" s="40"/>
      <c r="AB305" s="40"/>
      <c r="AC305" s="78"/>
      <c r="AD305" s="40"/>
      <c r="AE305" s="40"/>
      <c r="AF305" s="40"/>
      <c r="AG305" s="40"/>
      <c r="AH305" s="40"/>
      <c r="AI305" s="78"/>
      <c r="AJ305" s="49"/>
      <c r="AK305" s="40"/>
      <c r="AL305" s="49"/>
      <c r="AM305" s="49"/>
      <c r="AN305" s="49"/>
      <c r="AO305" s="962"/>
      <c r="AP305" s="49"/>
      <c r="AQ305" s="92"/>
      <c r="AR305" s="92"/>
      <c r="AS305" s="92"/>
      <c r="AT305" s="51"/>
      <c r="AU305" s="94">
        <f t="shared" si="72"/>
        <v>0</v>
      </c>
      <c r="AW305" s="1345"/>
      <c r="AX305" s="1346"/>
      <c r="AY305" s="1346"/>
      <c r="AZ305" s="1347"/>
    </row>
    <row r="306" spans="1:52" s="184" customFormat="1" ht="13.2" customHeight="1" x14ac:dyDescent="0.4">
      <c r="A306" s="1328" t="s">
        <v>41</v>
      </c>
      <c r="B306" s="1283"/>
      <c r="C306" s="1140"/>
      <c r="D306" s="1335" t="s">
        <v>810</v>
      </c>
      <c r="E306" s="56" t="s">
        <v>994</v>
      </c>
      <c r="F306" s="1062" t="s">
        <v>1063</v>
      </c>
      <c r="G306" s="1343"/>
      <c r="H306" s="1142"/>
      <c r="I306" s="1230">
        <f>AU306</f>
        <v>0</v>
      </c>
      <c r="J306" s="1232">
        <f>SUM(N307:AT307)</f>
        <v>0</v>
      </c>
      <c r="K306" s="1220">
        <f>H306-J306</f>
        <v>0</v>
      </c>
      <c r="L306" s="1209" t="e">
        <f>J306/H306</f>
        <v>#DIV/0!</v>
      </c>
      <c r="M306" s="30" t="s">
        <v>30</v>
      </c>
      <c r="N306" s="131"/>
      <c r="O306" s="131"/>
      <c r="P306" s="131"/>
      <c r="Q306" s="140"/>
      <c r="R306" s="131"/>
      <c r="S306" s="131"/>
      <c r="T306" s="131"/>
      <c r="U306" s="131"/>
      <c r="V306" s="131"/>
      <c r="W306" s="140"/>
      <c r="X306" s="131"/>
      <c r="Y306" s="131"/>
      <c r="Z306" s="131"/>
      <c r="AA306" s="131"/>
      <c r="AB306" s="131"/>
      <c r="AC306" s="140"/>
      <c r="AD306" s="131"/>
      <c r="AE306" s="131"/>
      <c r="AF306" s="131"/>
      <c r="AG306" s="131"/>
      <c r="AH306" s="131"/>
      <c r="AI306" s="140"/>
      <c r="AJ306" s="131"/>
      <c r="AK306" s="131"/>
      <c r="AL306" s="131"/>
      <c r="AM306" s="131"/>
      <c r="AN306" s="131"/>
      <c r="AO306" s="922"/>
      <c r="AP306" s="131"/>
      <c r="AQ306" s="44"/>
      <c r="AR306" s="44"/>
      <c r="AS306" s="44"/>
      <c r="AT306" s="45"/>
      <c r="AU306" s="103">
        <f t="shared" si="72"/>
        <v>0</v>
      </c>
      <c r="AW306" s="1294"/>
      <c r="AX306" s="1295"/>
      <c r="AY306" s="1295"/>
      <c r="AZ306" s="1296"/>
    </row>
    <row r="307" spans="1:52" s="184" customFormat="1" ht="13.2" customHeight="1" thickBot="1" x14ac:dyDescent="0.45">
      <c r="A307" s="1277"/>
      <c r="B307" s="1283"/>
      <c r="C307" s="1283"/>
      <c r="D307" s="1336"/>
      <c r="E307" s="106" t="s">
        <v>957</v>
      </c>
      <c r="F307" s="1123"/>
      <c r="G307" s="1344"/>
      <c r="H307" s="1137"/>
      <c r="I307" s="1235"/>
      <c r="J307" s="1236"/>
      <c r="K307" s="1221"/>
      <c r="L307" s="1222"/>
      <c r="M307" s="37" t="s">
        <v>31</v>
      </c>
      <c r="N307" s="91"/>
      <c r="O307" s="91"/>
      <c r="P307" s="91"/>
      <c r="Q307" s="134"/>
      <c r="R307" s="91"/>
      <c r="S307" s="91"/>
      <c r="T307" s="91"/>
      <c r="U307" s="91"/>
      <c r="V307" s="91"/>
      <c r="W307" s="134"/>
      <c r="X307" s="91"/>
      <c r="Y307" s="91"/>
      <c r="Z307" s="91"/>
      <c r="AA307" s="91"/>
      <c r="AB307" s="91"/>
      <c r="AC307" s="134"/>
      <c r="AD307" s="91"/>
      <c r="AE307" s="91"/>
      <c r="AF307" s="91"/>
      <c r="AG307" s="91"/>
      <c r="AH307" s="91"/>
      <c r="AI307" s="134"/>
      <c r="AJ307" s="91"/>
      <c r="AK307" s="91"/>
      <c r="AL307" s="91"/>
      <c r="AM307" s="91"/>
      <c r="AN307" s="91"/>
      <c r="AO307" s="923"/>
      <c r="AP307" s="91"/>
      <c r="AQ307" s="49"/>
      <c r="AR307" s="49"/>
      <c r="AS307" s="49"/>
      <c r="AT307" s="51"/>
      <c r="AU307" s="94">
        <f t="shared" si="72"/>
        <v>0</v>
      </c>
      <c r="AW307" s="1297"/>
      <c r="AX307" s="1295"/>
      <c r="AY307" s="1295"/>
      <c r="AZ307" s="1296"/>
    </row>
    <row r="308" spans="1:52" s="184" customFormat="1" ht="13.2" hidden="1" customHeight="1" x14ac:dyDescent="0.4">
      <c r="A308" s="1328" t="s">
        <v>41</v>
      </c>
      <c r="B308" s="1283"/>
      <c r="C308" s="1140"/>
      <c r="D308" s="1335"/>
      <c r="E308" s="274"/>
      <c r="F308" s="139"/>
      <c r="G308" s="1343"/>
      <c r="H308" s="1142"/>
      <c r="I308" s="1230">
        <f>AU308</f>
        <v>0</v>
      </c>
      <c r="J308" s="1232">
        <f>SUM(N309:AT309)</f>
        <v>0</v>
      </c>
      <c r="K308" s="1220">
        <f>H308-J308</f>
        <v>0</v>
      </c>
      <c r="L308" s="1209" t="e">
        <f>J308/H308</f>
        <v>#DIV/0!</v>
      </c>
      <c r="M308" s="30" t="s">
        <v>30</v>
      </c>
      <c r="N308" s="131"/>
      <c r="O308" s="131"/>
      <c r="P308" s="131"/>
      <c r="Q308" s="140"/>
      <c r="R308" s="131"/>
      <c r="S308" s="131"/>
      <c r="T308" s="131"/>
      <c r="U308" s="131"/>
      <c r="V308" s="131"/>
      <c r="W308" s="140"/>
      <c r="X308" s="131"/>
      <c r="Y308" s="131"/>
      <c r="Z308" s="131"/>
      <c r="AA308" s="131"/>
      <c r="AB308" s="131"/>
      <c r="AC308" s="140"/>
      <c r="AD308" s="131"/>
      <c r="AE308" s="131"/>
      <c r="AF308" s="131"/>
      <c r="AG308" s="131"/>
      <c r="AH308" s="131"/>
      <c r="AI308" s="140"/>
      <c r="AJ308" s="131"/>
      <c r="AK308" s="131"/>
      <c r="AL308" s="131"/>
      <c r="AM308" s="131"/>
      <c r="AN308" s="131"/>
      <c r="AO308" s="924"/>
      <c r="AP308" s="90"/>
      <c r="AQ308" s="44"/>
      <c r="AR308" s="44"/>
      <c r="AS308" s="44"/>
      <c r="AT308" s="45"/>
      <c r="AU308" s="103">
        <f t="shared" si="72"/>
        <v>0</v>
      </c>
      <c r="AW308" s="918"/>
      <c r="AZ308" s="919"/>
    </row>
    <row r="309" spans="1:52" s="184" customFormat="1" ht="13.2" hidden="1" customHeight="1" thickBot="1" x14ac:dyDescent="0.45">
      <c r="A309" s="1277"/>
      <c r="B309" s="1283"/>
      <c r="C309" s="1283"/>
      <c r="D309" s="1336"/>
      <c r="E309" s="104"/>
      <c r="F309" s="105"/>
      <c r="G309" s="1344"/>
      <c r="H309" s="1137"/>
      <c r="I309" s="1235"/>
      <c r="J309" s="1236"/>
      <c r="K309" s="1221"/>
      <c r="L309" s="1222"/>
      <c r="M309" s="37" t="s">
        <v>31</v>
      </c>
      <c r="N309" s="91"/>
      <c r="O309" s="91"/>
      <c r="P309" s="91"/>
      <c r="Q309" s="134"/>
      <c r="R309" s="91"/>
      <c r="S309" s="91"/>
      <c r="T309" s="91"/>
      <c r="U309" s="91"/>
      <c r="V309" s="91"/>
      <c r="W309" s="134"/>
      <c r="X309" s="91"/>
      <c r="Y309" s="91"/>
      <c r="Z309" s="91"/>
      <c r="AA309" s="91"/>
      <c r="AB309" s="91"/>
      <c r="AC309" s="134"/>
      <c r="AD309" s="91"/>
      <c r="AE309" s="91"/>
      <c r="AF309" s="91"/>
      <c r="AG309" s="91"/>
      <c r="AH309" s="91"/>
      <c r="AI309" s="134"/>
      <c r="AJ309" s="91"/>
      <c r="AK309" s="91"/>
      <c r="AL309" s="91"/>
      <c r="AM309" s="91"/>
      <c r="AN309" s="91"/>
      <c r="AO309" s="923"/>
      <c r="AP309" s="91"/>
      <c r="AQ309" s="49"/>
      <c r="AR309" s="49"/>
      <c r="AS309" s="49"/>
      <c r="AT309" s="51"/>
      <c r="AU309" s="94">
        <f t="shared" si="72"/>
        <v>0</v>
      </c>
      <c r="AW309" s="918"/>
      <c r="AZ309" s="919"/>
    </row>
    <row r="310" spans="1:52" s="184" customFormat="1" ht="13.2" hidden="1" customHeight="1" x14ac:dyDescent="0.4">
      <c r="A310" s="1328" t="s">
        <v>41</v>
      </c>
      <c r="B310" s="1283"/>
      <c r="C310" s="1140"/>
      <c r="D310" s="1226"/>
      <c r="E310" s="152"/>
      <c r="F310" s="152"/>
      <c r="G310" s="1343"/>
      <c r="H310" s="1142"/>
      <c r="I310" s="1241">
        <f>AU310</f>
        <v>0</v>
      </c>
      <c r="J310" s="1232">
        <f>SUM(N311:AT311)</f>
        <v>0</v>
      </c>
      <c r="K310" s="1220">
        <f>H310-J310</f>
        <v>0</v>
      </c>
      <c r="L310" s="1209" t="e">
        <f>J310/H310</f>
        <v>#DIV/0!</v>
      </c>
      <c r="M310" s="30" t="s">
        <v>30</v>
      </c>
      <c r="N310" s="44"/>
      <c r="O310" s="44"/>
      <c r="P310" s="44"/>
      <c r="Q310" s="43"/>
      <c r="R310" s="44"/>
      <c r="S310" s="44"/>
      <c r="T310" s="44"/>
      <c r="U310" s="44"/>
      <c r="V310" s="44"/>
      <c r="W310" s="43"/>
      <c r="X310" s="44"/>
      <c r="Y310" s="44"/>
      <c r="Z310" s="44"/>
      <c r="AA310" s="44"/>
      <c r="AB310" s="44"/>
      <c r="AC310" s="43"/>
      <c r="AD310" s="44"/>
      <c r="AE310" s="44"/>
      <c r="AF310" s="44"/>
      <c r="AG310" s="44"/>
      <c r="AH310" s="44"/>
      <c r="AI310" s="43"/>
      <c r="AJ310" s="44"/>
      <c r="AK310" s="44"/>
      <c r="AL310" s="44"/>
      <c r="AM310" s="44"/>
      <c r="AN310" s="44"/>
      <c r="AO310" s="930"/>
      <c r="AP310" s="44"/>
      <c r="AQ310" s="44"/>
      <c r="AR310" s="44"/>
      <c r="AS310" s="44"/>
      <c r="AT310" s="45"/>
      <c r="AU310" s="103">
        <f t="shared" si="72"/>
        <v>0</v>
      </c>
      <c r="AW310" s="918"/>
      <c r="AZ310" s="919"/>
    </row>
    <row r="311" spans="1:52" s="184" customFormat="1" ht="13.2" hidden="1" customHeight="1" thickBot="1" x14ac:dyDescent="0.45">
      <c r="A311" s="1277"/>
      <c r="B311" s="1283"/>
      <c r="C311" s="1283"/>
      <c r="D311" s="1282"/>
      <c r="E311" s="105"/>
      <c r="F311" s="155"/>
      <c r="G311" s="1344"/>
      <c r="H311" s="1137"/>
      <c r="I311" s="1242"/>
      <c r="J311" s="1236"/>
      <c r="K311" s="1221"/>
      <c r="L311" s="1222"/>
      <c r="M311" s="37" t="s">
        <v>31</v>
      </c>
      <c r="N311" s="50"/>
      <c r="O311" s="50"/>
      <c r="P311" s="50"/>
      <c r="Q311" s="54"/>
      <c r="R311" s="50"/>
      <c r="S311" s="50"/>
      <c r="T311" s="50"/>
      <c r="U311" s="50"/>
      <c r="V311" s="50"/>
      <c r="W311" s="54"/>
      <c r="X311" s="50"/>
      <c r="Y311" s="50"/>
      <c r="Z311" s="50"/>
      <c r="AA311" s="50"/>
      <c r="AB311" s="50"/>
      <c r="AC311" s="54"/>
      <c r="AD311" s="50"/>
      <c r="AE311" s="50"/>
      <c r="AF311" s="50"/>
      <c r="AG311" s="50"/>
      <c r="AH311" s="50"/>
      <c r="AI311" s="54"/>
      <c r="AJ311" s="50"/>
      <c r="AK311" s="50"/>
      <c r="AL311" s="50"/>
      <c r="AM311" s="50"/>
      <c r="AN311" s="50"/>
      <c r="AO311" s="962"/>
      <c r="AP311" s="50"/>
      <c r="AQ311" s="49"/>
      <c r="AR311" s="49"/>
      <c r="AS311" s="49"/>
      <c r="AT311" s="51"/>
      <c r="AU311" s="94">
        <f t="shared" si="72"/>
        <v>0</v>
      </c>
      <c r="AW311" s="918"/>
      <c r="AZ311" s="919"/>
    </row>
    <row r="312" spans="1:52" s="184" customFormat="1" ht="13.2" hidden="1" customHeight="1" x14ac:dyDescent="0.4">
      <c r="A312" s="1328" t="s">
        <v>41</v>
      </c>
      <c r="B312" s="1283"/>
      <c r="C312" s="1140"/>
      <c r="D312" s="1339"/>
      <c r="E312" s="294"/>
      <c r="F312" s="1341"/>
      <c r="G312" s="1333"/>
      <c r="H312" s="1142"/>
      <c r="I312" s="1241">
        <f>AU312</f>
        <v>0</v>
      </c>
      <c r="J312" s="1232">
        <f>SUM(N313:AT313)</f>
        <v>0</v>
      </c>
      <c r="K312" s="1220">
        <f>H312-J312</f>
        <v>0</v>
      </c>
      <c r="L312" s="1209" t="e">
        <f>J312/H312</f>
        <v>#DIV/0!</v>
      </c>
      <c r="M312" s="30" t="s">
        <v>30</v>
      </c>
      <c r="N312" s="44"/>
      <c r="O312" s="44"/>
      <c r="P312" s="44"/>
      <c r="Q312" s="43"/>
      <c r="R312" s="44"/>
      <c r="S312" s="44"/>
      <c r="T312" s="44"/>
      <c r="U312" s="44"/>
      <c r="V312" s="44"/>
      <c r="W312" s="43"/>
      <c r="X312" s="44"/>
      <c r="Y312" s="44"/>
      <c r="Z312" s="44"/>
      <c r="AA312" s="44"/>
      <c r="AB312" s="44"/>
      <c r="AC312" s="43"/>
      <c r="AD312" s="44"/>
      <c r="AE312" s="44"/>
      <c r="AF312" s="44"/>
      <c r="AG312" s="44"/>
      <c r="AH312" s="44"/>
      <c r="AI312" s="43"/>
      <c r="AJ312" s="44"/>
      <c r="AK312" s="44"/>
      <c r="AL312" s="44"/>
      <c r="AM312" s="44"/>
      <c r="AN312" s="44"/>
      <c r="AO312" s="930"/>
      <c r="AP312" s="44"/>
      <c r="AQ312" s="44"/>
      <c r="AR312" s="44"/>
      <c r="AS312" s="44"/>
      <c r="AT312" s="45"/>
      <c r="AU312" s="103">
        <f t="shared" si="72"/>
        <v>0</v>
      </c>
      <c r="AW312" s="918"/>
      <c r="AZ312" s="919"/>
    </row>
    <row r="313" spans="1:52" s="184" customFormat="1" ht="13.2" hidden="1" customHeight="1" thickBot="1" x14ac:dyDescent="0.45">
      <c r="A313" s="1277"/>
      <c r="B313" s="1283"/>
      <c r="C313" s="1141"/>
      <c r="D313" s="1340"/>
      <c r="E313" s="105"/>
      <c r="F313" s="1342"/>
      <c r="G313" s="1334"/>
      <c r="H313" s="1137"/>
      <c r="I313" s="1242"/>
      <c r="J313" s="1236"/>
      <c r="K313" s="1221"/>
      <c r="L313" s="1222"/>
      <c r="M313" s="37" t="s">
        <v>31</v>
      </c>
      <c r="N313" s="50"/>
      <c r="O313" s="50"/>
      <c r="P313" s="50"/>
      <c r="Q313" s="54"/>
      <c r="R313" s="50"/>
      <c r="S313" s="50"/>
      <c r="T313" s="50"/>
      <c r="U313" s="50"/>
      <c r="V313" s="50"/>
      <c r="W313" s="54"/>
      <c r="X313" s="50"/>
      <c r="Y313" s="50"/>
      <c r="Z313" s="50"/>
      <c r="AA313" s="50"/>
      <c r="AB313" s="50"/>
      <c r="AC313" s="54"/>
      <c r="AD313" s="50"/>
      <c r="AE313" s="50"/>
      <c r="AF313" s="50"/>
      <c r="AG313" s="50"/>
      <c r="AH313" s="50"/>
      <c r="AI313" s="54"/>
      <c r="AJ313" s="50"/>
      <c r="AK313" s="50"/>
      <c r="AL313" s="50"/>
      <c r="AM313" s="50"/>
      <c r="AN313" s="50"/>
      <c r="AO313" s="962"/>
      <c r="AP313" s="50"/>
      <c r="AQ313" s="49"/>
      <c r="AR313" s="49"/>
      <c r="AS313" s="49"/>
      <c r="AT313" s="51"/>
      <c r="AU313" s="94">
        <f t="shared" si="72"/>
        <v>0</v>
      </c>
      <c r="AW313" s="918"/>
      <c r="AZ313" s="919"/>
    </row>
    <row r="314" spans="1:52" s="184" customFormat="1" ht="13.2" hidden="1" customHeight="1" x14ac:dyDescent="0.4">
      <c r="A314" s="1328" t="s">
        <v>41</v>
      </c>
      <c r="B314" s="1283"/>
      <c r="C314" s="1140"/>
      <c r="D314" s="1226"/>
      <c r="E314" s="295"/>
      <c r="F314" s="144"/>
      <c r="G314" s="1333"/>
      <c r="H314" s="1241"/>
      <c r="I314" s="1241">
        <f>AU314</f>
        <v>0</v>
      </c>
      <c r="J314" s="1232">
        <f>SUM(N315:AT315)</f>
        <v>0</v>
      </c>
      <c r="K314" s="1220">
        <f>H314-J314</f>
        <v>0</v>
      </c>
      <c r="L314" s="1209" t="e">
        <f>J314/H314</f>
        <v>#DIV/0!</v>
      </c>
      <c r="M314" s="30" t="s">
        <v>30</v>
      </c>
      <c r="N314" s="131"/>
      <c r="O314" s="131"/>
      <c r="P314" s="131"/>
      <c r="Q314" s="140"/>
      <c r="R314" s="131"/>
      <c r="S314" s="131"/>
      <c r="T314" s="131"/>
      <c r="U314" s="131"/>
      <c r="V314" s="131"/>
      <c r="W314" s="140"/>
      <c r="X314" s="131"/>
      <c r="Y314" s="131"/>
      <c r="Z314" s="131"/>
      <c r="AA314" s="131"/>
      <c r="AB314" s="131"/>
      <c r="AC314" s="140"/>
      <c r="AD314" s="131"/>
      <c r="AE314" s="131"/>
      <c r="AF314" s="131"/>
      <c r="AG314" s="131"/>
      <c r="AH314" s="131"/>
      <c r="AI314" s="140"/>
      <c r="AJ314" s="131"/>
      <c r="AK314" s="131"/>
      <c r="AL314" s="131"/>
      <c r="AM314" s="131"/>
      <c r="AN314" s="131"/>
      <c r="AO314" s="924"/>
      <c r="AP314" s="90"/>
      <c r="AQ314" s="44"/>
      <c r="AR314" s="44"/>
      <c r="AS314" s="44"/>
      <c r="AT314" s="45"/>
      <c r="AU314" s="103">
        <f t="shared" si="72"/>
        <v>0</v>
      </c>
      <c r="AW314" s="918"/>
      <c r="AZ314" s="919"/>
    </row>
    <row r="315" spans="1:52" s="184" customFormat="1" ht="13.2" hidden="1" customHeight="1" thickBot="1" x14ac:dyDescent="0.45">
      <c r="A315" s="1277"/>
      <c r="B315" s="1283"/>
      <c r="C315" s="1141"/>
      <c r="D315" s="1282"/>
      <c r="E315" s="106"/>
      <c r="F315" s="105"/>
      <c r="G315" s="1334"/>
      <c r="H315" s="1242"/>
      <c r="I315" s="1242"/>
      <c r="J315" s="1236"/>
      <c r="K315" s="1221"/>
      <c r="L315" s="1222"/>
      <c r="M315" s="37" t="s">
        <v>31</v>
      </c>
      <c r="N315" s="91"/>
      <c r="O315" s="91"/>
      <c r="P315" s="91"/>
      <c r="Q315" s="134"/>
      <c r="R315" s="91"/>
      <c r="S315" s="91"/>
      <c r="T315" s="91"/>
      <c r="U315" s="91"/>
      <c r="V315" s="91"/>
      <c r="W315" s="134"/>
      <c r="X315" s="91"/>
      <c r="Y315" s="91"/>
      <c r="Z315" s="91"/>
      <c r="AA315" s="91"/>
      <c r="AB315" s="91"/>
      <c r="AC315" s="134"/>
      <c r="AD315" s="91"/>
      <c r="AE315" s="91"/>
      <c r="AF315" s="91"/>
      <c r="AG315" s="91"/>
      <c r="AH315" s="91"/>
      <c r="AI315" s="134"/>
      <c r="AJ315" s="91"/>
      <c r="AK315" s="91"/>
      <c r="AL315" s="91"/>
      <c r="AM315" s="91"/>
      <c r="AN315" s="91"/>
      <c r="AO315" s="923"/>
      <c r="AP315" s="91"/>
      <c r="AQ315" s="49"/>
      <c r="AR315" s="49"/>
      <c r="AS315" s="49"/>
      <c r="AT315" s="51"/>
      <c r="AU315" s="94">
        <f t="shared" si="72"/>
        <v>0</v>
      </c>
      <c r="AW315" s="918"/>
      <c r="AZ315" s="919"/>
    </row>
    <row r="316" spans="1:52" s="184" customFormat="1" ht="13.2" hidden="1" customHeight="1" x14ac:dyDescent="0.4">
      <c r="A316" s="1328" t="s">
        <v>41</v>
      </c>
      <c r="B316" s="1283"/>
      <c r="C316" s="1140"/>
      <c r="D316" s="1335"/>
      <c r="E316" s="278"/>
      <c r="F316" s="144"/>
      <c r="G316" s="1333"/>
      <c r="H316" s="1241"/>
      <c r="I316" s="1241">
        <f>AU316</f>
        <v>0</v>
      </c>
      <c r="J316" s="1232">
        <f>SUM(N317:AT317)</f>
        <v>0</v>
      </c>
      <c r="K316" s="1220">
        <f>H316-J316</f>
        <v>0</v>
      </c>
      <c r="L316" s="1209" t="e">
        <f>J316/H316</f>
        <v>#DIV/0!</v>
      </c>
      <c r="M316" s="30" t="s">
        <v>30</v>
      </c>
      <c r="N316" s="131"/>
      <c r="O316" s="131"/>
      <c r="P316" s="131"/>
      <c r="Q316" s="140"/>
      <c r="R316" s="131"/>
      <c r="S316" s="131"/>
      <c r="T316" s="131"/>
      <c r="U316" s="131"/>
      <c r="V316" s="131"/>
      <c r="W316" s="140"/>
      <c r="X316" s="131"/>
      <c r="Y316" s="131"/>
      <c r="Z316" s="131"/>
      <c r="AA316" s="131"/>
      <c r="AB316" s="131"/>
      <c r="AC316" s="140"/>
      <c r="AD316" s="131"/>
      <c r="AE316" s="131"/>
      <c r="AF316" s="131"/>
      <c r="AG316" s="131"/>
      <c r="AH316" s="131"/>
      <c r="AI316" s="140"/>
      <c r="AJ316" s="131"/>
      <c r="AK316" s="131"/>
      <c r="AL316" s="131"/>
      <c r="AM316" s="131"/>
      <c r="AN316" s="131"/>
      <c r="AO316" s="924"/>
      <c r="AP316" s="90"/>
      <c r="AQ316" s="44"/>
      <c r="AR316" s="44"/>
      <c r="AS316" s="44"/>
      <c r="AT316" s="45"/>
      <c r="AU316" s="103">
        <f t="shared" si="72"/>
        <v>0</v>
      </c>
      <c r="AW316" s="918"/>
      <c r="AZ316" s="919"/>
    </row>
    <row r="317" spans="1:52" s="184" customFormat="1" ht="13.2" hidden="1" customHeight="1" thickBot="1" x14ac:dyDescent="0.45">
      <c r="A317" s="1277"/>
      <c r="B317" s="1283"/>
      <c r="C317" s="1141"/>
      <c r="D317" s="1336"/>
      <c r="E317" s="106"/>
      <c r="F317" s="105"/>
      <c r="G317" s="1334"/>
      <c r="H317" s="1242"/>
      <c r="I317" s="1242"/>
      <c r="J317" s="1236"/>
      <c r="K317" s="1221"/>
      <c r="L317" s="1222"/>
      <c r="M317" s="37" t="s">
        <v>31</v>
      </c>
      <c r="N317" s="91"/>
      <c r="O317" s="91"/>
      <c r="P317" s="91"/>
      <c r="Q317" s="134"/>
      <c r="R317" s="91"/>
      <c r="S317" s="91"/>
      <c r="T317" s="91"/>
      <c r="U317" s="91"/>
      <c r="V317" s="91"/>
      <c r="W317" s="134"/>
      <c r="X317" s="91"/>
      <c r="Y317" s="91"/>
      <c r="Z317" s="91"/>
      <c r="AA317" s="91"/>
      <c r="AB317" s="91"/>
      <c r="AC317" s="134"/>
      <c r="AD317" s="91"/>
      <c r="AE317" s="91"/>
      <c r="AF317" s="91"/>
      <c r="AG317" s="91"/>
      <c r="AH317" s="91"/>
      <c r="AI317" s="134"/>
      <c r="AJ317" s="91"/>
      <c r="AK317" s="91"/>
      <c r="AL317" s="91"/>
      <c r="AM317" s="91"/>
      <c r="AN317" s="91"/>
      <c r="AO317" s="923"/>
      <c r="AP317" s="91"/>
      <c r="AQ317" s="49"/>
      <c r="AR317" s="49"/>
      <c r="AS317" s="49"/>
      <c r="AT317" s="51"/>
      <c r="AU317" s="94">
        <f t="shared" si="72"/>
        <v>0</v>
      </c>
      <c r="AW317" s="918"/>
      <c r="AZ317" s="919"/>
    </row>
    <row r="318" spans="1:52" s="184" customFormat="1" ht="13.2" hidden="1" customHeight="1" x14ac:dyDescent="0.4">
      <c r="A318" s="1328" t="s">
        <v>41</v>
      </c>
      <c r="B318" s="1283"/>
      <c r="C318" s="1140"/>
      <c r="D318" s="1335"/>
      <c r="E318" s="278"/>
      <c r="F318" s="144"/>
      <c r="G318" s="1333"/>
      <c r="H318" s="1241"/>
      <c r="I318" s="1241">
        <f>AU318</f>
        <v>0</v>
      </c>
      <c r="J318" s="1232">
        <f>SUM(N319:AT319)</f>
        <v>0</v>
      </c>
      <c r="K318" s="1220">
        <f>H318-J318</f>
        <v>0</v>
      </c>
      <c r="L318" s="1209" t="e">
        <f>J318/H318</f>
        <v>#DIV/0!</v>
      </c>
      <c r="M318" s="30" t="s">
        <v>30</v>
      </c>
      <c r="N318" s="131"/>
      <c r="O318" s="131"/>
      <c r="P318" s="131"/>
      <c r="Q318" s="140"/>
      <c r="R318" s="131"/>
      <c r="S318" s="131"/>
      <c r="T318" s="131"/>
      <c r="U318" s="131"/>
      <c r="V318" s="131"/>
      <c r="W318" s="140"/>
      <c r="X318" s="131"/>
      <c r="Y318" s="131"/>
      <c r="Z318" s="131"/>
      <c r="AA318" s="131"/>
      <c r="AB318" s="131"/>
      <c r="AC318" s="140"/>
      <c r="AD318" s="131"/>
      <c r="AE318" s="131"/>
      <c r="AF318" s="131"/>
      <c r="AG318" s="131"/>
      <c r="AH318" s="131"/>
      <c r="AI318" s="140"/>
      <c r="AJ318" s="131"/>
      <c r="AK318" s="131"/>
      <c r="AL318" s="131"/>
      <c r="AM318" s="131"/>
      <c r="AN318" s="131"/>
      <c r="AO318" s="924"/>
      <c r="AP318" s="90"/>
      <c r="AQ318" s="44"/>
      <c r="AR318" s="44"/>
      <c r="AS318" s="44"/>
      <c r="AT318" s="45"/>
      <c r="AU318" s="103">
        <f t="shared" si="72"/>
        <v>0</v>
      </c>
      <c r="AW318" s="918"/>
      <c r="AZ318" s="919"/>
    </row>
    <row r="319" spans="1:52" s="184" customFormat="1" ht="13.2" hidden="1" customHeight="1" thickBot="1" x14ac:dyDescent="0.45">
      <c r="A319" s="1277"/>
      <c r="B319" s="1283"/>
      <c r="C319" s="1141"/>
      <c r="D319" s="1336"/>
      <c r="E319" s="106"/>
      <c r="F319" s="105"/>
      <c r="G319" s="1334"/>
      <c r="H319" s="1242"/>
      <c r="I319" s="1242"/>
      <c r="J319" s="1236"/>
      <c r="K319" s="1221"/>
      <c r="L319" s="1222"/>
      <c r="M319" s="37" t="s">
        <v>31</v>
      </c>
      <c r="N319" s="91"/>
      <c r="O319" s="91"/>
      <c r="P319" s="91"/>
      <c r="Q319" s="134"/>
      <c r="R319" s="91"/>
      <c r="S319" s="91"/>
      <c r="T319" s="91"/>
      <c r="U319" s="91"/>
      <c r="V319" s="91"/>
      <c r="W319" s="134"/>
      <c r="X319" s="91"/>
      <c r="Y319" s="91"/>
      <c r="Z319" s="91"/>
      <c r="AA319" s="91"/>
      <c r="AB319" s="91"/>
      <c r="AC319" s="134"/>
      <c r="AD319" s="91"/>
      <c r="AE319" s="91"/>
      <c r="AF319" s="91"/>
      <c r="AG319" s="91"/>
      <c r="AH319" s="91"/>
      <c r="AI319" s="134"/>
      <c r="AJ319" s="91"/>
      <c r="AK319" s="91"/>
      <c r="AL319" s="91"/>
      <c r="AM319" s="91"/>
      <c r="AN319" s="91"/>
      <c r="AO319" s="923"/>
      <c r="AP319" s="91"/>
      <c r="AQ319" s="49"/>
      <c r="AR319" s="49"/>
      <c r="AS319" s="49"/>
      <c r="AT319" s="51"/>
      <c r="AU319" s="94">
        <f t="shared" si="72"/>
        <v>0</v>
      </c>
      <c r="AW319" s="918"/>
      <c r="AZ319" s="919"/>
    </row>
    <row r="320" spans="1:52" s="184" customFormat="1" ht="13.2" hidden="1" customHeight="1" x14ac:dyDescent="0.4">
      <c r="A320" s="1328" t="s">
        <v>41</v>
      </c>
      <c r="B320" s="1283"/>
      <c r="C320" s="1140"/>
      <c r="D320" s="1335"/>
      <c r="E320" s="274"/>
      <c r="F320" s="750"/>
      <c r="G320" s="1337" t="s">
        <v>767</v>
      </c>
      <c r="H320" s="1241"/>
      <c r="I320" s="1241">
        <f>AU320</f>
        <v>0</v>
      </c>
      <c r="J320" s="1232">
        <f>SUM(N321:AT321)</f>
        <v>0</v>
      </c>
      <c r="K320" s="1220">
        <f>H320-J320</f>
        <v>0</v>
      </c>
      <c r="L320" s="1209" t="e">
        <f>J320/H320</f>
        <v>#DIV/0!</v>
      </c>
      <c r="M320" s="296" t="s">
        <v>30</v>
      </c>
      <c r="N320" s="46"/>
      <c r="O320" s="46"/>
      <c r="P320" s="46"/>
      <c r="Q320" s="158"/>
      <c r="R320" s="46"/>
      <c r="S320" s="46"/>
      <c r="T320" s="46"/>
      <c r="U320" s="46"/>
      <c r="V320" s="46"/>
      <c r="W320" s="158"/>
      <c r="X320" s="46"/>
      <c r="Y320" s="46"/>
      <c r="Z320" s="46"/>
      <c r="AA320" s="46"/>
      <c r="AB320" s="46"/>
      <c r="AC320" s="158"/>
      <c r="AD320" s="46"/>
      <c r="AE320" s="46"/>
      <c r="AF320" s="46"/>
      <c r="AG320" s="46"/>
      <c r="AH320" s="46"/>
      <c r="AI320" s="158"/>
      <c r="AJ320" s="46"/>
      <c r="AK320" s="46"/>
      <c r="AL320" s="46"/>
      <c r="AM320" s="46"/>
      <c r="AN320" s="46"/>
      <c r="AO320" s="932"/>
      <c r="AP320" s="141"/>
      <c r="AQ320" s="44"/>
      <c r="AR320" s="44"/>
      <c r="AS320" s="44"/>
      <c r="AT320" s="45"/>
      <c r="AU320" s="103">
        <f t="shared" si="72"/>
        <v>0</v>
      </c>
      <c r="AW320" s="918"/>
      <c r="AZ320" s="919"/>
    </row>
    <row r="321" spans="1:52" s="184" customFormat="1" ht="13.2" hidden="1" customHeight="1" thickBot="1" x14ac:dyDescent="0.45">
      <c r="A321" s="1277"/>
      <c r="B321" s="1283"/>
      <c r="C321" s="1141"/>
      <c r="D321" s="1336"/>
      <c r="E321" s="106"/>
      <c r="F321" s="250"/>
      <c r="G321" s="1338"/>
      <c r="H321" s="1242"/>
      <c r="I321" s="1242"/>
      <c r="J321" s="1236"/>
      <c r="K321" s="1221"/>
      <c r="L321" s="1222"/>
      <c r="M321" s="37" t="s">
        <v>31</v>
      </c>
      <c r="N321" s="50"/>
      <c r="O321" s="50"/>
      <c r="P321" s="50"/>
      <c r="Q321" s="54"/>
      <c r="R321" s="50"/>
      <c r="S321" s="50"/>
      <c r="T321" s="50"/>
      <c r="U321" s="50"/>
      <c r="V321" s="50"/>
      <c r="W321" s="54"/>
      <c r="X321" s="50"/>
      <c r="Y321" s="50"/>
      <c r="Z321" s="50"/>
      <c r="AA321" s="50"/>
      <c r="AB321" s="50"/>
      <c r="AC321" s="54"/>
      <c r="AD321" s="50"/>
      <c r="AE321" s="50"/>
      <c r="AF321" s="50"/>
      <c r="AG321" s="50"/>
      <c r="AH321" s="50"/>
      <c r="AI321" s="54"/>
      <c r="AJ321" s="50"/>
      <c r="AK321" s="50"/>
      <c r="AL321" s="50"/>
      <c r="AM321" s="50"/>
      <c r="AN321" s="50"/>
      <c r="AO321" s="995"/>
      <c r="AP321" s="91"/>
      <c r="AQ321" s="49"/>
      <c r="AR321" s="49"/>
      <c r="AS321" s="49"/>
      <c r="AT321" s="51"/>
      <c r="AU321" s="94">
        <f t="shared" si="72"/>
        <v>0</v>
      </c>
      <c r="AW321" s="918"/>
      <c r="AZ321" s="919"/>
    </row>
    <row r="322" spans="1:52" s="184" customFormat="1" ht="13.2" hidden="1" customHeight="1" x14ac:dyDescent="0.4">
      <c r="A322" s="1328" t="s">
        <v>41</v>
      </c>
      <c r="B322" s="1283"/>
      <c r="C322" s="1140"/>
      <c r="D322" s="1329"/>
      <c r="E322" s="249"/>
      <c r="F322" s="1331"/>
      <c r="G322" s="1333" t="s">
        <v>767</v>
      </c>
      <c r="H322" s="1241"/>
      <c r="I322" s="1241">
        <f>AU322</f>
        <v>0</v>
      </c>
      <c r="J322" s="1232">
        <f>SUM(N323:AT323)</f>
        <v>0</v>
      </c>
      <c r="K322" s="1220">
        <f>H322-J322</f>
        <v>0</v>
      </c>
      <c r="L322" s="1209" t="e">
        <f>J322/H322</f>
        <v>#DIV/0!</v>
      </c>
      <c r="M322" s="30" t="s">
        <v>30</v>
      </c>
      <c r="N322" s="131"/>
      <c r="O322" s="131"/>
      <c r="P322" s="131"/>
      <c r="Q322" s="140"/>
      <c r="R322" s="131"/>
      <c r="S322" s="131"/>
      <c r="T322" s="131"/>
      <c r="U322" s="131"/>
      <c r="V322" s="131"/>
      <c r="W322" s="140"/>
      <c r="X322" s="131"/>
      <c r="Y322" s="131"/>
      <c r="Z322" s="131"/>
      <c r="AA322" s="131"/>
      <c r="AB322" s="131"/>
      <c r="AC322" s="140"/>
      <c r="AD322" s="131"/>
      <c r="AE322" s="131"/>
      <c r="AF322" s="131"/>
      <c r="AG322" s="131"/>
      <c r="AH322" s="131"/>
      <c r="AI322" s="140"/>
      <c r="AJ322" s="131"/>
      <c r="AK322" s="131"/>
      <c r="AL322" s="131"/>
      <c r="AM322" s="131"/>
      <c r="AN322" s="131"/>
      <c r="AO322" s="924"/>
      <c r="AP322" s="90"/>
      <c r="AQ322" s="44"/>
      <c r="AR322" s="44"/>
      <c r="AS322" s="44"/>
      <c r="AT322" s="45"/>
      <c r="AU322" s="103">
        <f t="shared" si="72"/>
        <v>0</v>
      </c>
      <c r="AW322" s="918"/>
      <c r="AZ322" s="919"/>
    </row>
    <row r="323" spans="1:52" s="184" customFormat="1" ht="13.2" hidden="1" customHeight="1" thickBot="1" x14ac:dyDescent="0.45">
      <c r="A323" s="1277"/>
      <c r="B323" s="1141"/>
      <c r="C323" s="1283"/>
      <c r="D323" s="1330"/>
      <c r="E323" s="104"/>
      <c r="F323" s="1332"/>
      <c r="G323" s="1334"/>
      <c r="H323" s="1242"/>
      <c r="I323" s="1242"/>
      <c r="J323" s="1236"/>
      <c r="K323" s="1221"/>
      <c r="L323" s="1222"/>
      <c r="M323" s="37" t="s">
        <v>31</v>
      </c>
      <c r="N323" s="91"/>
      <c r="O323" s="91"/>
      <c r="P323" s="91"/>
      <c r="Q323" s="134"/>
      <c r="R323" s="91"/>
      <c r="S323" s="91"/>
      <c r="T323" s="91"/>
      <c r="U323" s="91"/>
      <c r="V323" s="91"/>
      <c r="W323" s="134"/>
      <c r="X323" s="91"/>
      <c r="Y323" s="91"/>
      <c r="Z323" s="91"/>
      <c r="AA323" s="91"/>
      <c r="AB323" s="91"/>
      <c r="AC323" s="134"/>
      <c r="AD323" s="91"/>
      <c r="AE323" s="91"/>
      <c r="AF323" s="91"/>
      <c r="AG323" s="91"/>
      <c r="AH323" s="91"/>
      <c r="AI323" s="134"/>
      <c r="AJ323" s="91"/>
      <c r="AK323" s="91"/>
      <c r="AL323" s="91"/>
      <c r="AM323" s="91"/>
      <c r="AN323" s="91"/>
      <c r="AO323" s="923"/>
      <c r="AP323" s="91"/>
      <c r="AQ323" s="49"/>
      <c r="AR323" s="49"/>
      <c r="AS323" s="49"/>
      <c r="AT323" s="51"/>
      <c r="AU323" s="94">
        <f t="shared" si="72"/>
        <v>0</v>
      </c>
      <c r="AW323" s="918"/>
      <c r="AZ323" s="919"/>
    </row>
    <row r="324" spans="1:52" s="184" customFormat="1" ht="13.2" customHeight="1" x14ac:dyDescent="0.4">
      <c r="A324" s="1124" t="s">
        <v>222</v>
      </c>
      <c r="B324" s="1318"/>
      <c r="C324" s="1318"/>
      <c r="D324" s="1318"/>
      <c r="E324" s="1319"/>
      <c r="F324" s="1323"/>
      <c r="G324" s="354"/>
      <c r="H324" s="1272">
        <f>SUM(H290:H323)</f>
        <v>370</v>
      </c>
      <c r="I324" s="1272">
        <f>SUM(I290:I323)</f>
        <v>370</v>
      </c>
      <c r="J324" s="1326">
        <f>SUM(J290:J323)</f>
        <v>346</v>
      </c>
      <c r="K324" s="1272">
        <f>SUM(K290:K323)</f>
        <v>24</v>
      </c>
      <c r="L324" s="1312">
        <f>J324/H324</f>
        <v>0.93513513513513513</v>
      </c>
      <c r="M324" s="195" t="s">
        <v>30</v>
      </c>
      <c r="N324" s="197">
        <f t="shared" ref="N324:AN325" si="73">N290+N292+N294+N296+N298+N300+N302+N304+N306+N308+N310+N312+N314+N316+N318+N320+N322</f>
        <v>0</v>
      </c>
      <c r="O324" s="197">
        <f t="shared" si="73"/>
        <v>0</v>
      </c>
      <c r="P324" s="197">
        <f t="shared" si="73"/>
        <v>0</v>
      </c>
      <c r="Q324" s="196">
        <f t="shared" si="73"/>
        <v>0</v>
      </c>
      <c r="R324" s="197">
        <f t="shared" si="73"/>
        <v>0</v>
      </c>
      <c r="S324" s="197">
        <f t="shared" si="73"/>
        <v>0</v>
      </c>
      <c r="T324" s="197">
        <f t="shared" si="73"/>
        <v>0</v>
      </c>
      <c r="U324" s="197">
        <f t="shared" si="73"/>
        <v>200</v>
      </c>
      <c r="V324" s="197">
        <f t="shared" si="73"/>
        <v>100</v>
      </c>
      <c r="W324" s="196">
        <f t="shared" si="73"/>
        <v>0</v>
      </c>
      <c r="X324" s="197">
        <f t="shared" si="73"/>
        <v>0</v>
      </c>
      <c r="Y324" s="197">
        <f t="shared" si="73"/>
        <v>0</v>
      </c>
      <c r="Z324" s="197">
        <f t="shared" si="73"/>
        <v>0</v>
      </c>
      <c r="AA324" s="197">
        <f t="shared" si="73"/>
        <v>0</v>
      </c>
      <c r="AB324" s="197">
        <f t="shared" si="73"/>
        <v>0</v>
      </c>
      <c r="AC324" s="196">
        <f t="shared" si="73"/>
        <v>0</v>
      </c>
      <c r="AD324" s="197">
        <f t="shared" si="73"/>
        <v>0</v>
      </c>
      <c r="AE324" s="197">
        <f t="shared" si="73"/>
        <v>0</v>
      </c>
      <c r="AF324" s="197">
        <f t="shared" si="73"/>
        <v>0</v>
      </c>
      <c r="AG324" s="197">
        <f t="shared" si="73"/>
        <v>0</v>
      </c>
      <c r="AH324" s="197">
        <f t="shared" si="73"/>
        <v>70</v>
      </c>
      <c r="AI324" s="196">
        <f t="shared" si="73"/>
        <v>0</v>
      </c>
      <c r="AJ324" s="197">
        <f t="shared" si="73"/>
        <v>0</v>
      </c>
      <c r="AK324" s="197">
        <f t="shared" si="73"/>
        <v>0</v>
      </c>
      <c r="AL324" s="197">
        <f t="shared" si="73"/>
        <v>0</v>
      </c>
      <c r="AM324" s="197">
        <f t="shared" si="73"/>
        <v>0</v>
      </c>
      <c r="AN324" s="707">
        <f t="shared" si="73"/>
        <v>0</v>
      </c>
      <c r="AO324" s="996"/>
      <c r="AP324" s="685"/>
      <c r="AQ324" s="369"/>
      <c r="AR324" s="369"/>
      <c r="AS324" s="369"/>
      <c r="AT324" s="369"/>
      <c r="AU324" s="699">
        <f t="shared" si="72"/>
        <v>370</v>
      </c>
      <c r="AW324" s="918"/>
      <c r="AZ324" s="919"/>
    </row>
    <row r="325" spans="1:52" s="184" customFormat="1" ht="13.2" customHeight="1" thickBot="1" x14ac:dyDescent="0.45">
      <c r="A325" s="1320"/>
      <c r="B325" s="1321"/>
      <c r="C325" s="1321"/>
      <c r="D325" s="1321"/>
      <c r="E325" s="1322"/>
      <c r="F325" s="1324"/>
      <c r="G325" s="355"/>
      <c r="H325" s="1325"/>
      <c r="I325" s="1325"/>
      <c r="J325" s="1327"/>
      <c r="K325" s="1325"/>
      <c r="L325" s="1313"/>
      <c r="M325" s="200" t="s">
        <v>31</v>
      </c>
      <c r="N325" s="202">
        <f t="shared" si="73"/>
        <v>0</v>
      </c>
      <c r="O325" s="202">
        <f t="shared" si="73"/>
        <v>0</v>
      </c>
      <c r="P325" s="202">
        <f t="shared" si="73"/>
        <v>0</v>
      </c>
      <c r="Q325" s="201">
        <f t="shared" si="73"/>
        <v>0</v>
      </c>
      <c r="R325" s="202">
        <f t="shared" si="73"/>
        <v>0</v>
      </c>
      <c r="S325" s="202">
        <f t="shared" si="73"/>
        <v>0</v>
      </c>
      <c r="T325" s="202">
        <f t="shared" si="73"/>
        <v>0</v>
      </c>
      <c r="U325" s="202">
        <f t="shared" si="73"/>
        <v>156</v>
      </c>
      <c r="V325" s="202">
        <f t="shared" si="73"/>
        <v>40</v>
      </c>
      <c r="W325" s="201">
        <f t="shared" si="73"/>
        <v>0</v>
      </c>
      <c r="X325" s="202">
        <f t="shared" si="73"/>
        <v>0</v>
      </c>
      <c r="Y325" s="202">
        <f t="shared" si="73"/>
        <v>74</v>
      </c>
      <c r="Z325" s="202">
        <f t="shared" si="73"/>
        <v>0</v>
      </c>
      <c r="AA325" s="202">
        <f t="shared" si="73"/>
        <v>0</v>
      </c>
      <c r="AB325" s="202">
        <f t="shared" si="73"/>
        <v>0</v>
      </c>
      <c r="AC325" s="201">
        <f t="shared" si="73"/>
        <v>0</v>
      </c>
      <c r="AD325" s="202">
        <f t="shared" si="73"/>
        <v>0</v>
      </c>
      <c r="AE325" s="202">
        <f t="shared" si="73"/>
        <v>0</v>
      </c>
      <c r="AF325" s="202">
        <f t="shared" si="73"/>
        <v>0</v>
      </c>
      <c r="AG325" s="202">
        <f t="shared" si="73"/>
        <v>0</v>
      </c>
      <c r="AH325" s="202">
        <f t="shared" si="73"/>
        <v>0</v>
      </c>
      <c r="AI325" s="201">
        <f t="shared" si="73"/>
        <v>0</v>
      </c>
      <c r="AJ325" s="202">
        <f t="shared" si="73"/>
        <v>73</v>
      </c>
      <c r="AK325" s="202">
        <f t="shared" si="73"/>
        <v>3</v>
      </c>
      <c r="AL325" s="202">
        <f t="shared" si="73"/>
        <v>0</v>
      </c>
      <c r="AM325" s="202">
        <f t="shared" si="73"/>
        <v>0</v>
      </c>
      <c r="AN325" s="708">
        <f t="shared" si="73"/>
        <v>0</v>
      </c>
      <c r="AO325" s="931"/>
      <c r="AP325" s="370"/>
      <c r="AQ325" s="370"/>
      <c r="AR325" s="370"/>
      <c r="AS325" s="370"/>
      <c r="AT325" s="370"/>
      <c r="AU325" s="94">
        <f t="shared" si="72"/>
        <v>346</v>
      </c>
      <c r="AW325" s="918"/>
      <c r="AZ325" s="919"/>
    </row>
    <row r="326" spans="1:52" s="184" customFormat="1" ht="13.2" hidden="1" customHeight="1" x14ac:dyDescent="0.4">
      <c r="A326" s="1280" t="s">
        <v>27</v>
      </c>
      <c r="B326" s="1314" t="s">
        <v>223</v>
      </c>
      <c r="C326" s="107"/>
      <c r="D326" s="1226" t="s">
        <v>786</v>
      </c>
      <c r="E326" s="152" t="s">
        <v>1011</v>
      </c>
      <c r="F326" s="329"/>
      <c r="G326" s="1287" t="s">
        <v>762</v>
      </c>
      <c r="H326" s="1230"/>
      <c r="I326" s="1241">
        <f>AU326</f>
        <v>0</v>
      </c>
      <c r="J326" s="1232">
        <f>SUM(N327:AT327)</f>
        <v>0</v>
      </c>
      <c r="K326" s="1220">
        <f>H326-J326</f>
        <v>0</v>
      </c>
      <c r="L326" s="1209" t="e">
        <f>J326/H326</f>
        <v>#DIV/0!</v>
      </c>
      <c r="M326" s="30" t="s">
        <v>57</v>
      </c>
      <c r="N326" s="44"/>
      <c r="O326" s="44"/>
      <c r="P326" s="44"/>
      <c r="Q326" s="43"/>
      <c r="R326" s="44"/>
      <c r="S326" s="44"/>
      <c r="T326" s="44"/>
      <c r="U326" s="44"/>
      <c r="V326" s="44"/>
      <c r="W326" s="43"/>
      <c r="X326" s="44"/>
      <c r="Y326" s="44"/>
      <c r="Z326" s="44"/>
      <c r="AA326" s="44"/>
      <c r="AB326" s="44"/>
      <c r="AC326" s="43"/>
      <c r="AD326" s="44"/>
      <c r="AE326" s="44"/>
      <c r="AF326" s="44"/>
      <c r="AG326" s="44"/>
      <c r="AH326" s="44"/>
      <c r="AI326" s="43"/>
      <c r="AJ326" s="44"/>
      <c r="AK326" s="44"/>
      <c r="AL326" s="44"/>
      <c r="AM326" s="44"/>
      <c r="AN326" s="44"/>
      <c r="AO326" s="930"/>
      <c r="AP326" s="44"/>
      <c r="AQ326" s="90"/>
      <c r="AR326" s="44"/>
      <c r="AS326" s="44"/>
      <c r="AT326" s="45"/>
      <c r="AU326" s="34">
        <f t="shared" si="72"/>
        <v>0</v>
      </c>
      <c r="AW326" s="1305"/>
      <c r="AX326" s="1306"/>
      <c r="AY326" s="1306"/>
      <c r="AZ326" s="1307"/>
    </row>
    <row r="327" spans="1:52" s="184" customFormat="1" ht="13.2" hidden="1" customHeight="1" thickBot="1" x14ac:dyDescent="0.45">
      <c r="A327" s="1281"/>
      <c r="B327" s="1315"/>
      <c r="C327" s="107"/>
      <c r="D327" s="1282"/>
      <c r="E327" s="105" t="s">
        <v>787</v>
      </c>
      <c r="F327" s="342"/>
      <c r="G327" s="1288"/>
      <c r="H327" s="1235"/>
      <c r="I327" s="1242"/>
      <c r="J327" s="1236"/>
      <c r="K327" s="1221"/>
      <c r="L327" s="1222"/>
      <c r="M327" s="37" t="s">
        <v>58</v>
      </c>
      <c r="N327" s="50"/>
      <c r="O327" s="50"/>
      <c r="P327" s="50"/>
      <c r="Q327" s="54"/>
      <c r="R327" s="50"/>
      <c r="S327" s="50"/>
      <c r="T327" s="50"/>
      <c r="U327" s="50"/>
      <c r="V327" s="50"/>
      <c r="W327" s="54"/>
      <c r="X327" s="50"/>
      <c r="Y327" s="50"/>
      <c r="Z327" s="50"/>
      <c r="AA327" s="50"/>
      <c r="AB327" s="50"/>
      <c r="AC327" s="54"/>
      <c r="AD327" s="50"/>
      <c r="AE327" s="50"/>
      <c r="AF327" s="50"/>
      <c r="AG327" s="50"/>
      <c r="AH327" s="50"/>
      <c r="AI327" s="54"/>
      <c r="AJ327" s="50"/>
      <c r="AK327" s="50"/>
      <c r="AL327" s="50"/>
      <c r="AM327" s="50"/>
      <c r="AN327" s="50"/>
      <c r="AO327" s="931"/>
      <c r="AP327" s="50"/>
      <c r="AQ327" s="49"/>
      <c r="AR327" s="49"/>
      <c r="AS327" s="49"/>
      <c r="AT327" s="51"/>
      <c r="AU327" s="42">
        <f t="shared" si="72"/>
        <v>0</v>
      </c>
      <c r="AW327" s="1305"/>
      <c r="AX327" s="1306"/>
      <c r="AY327" s="1306"/>
      <c r="AZ327" s="1307"/>
    </row>
    <row r="328" spans="1:52" s="184" customFormat="1" ht="13.2" customHeight="1" x14ac:dyDescent="0.4">
      <c r="A328" s="1280" t="s">
        <v>27</v>
      </c>
      <c r="B328" s="1315"/>
      <c r="C328" s="107"/>
      <c r="D328" s="1226" t="s">
        <v>788</v>
      </c>
      <c r="E328" s="295" t="s">
        <v>998</v>
      </c>
      <c r="F328" s="819"/>
      <c r="G328" s="1287" t="s">
        <v>762</v>
      </c>
      <c r="H328" s="1239">
        <f>100-30</f>
        <v>70</v>
      </c>
      <c r="I328" s="1241">
        <f>AU328</f>
        <v>70</v>
      </c>
      <c r="J328" s="1232">
        <f>SUM(N329:AT329)</f>
        <v>70</v>
      </c>
      <c r="K328" s="1220">
        <f t="shared" ref="K328" si="74">H328-J328</f>
        <v>0</v>
      </c>
      <c r="L328" s="1209">
        <f t="shared" ref="L328" si="75">J328/H328</f>
        <v>1</v>
      </c>
      <c r="M328" s="30" t="s">
        <v>57</v>
      </c>
      <c r="N328" s="44"/>
      <c r="O328" s="44"/>
      <c r="P328" s="44"/>
      <c r="Q328" s="43"/>
      <c r="R328" s="44"/>
      <c r="S328" s="44"/>
      <c r="T328" s="44"/>
      <c r="U328" s="44">
        <v>70</v>
      </c>
      <c r="V328" s="44"/>
      <c r="W328" s="43"/>
      <c r="X328" s="44"/>
      <c r="Y328" s="44"/>
      <c r="Z328" s="44"/>
      <c r="AA328" s="44"/>
      <c r="AB328" s="44"/>
      <c r="AC328" s="43"/>
      <c r="AD328" s="44"/>
      <c r="AE328" s="44"/>
      <c r="AF328" s="44"/>
      <c r="AG328" s="44"/>
      <c r="AH328" s="44"/>
      <c r="AI328" s="43"/>
      <c r="AJ328" s="964"/>
      <c r="AK328" s="44"/>
      <c r="AL328" s="44"/>
      <c r="AM328" s="44"/>
      <c r="AN328" s="44"/>
      <c r="AO328" s="932"/>
      <c r="AP328" s="159"/>
      <c r="AQ328" s="159"/>
      <c r="AR328" s="159"/>
      <c r="AS328" s="159"/>
      <c r="AT328" s="153"/>
      <c r="AU328" s="34">
        <f t="shared" si="72"/>
        <v>70</v>
      </c>
      <c r="AW328" s="1308"/>
      <c r="AX328" s="1309"/>
      <c r="AY328" s="1309"/>
      <c r="AZ328" s="1310"/>
    </row>
    <row r="329" spans="1:52" s="184" customFormat="1" ht="13.2" customHeight="1" thickBot="1" x14ac:dyDescent="0.45">
      <c r="A329" s="1281"/>
      <c r="B329" s="1315"/>
      <c r="C329" s="107"/>
      <c r="D329" s="1282"/>
      <c r="E329" s="106" t="s">
        <v>789</v>
      </c>
      <c r="F329" s="828"/>
      <c r="G329" s="1288"/>
      <c r="H329" s="1240"/>
      <c r="I329" s="1242"/>
      <c r="J329" s="1236"/>
      <c r="K329" s="1221"/>
      <c r="L329" s="1222"/>
      <c r="M329" s="37" t="s">
        <v>58</v>
      </c>
      <c r="N329" s="50"/>
      <c r="O329" s="50"/>
      <c r="P329" s="50"/>
      <c r="Q329" s="54"/>
      <c r="R329" s="50"/>
      <c r="S329" s="50"/>
      <c r="T329" s="50"/>
      <c r="U329" s="50">
        <v>70</v>
      </c>
      <c r="V329" s="50"/>
      <c r="W329" s="54"/>
      <c r="X329" s="50"/>
      <c r="Y329" s="50"/>
      <c r="Z329" s="50"/>
      <c r="AA329" s="50"/>
      <c r="AB329" s="50"/>
      <c r="AC329" s="54"/>
      <c r="AD329" s="50"/>
      <c r="AE329" s="50"/>
      <c r="AF329" s="50"/>
      <c r="AG329" s="50"/>
      <c r="AH329" s="50"/>
      <c r="AI329" s="54"/>
      <c r="AJ329" s="50"/>
      <c r="AK329" s="50"/>
      <c r="AL329" s="50"/>
      <c r="AM329" s="50"/>
      <c r="AN329" s="50"/>
      <c r="AO329" s="987"/>
      <c r="AP329" s="204"/>
      <c r="AQ329" s="163"/>
      <c r="AR329" s="163"/>
      <c r="AS329" s="163"/>
      <c r="AT329" s="156"/>
      <c r="AU329" s="42">
        <f t="shared" si="72"/>
        <v>70</v>
      </c>
      <c r="AW329" s="1311"/>
      <c r="AX329" s="1309"/>
      <c r="AY329" s="1309"/>
      <c r="AZ329" s="1310"/>
    </row>
    <row r="330" spans="1:52" s="184" customFormat="1" ht="13.2" customHeight="1" x14ac:dyDescent="0.4">
      <c r="A330" s="1280" t="s">
        <v>233</v>
      </c>
      <c r="B330" s="1315"/>
      <c r="C330" s="107"/>
      <c r="D330" s="1226" t="s">
        <v>179</v>
      </c>
      <c r="E330" s="152" t="s">
        <v>1029</v>
      </c>
      <c r="F330" s="950"/>
      <c r="G330" s="1300" t="s">
        <v>762</v>
      </c>
      <c r="H330" s="1142">
        <v>110</v>
      </c>
      <c r="I330" s="1241">
        <f>AU330</f>
        <v>110</v>
      </c>
      <c r="J330" s="1232">
        <f>SUM(N331:AT331)</f>
        <v>110</v>
      </c>
      <c r="K330" s="1220">
        <f t="shared" ref="K330:K344" si="76">H330-J330</f>
        <v>0</v>
      </c>
      <c r="L330" s="1209">
        <f t="shared" ref="L330:L352" si="77">J330/H330</f>
        <v>1</v>
      </c>
      <c r="M330" s="30" t="s">
        <v>57</v>
      </c>
      <c r="N330" s="76"/>
      <c r="O330" s="76"/>
      <c r="P330" s="76"/>
      <c r="Q330" s="79"/>
      <c r="R330" s="76"/>
      <c r="S330" s="76"/>
      <c r="T330" s="76">
        <v>110</v>
      </c>
      <c r="U330" s="718"/>
      <c r="V330" s="76"/>
      <c r="W330" s="79"/>
      <c r="X330" s="76"/>
      <c r="Y330" s="76"/>
      <c r="Z330" s="76"/>
      <c r="AA330" s="76"/>
      <c r="AB330" s="76"/>
      <c r="AC330" s="79"/>
      <c r="AD330" s="76"/>
      <c r="AE330" s="76"/>
      <c r="AF330" s="76"/>
      <c r="AG330" s="76"/>
      <c r="AH330" s="76"/>
      <c r="AI330" s="79"/>
      <c r="AJ330" s="76"/>
      <c r="AK330" s="76"/>
      <c r="AL330" s="76"/>
      <c r="AM330" s="76"/>
      <c r="AN330" s="76"/>
      <c r="AO330" s="932"/>
      <c r="AP330" s="159"/>
      <c r="AQ330" s="159"/>
      <c r="AR330" s="159"/>
      <c r="AS330" s="159"/>
      <c r="AT330" s="153"/>
      <c r="AU330" s="34">
        <f t="shared" si="72"/>
        <v>110</v>
      </c>
      <c r="AW330" s="918"/>
      <c r="AZ330" s="919"/>
    </row>
    <row r="331" spans="1:52" s="184" customFormat="1" ht="13.2" customHeight="1" thickBot="1" x14ac:dyDescent="0.45">
      <c r="A331" s="1281"/>
      <c r="B331" s="1315"/>
      <c r="C331" s="107"/>
      <c r="D331" s="1282"/>
      <c r="E331" s="105" t="s">
        <v>1030</v>
      </c>
      <c r="F331" s="770"/>
      <c r="G331" s="1301"/>
      <c r="H331" s="1137"/>
      <c r="I331" s="1242"/>
      <c r="J331" s="1236"/>
      <c r="K331" s="1221"/>
      <c r="L331" s="1222"/>
      <c r="M331" s="37" t="s">
        <v>58</v>
      </c>
      <c r="N331" s="40"/>
      <c r="O331" s="40"/>
      <c r="P331" s="40"/>
      <c r="Q331" s="78"/>
      <c r="R331" s="40"/>
      <c r="S331" s="40"/>
      <c r="T331" s="40">
        <v>110</v>
      </c>
      <c r="U331" s="40"/>
      <c r="V331" s="40"/>
      <c r="W331" s="78"/>
      <c r="X331" s="40"/>
      <c r="Y331" s="40"/>
      <c r="Z331" s="40"/>
      <c r="AA331" s="40"/>
      <c r="AB331" s="40"/>
      <c r="AC331" s="78"/>
      <c r="AD331" s="40"/>
      <c r="AE331" s="40"/>
      <c r="AF331" s="40"/>
      <c r="AG331" s="40"/>
      <c r="AH331" s="40"/>
      <c r="AI331" s="78"/>
      <c r="AJ331" s="40"/>
      <c r="AK331" s="40"/>
      <c r="AL331" s="40"/>
      <c r="AM331" s="40"/>
      <c r="AN331" s="40"/>
      <c r="AO331" s="987"/>
      <c r="AP331" s="204"/>
      <c r="AQ331" s="163"/>
      <c r="AR331" s="163"/>
      <c r="AS331" s="163"/>
      <c r="AT331" s="156"/>
      <c r="AU331" s="42">
        <f t="shared" si="72"/>
        <v>110</v>
      </c>
      <c r="AW331" s="918"/>
      <c r="AZ331" s="919"/>
    </row>
    <row r="332" spans="1:52" s="184" customFormat="1" ht="13.2" customHeight="1" x14ac:dyDescent="0.4">
      <c r="A332" s="1280" t="s">
        <v>27</v>
      </c>
      <c r="B332" s="1315"/>
      <c r="C332" s="107"/>
      <c r="D332" s="1302" t="s">
        <v>468</v>
      </c>
      <c r="E332" s="60" t="s">
        <v>1001</v>
      </c>
      <c r="F332" s="1061"/>
      <c r="G332" s="1300" t="s">
        <v>762</v>
      </c>
      <c r="H332" s="1304">
        <v>100</v>
      </c>
      <c r="I332" s="1241">
        <f>AU332</f>
        <v>100</v>
      </c>
      <c r="J332" s="1232">
        <f>SUM(N333:AT333)</f>
        <v>0</v>
      </c>
      <c r="K332" s="1220">
        <f t="shared" si="76"/>
        <v>100</v>
      </c>
      <c r="L332" s="1209">
        <f t="shared" si="77"/>
        <v>0</v>
      </c>
      <c r="M332" s="296" t="s">
        <v>57</v>
      </c>
      <c r="N332" s="46"/>
      <c r="O332" s="46"/>
      <c r="P332" s="46"/>
      <c r="Q332" s="158"/>
      <c r="R332" s="46"/>
      <c r="S332" s="46"/>
      <c r="T332" s="46"/>
      <c r="U332" s="46"/>
      <c r="V332" s="46"/>
      <c r="W332" s="158"/>
      <c r="X332" s="46"/>
      <c r="Y332" s="46"/>
      <c r="Z332" s="46"/>
      <c r="AA332" s="46"/>
      <c r="AB332" s="46"/>
      <c r="AC332" s="158"/>
      <c r="AD332" s="46"/>
      <c r="AE332" s="46"/>
      <c r="AF332" s="46"/>
      <c r="AG332" s="46"/>
      <c r="AH332" s="46"/>
      <c r="AI332" s="158"/>
      <c r="AJ332" s="46"/>
      <c r="AK332" s="46"/>
      <c r="AL332" s="46">
        <v>100</v>
      </c>
      <c r="AM332" s="46"/>
      <c r="AN332" s="46"/>
      <c r="AO332" s="932"/>
      <c r="AP332" s="159"/>
      <c r="AQ332" s="159"/>
      <c r="AR332" s="159"/>
      <c r="AS332" s="159"/>
      <c r="AT332" s="153"/>
      <c r="AU332" s="34">
        <f t="shared" si="72"/>
        <v>100</v>
      </c>
      <c r="AW332" s="918"/>
      <c r="AZ332" s="919"/>
    </row>
    <row r="333" spans="1:52" s="184" customFormat="1" ht="13.2" customHeight="1" thickBot="1" x14ac:dyDescent="0.45">
      <c r="A333" s="1281"/>
      <c r="B333" s="1315"/>
      <c r="C333" s="107"/>
      <c r="D333" s="1303"/>
      <c r="E333" s="104" t="s">
        <v>503</v>
      </c>
      <c r="F333" s="754"/>
      <c r="G333" s="1301"/>
      <c r="H333" s="1235"/>
      <c r="I333" s="1242"/>
      <c r="J333" s="1236"/>
      <c r="K333" s="1221"/>
      <c r="L333" s="1222"/>
      <c r="M333" s="37" t="s">
        <v>58</v>
      </c>
      <c r="N333" s="50"/>
      <c r="O333" s="50"/>
      <c r="P333" s="50"/>
      <c r="Q333" s="54"/>
      <c r="R333" s="50"/>
      <c r="S333" s="50"/>
      <c r="T333" s="50"/>
      <c r="U333" s="50"/>
      <c r="V333" s="50"/>
      <c r="W333" s="54"/>
      <c r="X333" s="50"/>
      <c r="Y333" s="50"/>
      <c r="Z333" s="50"/>
      <c r="AA333" s="50"/>
      <c r="AB333" s="50"/>
      <c r="AC333" s="54"/>
      <c r="AD333" s="50"/>
      <c r="AE333" s="50"/>
      <c r="AF333" s="50"/>
      <c r="AG333" s="50"/>
      <c r="AH333" s="50"/>
      <c r="AI333" s="54"/>
      <c r="AJ333" s="50"/>
      <c r="AK333" s="50"/>
      <c r="AL333" s="50"/>
      <c r="AM333" s="50"/>
      <c r="AN333" s="50"/>
      <c r="AO333" s="995"/>
      <c r="AP333" s="163"/>
      <c r="AQ333" s="163"/>
      <c r="AR333" s="163"/>
      <c r="AS333" s="163"/>
      <c r="AT333" s="156"/>
      <c r="AU333" s="42">
        <f t="shared" si="72"/>
        <v>0</v>
      </c>
      <c r="AW333" s="918"/>
      <c r="AZ333" s="919"/>
    </row>
    <row r="334" spans="1:52" s="184" customFormat="1" ht="13.2" hidden="1" customHeight="1" x14ac:dyDescent="0.4">
      <c r="A334" s="1280" t="s">
        <v>27</v>
      </c>
      <c r="B334" s="1315"/>
      <c r="C334" s="107"/>
      <c r="D334" s="1247" t="s">
        <v>468</v>
      </c>
      <c r="E334" s="152" t="s">
        <v>993</v>
      </c>
      <c r="F334" s="750"/>
      <c r="G334" s="1300" t="s">
        <v>762</v>
      </c>
      <c r="H334" s="1142"/>
      <c r="I334" s="1241">
        <f>AU334</f>
        <v>0</v>
      </c>
      <c r="J334" s="1232">
        <f>SUM(N335:AT335)</f>
        <v>0</v>
      </c>
      <c r="K334" s="1220">
        <f t="shared" si="76"/>
        <v>0</v>
      </c>
      <c r="L334" s="1209" t="e">
        <f t="shared" si="77"/>
        <v>#DIV/0!</v>
      </c>
      <c r="M334" s="30" t="s">
        <v>30</v>
      </c>
      <c r="N334" s="46"/>
      <c r="O334" s="46"/>
      <c r="P334" s="46"/>
      <c r="Q334" s="158"/>
      <c r="R334" s="46"/>
      <c r="S334" s="46"/>
      <c r="T334" s="46"/>
      <c r="U334" s="46"/>
      <c r="V334" s="46"/>
      <c r="W334" s="158"/>
      <c r="X334" s="46"/>
      <c r="Y334" s="46"/>
      <c r="Z334" s="46"/>
      <c r="AA334" s="46"/>
      <c r="AB334" s="46"/>
      <c r="AC334" s="158"/>
      <c r="AD334" s="46"/>
      <c r="AE334" s="46"/>
      <c r="AF334" s="46"/>
      <c r="AG334" s="46"/>
      <c r="AH334" s="46"/>
      <c r="AI334" s="158"/>
      <c r="AJ334" s="46"/>
      <c r="AK334" s="46"/>
      <c r="AL334" s="46"/>
      <c r="AM334" s="46"/>
      <c r="AN334" s="46"/>
      <c r="AO334" s="932"/>
      <c r="AP334" s="159"/>
      <c r="AQ334" s="159"/>
      <c r="AR334" s="159"/>
      <c r="AS334" s="159"/>
      <c r="AT334" s="153"/>
      <c r="AU334" s="34">
        <f t="shared" si="72"/>
        <v>0</v>
      </c>
      <c r="AW334" s="918"/>
      <c r="AZ334" s="919"/>
    </row>
    <row r="335" spans="1:52" s="184" customFormat="1" ht="13.2" hidden="1" customHeight="1" thickBot="1" x14ac:dyDescent="0.45">
      <c r="A335" s="1281"/>
      <c r="B335" s="1315"/>
      <c r="C335" s="107"/>
      <c r="D335" s="1248"/>
      <c r="E335" s="105" t="s">
        <v>990</v>
      </c>
      <c r="F335" s="828"/>
      <c r="G335" s="1301"/>
      <c r="H335" s="1137"/>
      <c r="I335" s="1242"/>
      <c r="J335" s="1236"/>
      <c r="K335" s="1221"/>
      <c r="L335" s="1222"/>
      <c r="M335" s="37" t="s">
        <v>31</v>
      </c>
      <c r="N335" s="50"/>
      <c r="O335" s="50"/>
      <c r="P335" s="50"/>
      <c r="Q335" s="54"/>
      <c r="R335" s="50"/>
      <c r="S335" s="50"/>
      <c r="T335" s="50"/>
      <c r="U335" s="50"/>
      <c r="V335" s="50"/>
      <c r="W335" s="54"/>
      <c r="X335" s="50"/>
      <c r="Y335" s="50"/>
      <c r="Z335" s="50"/>
      <c r="AA335" s="50"/>
      <c r="AB335" s="50"/>
      <c r="AC335" s="54"/>
      <c r="AD335" s="50"/>
      <c r="AE335" s="50"/>
      <c r="AF335" s="50"/>
      <c r="AG335" s="50"/>
      <c r="AH335" s="50"/>
      <c r="AI335" s="54"/>
      <c r="AJ335" s="50"/>
      <c r="AK335" s="50"/>
      <c r="AL335" s="50"/>
      <c r="AM335" s="50"/>
      <c r="AN335" s="50"/>
      <c r="AO335" s="987"/>
      <c r="AP335" s="204"/>
      <c r="AQ335" s="163"/>
      <c r="AR335" s="163"/>
      <c r="AS335" s="163"/>
      <c r="AT335" s="156"/>
      <c r="AU335" s="42">
        <f t="shared" si="72"/>
        <v>0</v>
      </c>
      <c r="AW335" s="918"/>
      <c r="AZ335" s="919"/>
    </row>
    <row r="336" spans="1:52" s="184" customFormat="1" ht="13.2" customHeight="1" x14ac:dyDescent="0.4">
      <c r="A336" s="1280" t="s">
        <v>27</v>
      </c>
      <c r="B336" s="1315"/>
      <c r="C336" s="107"/>
      <c r="D336" s="1247" t="s">
        <v>977</v>
      </c>
      <c r="E336" s="60" t="s">
        <v>1012</v>
      </c>
      <c r="F336" s="1317"/>
      <c r="G336" s="1287" t="s">
        <v>762</v>
      </c>
      <c r="H336" s="1142">
        <v>300</v>
      </c>
      <c r="I336" s="1241">
        <f>AU336</f>
        <v>300</v>
      </c>
      <c r="J336" s="1232">
        <f>SUM(N337:AT337)</f>
        <v>300</v>
      </c>
      <c r="K336" s="1220">
        <f t="shared" ref="K336" si="78">H336-J336</f>
        <v>0</v>
      </c>
      <c r="L336" s="1209">
        <f t="shared" ref="L336" si="79">J336/H336</f>
        <v>1</v>
      </c>
      <c r="M336" s="30" t="s">
        <v>30</v>
      </c>
      <c r="N336" s="46"/>
      <c r="O336" s="46"/>
      <c r="P336" s="46"/>
      <c r="Q336" s="158"/>
      <c r="R336" s="46"/>
      <c r="S336" s="46"/>
      <c r="T336" s="933"/>
      <c r="U336" s="46"/>
      <c r="V336" s="46"/>
      <c r="W336" s="158"/>
      <c r="X336" s="90"/>
      <c r="Y336" s="90"/>
      <c r="Z336" s="90"/>
      <c r="AA336" s="90">
        <v>300</v>
      </c>
      <c r="AB336" s="90"/>
      <c r="AC336" s="158"/>
      <c r="AD336" s="90"/>
      <c r="AE336" s="90"/>
      <c r="AF336" s="90"/>
      <c r="AG336" s="90"/>
      <c r="AH336" s="90"/>
      <c r="AI336" s="158"/>
      <c r="AJ336" s="90"/>
      <c r="AK336" s="90"/>
      <c r="AL336" s="90"/>
      <c r="AM336" s="90"/>
      <c r="AN336" s="90"/>
      <c r="AO336" s="924"/>
      <c r="AP336" s="136"/>
      <c r="AQ336" s="44"/>
      <c r="AR336" s="44"/>
      <c r="AS336" s="44"/>
      <c r="AT336" s="45"/>
      <c r="AU336" s="103">
        <f t="shared" si="72"/>
        <v>300</v>
      </c>
      <c r="AW336" s="1294"/>
      <c r="AX336" s="1295"/>
      <c r="AY336" s="1295"/>
      <c r="AZ336" s="1296"/>
    </row>
    <row r="337" spans="1:52" s="184" customFormat="1" ht="13.2" customHeight="1" thickBot="1" x14ac:dyDescent="0.45">
      <c r="A337" s="1281"/>
      <c r="B337" s="1315"/>
      <c r="C337" s="107"/>
      <c r="D337" s="1248"/>
      <c r="E337" s="104" t="s">
        <v>978</v>
      </c>
      <c r="F337" s="1250"/>
      <c r="G337" s="1288"/>
      <c r="H337" s="1137"/>
      <c r="I337" s="1242"/>
      <c r="J337" s="1236"/>
      <c r="K337" s="1221"/>
      <c r="L337" s="1222"/>
      <c r="M337" s="37" t="s">
        <v>31</v>
      </c>
      <c r="N337" s="50"/>
      <c r="O337" s="50"/>
      <c r="P337" s="50"/>
      <c r="Q337" s="54"/>
      <c r="R337" s="50"/>
      <c r="S337" s="50"/>
      <c r="T337" s="50"/>
      <c r="U337" s="50"/>
      <c r="V337" s="50"/>
      <c r="W337" s="54"/>
      <c r="X337" s="934"/>
      <c r="Y337" s="91"/>
      <c r="Z337" s="91"/>
      <c r="AA337" s="91"/>
      <c r="AB337" s="91"/>
      <c r="AC337" s="54"/>
      <c r="AD337" s="91">
        <v>300</v>
      </c>
      <c r="AE337" s="91"/>
      <c r="AF337" s="91"/>
      <c r="AG337" s="91"/>
      <c r="AH337" s="91"/>
      <c r="AI337" s="54"/>
      <c r="AJ337" s="934"/>
      <c r="AK337" s="91"/>
      <c r="AL337" s="91"/>
      <c r="AM337" s="91"/>
      <c r="AN337" s="91"/>
      <c r="AO337" s="923"/>
      <c r="AP337" s="91"/>
      <c r="AQ337" s="49"/>
      <c r="AR337" s="49"/>
      <c r="AS337" s="49"/>
      <c r="AT337" s="51"/>
      <c r="AU337" s="94">
        <f t="shared" si="72"/>
        <v>300</v>
      </c>
      <c r="AW337" s="1297"/>
      <c r="AX337" s="1295"/>
      <c r="AY337" s="1295"/>
      <c r="AZ337" s="1296"/>
    </row>
    <row r="338" spans="1:52" s="184" customFormat="1" ht="13.2" hidden="1" customHeight="1" x14ac:dyDescent="0.4">
      <c r="A338" s="1276" t="s">
        <v>41</v>
      </c>
      <c r="B338" s="1315"/>
      <c r="C338" s="107"/>
      <c r="D338" s="1247" t="s">
        <v>469</v>
      </c>
      <c r="E338" s="60" t="s">
        <v>966</v>
      </c>
      <c r="F338" s="1298"/>
      <c r="G338" s="1300" t="s">
        <v>762</v>
      </c>
      <c r="H338" s="1230"/>
      <c r="I338" s="1241">
        <f>AU338</f>
        <v>0</v>
      </c>
      <c r="J338" s="1232">
        <f>SUM(N339:AT339)</f>
        <v>0</v>
      </c>
      <c r="K338" s="1220">
        <f t="shared" si="76"/>
        <v>0</v>
      </c>
      <c r="L338" s="1209" t="e">
        <f t="shared" si="77"/>
        <v>#DIV/0!</v>
      </c>
      <c r="M338" s="30" t="s">
        <v>30</v>
      </c>
      <c r="N338" s="44"/>
      <c r="O338" s="44"/>
      <c r="P338" s="44"/>
      <c r="Q338" s="43"/>
      <c r="R338" s="46"/>
      <c r="S338" s="44"/>
      <c r="T338" s="44"/>
      <c r="U338" s="44"/>
      <c r="V338" s="44"/>
      <c r="W338" s="43"/>
      <c r="X338" s="44"/>
      <c r="Y338" s="44"/>
      <c r="Z338" s="44"/>
      <c r="AA338" s="44"/>
      <c r="AB338" s="44"/>
      <c r="AC338" s="43"/>
      <c r="AD338" s="44"/>
      <c r="AE338" s="44"/>
      <c r="AF338" s="44"/>
      <c r="AG338" s="44"/>
      <c r="AH338" s="44"/>
      <c r="AI338" s="43"/>
      <c r="AJ338" s="44"/>
      <c r="AK338" s="44"/>
      <c r="AL338" s="44"/>
      <c r="AM338" s="44"/>
      <c r="AN338" s="44"/>
      <c r="AO338" s="930"/>
      <c r="AP338" s="44"/>
      <c r="AQ338" s="44"/>
      <c r="AR338" s="44"/>
      <c r="AS338" s="44"/>
      <c r="AT338" s="153"/>
      <c r="AU338" s="34">
        <f t="shared" si="72"/>
        <v>0</v>
      </c>
      <c r="AW338" s="918"/>
      <c r="AZ338" s="919"/>
    </row>
    <row r="339" spans="1:52" s="184" customFormat="1" ht="13.2" hidden="1" customHeight="1" thickBot="1" x14ac:dyDescent="0.45">
      <c r="A339" s="1277"/>
      <c r="B339" s="1315"/>
      <c r="C339" s="107"/>
      <c r="D339" s="1248"/>
      <c r="E339" s="104" t="s">
        <v>470</v>
      </c>
      <c r="F339" s="1299"/>
      <c r="G339" s="1301"/>
      <c r="H339" s="1235"/>
      <c r="I339" s="1242"/>
      <c r="J339" s="1236"/>
      <c r="K339" s="1221"/>
      <c r="L339" s="1222"/>
      <c r="M339" s="37" t="s">
        <v>31</v>
      </c>
      <c r="N339" s="50"/>
      <c r="O339" s="50"/>
      <c r="P339" s="50"/>
      <c r="Q339" s="54"/>
      <c r="R339" s="50"/>
      <c r="S339" s="50"/>
      <c r="T339" s="50"/>
      <c r="U339" s="50"/>
      <c r="V339" s="50"/>
      <c r="W339" s="54"/>
      <c r="X339" s="50"/>
      <c r="Y339" s="50"/>
      <c r="Z339" s="50"/>
      <c r="AA339" s="50"/>
      <c r="AB339" s="50"/>
      <c r="AC339" s="54"/>
      <c r="AD339" s="50"/>
      <c r="AE339" s="50"/>
      <c r="AF339" s="50"/>
      <c r="AG339" s="50"/>
      <c r="AH339" s="50"/>
      <c r="AI339" s="54"/>
      <c r="AJ339" s="50"/>
      <c r="AK339" s="50"/>
      <c r="AL339" s="50"/>
      <c r="AM339" s="50"/>
      <c r="AN339" s="50"/>
      <c r="AO339" s="931"/>
      <c r="AP339" s="50"/>
      <c r="AQ339" s="49"/>
      <c r="AR339" s="49"/>
      <c r="AS339" s="49"/>
      <c r="AT339" s="156"/>
      <c r="AU339" s="42">
        <f t="shared" si="72"/>
        <v>0</v>
      </c>
      <c r="AW339" s="918"/>
      <c r="AZ339" s="919"/>
    </row>
    <row r="340" spans="1:52" s="184" customFormat="1" ht="13.2" customHeight="1" x14ac:dyDescent="0.4">
      <c r="A340" s="1280" t="s">
        <v>233</v>
      </c>
      <c r="B340" s="1315"/>
      <c r="C340" s="107"/>
      <c r="D340" s="1226" t="s">
        <v>578</v>
      </c>
      <c r="E340" s="60" t="s">
        <v>992</v>
      </c>
      <c r="F340" s="1062" t="s">
        <v>1099</v>
      </c>
      <c r="G340" s="1292" t="s">
        <v>790</v>
      </c>
      <c r="H340" s="1239">
        <v>190</v>
      </c>
      <c r="I340" s="1241">
        <f>AU340</f>
        <v>190</v>
      </c>
      <c r="J340" s="1232">
        <f>SUM(N341:AT341)</f>
        <v>55</v>
      </c>
      <c r="K340" s="1220">
        <f t="shared" si="76"/>
        <v>135</v>
      </c>
      <c r="L340" s="1209">
        <f t="shared" si="77"/>
        <v>0.28947368421052633</v>
      </c>
      <c r="M340" s="30" t="s">
        <v>57</v>
      </c>
      <c r="N340" s="44"/>
      <c r="O340" s="44"/>
      <c r="P340" s="44"/>
      <c r="Q340" s="43"/>
      <c r="R340" s="44"/>
      <c r="S340" s="44"/>
      <c r="T340" s="44"/>
      <c r="U340" s="44"/>
      <c r="V340" s="44"/>
      <c r="W340" s="43"/>
      <c r="X340" s="44">
        <v>190</v>
      </c>
      <c r="Y340" s="44"/>
      <c r="Z340" s="44"/>
      <c r="AA340" s="44"/>
      <c r="AB340" s="44"/>
      <c r="AC340" s="43"/>
      <c r="AD340" s="44"/>
      <c r="AE340" s="44"/>
      <c r="AF340" s="44"/>
      <c r="AG340" s="44"/>
      <c r="AH340" s="44"/>
      <c r="AI340" s="43"/>
      <c r="AJ340" s="44"/>
      <c r="AK340" s="44"/>
      <c r="AL340" s="44"/>
      <c r="AM340" s="44"/>
      <c r="AN340" s="44"/>
      <c r="AO340" s="930"/>
      <c r="AP340" s="44"/>
      <c r="AQ340" s="44"/>
      <c r="AR340" s="44"/>
      <c r="AS340" s="44"/>
      <c r="AT340" s="153"/>
      <c r="AU340" s="34">
        <f t="shared" si="72"/>
        <v>190</v>
      </c>
      <c r="AW340" s="1289" t="s">
        <v>1114</v>
      </c>
      <c r="AX340" s="1290"/>
      <c r="AY340" s="1290"/>
      <c r="AZ340" s="1291"/>
    </row>
    <row r="341" spans="1:52" s="184" customFormat="1" ht="13.2" customHeight="1" thickBot="1" x14ac:dyDescent="0.45">
      <c r="A341" s="1281"/>
      <c r="B341" s="1315"/>
      <c r="C341" s="107"/>
      <c r="D341" s="1282"/>
      <c r="E341" s="104" t="s">
        <v>580</v>
      </c>
      <c r="F341" s="1063"/>
      <c r="G341" s="1293"/>
      <c r="H341" s="1240"/>
      <c r="I341" s="1242"/>
      <c r="J341" s="1236"/>
      <c r="K341" s="1221"/>
      <c r="L341" s="1222"/>
      <c r="M341" s="37" t="s">
        <v>58</v>
      </c>
      <c r="N341" s="50"/>
      <c r="O341" s="50"/>
      <c r="P341" s="50"/>
      <c r="Q341" s="54"/>
      <c r="R341" s="50"/>
      <c r="S341" s="50">
        <v>55</v>
      </c>
      <c r="T341" s="50"/>
      <c r="U341" s="50"/>
      <c r="V341" s="50"/>
      <c r="W341" s="54"/>
      <c r="X341" s="50"/>
      <c r="Y341" s="50"/>
      <c r="Z341" s="50"/>
      <c r="AA341" s="50"/>
      <c r="AB341" s="50"/>
      <c r="AC341" s="54"/>
      <c r="AD341" s="50"/>
      <c r="AE341" s="50"/>
      <c r="AF341" s="50"/>
      <c r="AG341" s="50"/>
      <c r="AH341" s="50"/>
      <c r="AI341" s="54"/>
      <c r="AJ341" s="50"/>
      <c r="AK341" s="50"/>
      <c r="AL341" s="50"/>
      <c r="AM341" s="50"/>
      <c r="AN341" s="50"/>
      <c r="AO341" s="931"/>
      <c r="AP341" s="50"/>
      <c r="AQ341" s="49"/>
      <c r="AR341" s="49"/>
      <c r="AS341" s="49"/>
      <c r="AT341" s="156"/>
      <c r="AU341" s="42">
        <f t="shared" si="72"/>
        <v>55</v>
      </c>
      <c r="AW341" s="1289"/>
      <c r="AX341" s="1290"/>
      <c r="AY341" s="1290"/>
      <c r="AZ341" s="1291"/>
    </row>
    <row r="342" spans="1:52" s="184" customFormat="1" ht="13.2" hidden="1" customHeight="1" x14ac:dyDescent="0.4">
      <c r="A342" s="1280" t="s">
        <v>233</v>
      </c>
      <c r="B342" s="1315"/>
      <c r="C342" s="107"/>
      <c r="D342" s="1226" t="s">
        <v>578</v>
      </c>
      <c r="E342" s="60" t="s">
        <v>959</v>
      </c>
      <c r="F342" s="750"/>
      <c r="G342" s="1278" t="s">
        <v>790</v>
      </c>
      <c r="H342" s="1239"/>
      <c r="I342" s="1241">
        <f>AU342</f>
        <v>0</v>
      </c>
      <c r="J342" s="1232">
        <f>SUM(N343:AT343)</f>
        <v>0</v>
      </c>
      <c r="K342" s="1220">
        <f>H342-J342</f>
        <v>0</v>
      </c>
      <c r="L342" s="1209" t="e">
        <f>J342/H342</f>
        <v>#DIV/0!</v>
      </c>
      <c r="M342" s="30" t="s">
        <v>30</v>
      </c>
      <c r="N342" s="46"/>
      <c r="O342" s="46"/>
      <c r="P342" s="46"/>
      <c r="Q342" s="158"/>
      <c r="R342" s="46"/>
      <c r="S342" s="46"/>
      <c r="T342" s="46"/>
      <c r="U342" s="46"/>
      <c r="V342" s="46"/>
      <c r="W342" s="158"/>
      <c r="X342" s="46"/>
      <c r="Y342" s="46"/>
      <c r="Z342" s="46"/>
      <c r="AA342" s="46"/>
      <c r="AB342" s="46"/>
      <c r="AC342" s="158"/>
      <c r="AD342" s="46"/>
      <c r="AE342" s="46"/>
      <c r="AF342" s="46"/>
      <c r="AG342" s="46"/>
      <c r="AH342" s="46"/>
      <c r="AI342" s="158"/>
      <c r="AJ342" s="46"/>
      <c r="AK342" s="46"/>
      <c r="AL342" s="46"/>
      <c r="AM342" s="46"/>
      <c r="AN342" s="46"/>
      <c r="AO342" s="932"/>
      <c r="AP342" s="159"/>
      <c r="AQ342" s="90"/>
      <c r="AR342" s="90"/>
      <c r="AS342" s="90"/>
      <c r="AT342" s="153"/>
      <c r="AU342" s="34">
        <f t="shared" si="72"/>
        <v>0</v>
      </c>
      <c r="AW342" s="918"/>
      <c r="AZ342" s="919"/>
    </row>
    <row r="343" spans="1:52" s="184" customFormat="1" ht="13.2" hidden="1" customHeight="1" thickBot="1" x14ac:dyDescent="0.45">
      <c r="A343" s="1281"/>
      <c r="B343" s="1315"/>
      <c r="C343" s="107"/>
      <c r="D343" s="1282"/>
      <c r="E343" s="104" t="s">
        <v>960</v>
      </c>
      <c r="F343" s="1063"/>
      <c r="G343" s="1279"/>
      <c r="H343" s="1240"/>
      <c r="I343" s="1242"/>
      <c r="J343" s="1236"/>
      <c r="K343" s="1221"/>
      <c r="L343" s="1222"/>
      <c r="M343" s="37" t="s">
        <v>31</v>
      </c>
      <c r="N343" s="50"/>
      <c r="O343" s="50"/>
      <c r="P343" s="50"/>
      <c r="Q343" s="54"/>
      <c r="R343" s="50"/>
      <c r="S343" s="50"/>
      <c r="T343" s="50"/>
      <c r="U343" s="50"/>
      <c r="V343" s="50"/>
      <c r="W343" s="54"/>
      <c r="X343" s="50"/>
      <c r="Y343" s="50"/>
      <c r="Z343" s="50"/>
      <c r="AA343" s="50"/>
      <c r="AB343" s="50"/>
      <c r="AC343" s="54"/>
      <c r="AD343" s="50"/>
      <c r="AE343" s="50"/>
      <c r="AF343" s="50"/>
      <c r="AG343" s="50"/>
      <c r="AH343" s="50"/>
      <c r="AI343" s="54"/>
      <c r="AJ343" s="50"/>
      <c r="AK343" s="50"/>
      <c r="AL343" s="50"/>
      <c r="AM343" s="50"/>
      <c r="AN343" s="50"/>
      <c r="AO343" s="987"/>
      <c r="AP343" s="163"/>
      <c r="AQ343" s="92"/>
      <c r="AR343" s="92"/>
      <c r="AS343" s="92"/>
      <c r="AT343" s="156"/>
      <c r="AU343" s="42">
        <f t="shared" si="72"/>
        <v>0</v>
      </c>
      <c r="AW343" s="918"/>
      <c r="AZ343" s="919"/>
    </row>
    <row r="344" spans="1:52" s="184" customFormat="1" ht="13.2" hidden="1" customHeight="1" thickBot="1" x14ac:dyDescent="0.45">
      <c r="A344" s="1276" t="s">
        <v>41</v>
      </c>
      <c r="B344" s="1315"/>
      <c r="C344" s="1150"/>
      <c r="D344" s="1247" t="s">
        <v>236</v>
      </c>
      <c r="E344" s="60" t="s">
        <v>816</v>
      </c>
      <c r="F344" s="1140"/>
      <c r="G344" s="1287" t="s">
        <v>767</v>
      </c>
      <c r="H344" s="1239"/>
      <c r="I344" s="1241">
        <f>AU344</f>
        <v>0</v>
      </c>
      <c r="J344" s="1232">
        <f>SUM(N345:AT345)</f>
        <v>0</v>
      </c>
      <c r="K344" s="1220">
        <f t="shared" si="76"/>
        <v>0</v>
      </c>
      <c r="L344" s="1209" t="e">
        <f t="shared" si="77"/>
        <v>#DIV/0!</v>
      </c>
      <c r="M344" s="30" t="s">
        <v>30</v>
      </c>
      <c r="N344" s="46"/>
      <c r="O344" s="46"/>
      <c r="P344" s="46"/>
      <c r="Q344" s="158"/>
      <c r="R344" s="46"/>
      <c r="S344" s="46"/>
      <c r="T344" s="46"/>
      <c r="U344" s="46"/>
      <c r="V344" s="46"/>
      <c r="W344" s="158"/>
      <c r="X344" s="46"/>
      <c r="Y344" s="46"/>
      <c r="Z344" s="46"/>
      <c r="AA344" s="46"/>
      <c r="AB344" s="46"/>
      <c r="AC344" s="158"/>
      <c r="AD344" s="46"/>
      <c r="AE344" s="46"/>
      <c r="AF344" s="46"/>
      <c r="AG344" s="46"/>
      <c r="AH344" s="46"/>
      <c r="AI344" s="158"/>
      <c r="AJ344" s="46"/>
      <c r="AK344" s="46"/>
      <c r="AL344" s="46"/>
      <c r="AM344" s="46"/>
      <c r="AN344" s="46"/>
      <c r="AO344" s="932"/>
      <c r="AP344" s="159"/>
      <c r="AQ344" s="159"/>
      <c r="AR344" s="159"/>
      <c r="AS344" s="159"/>
      <c r="AT344" s="153"/>
      <c r="AU344" s="34">
        <f t="shared" si="72"/>
        <v>0</v>
      </c>
      <c r="AW344" s="918"/>
      <c r="AZ344" s="919"/>
    </row>
    <row r="345" spans="1:52" s="184" customFormat="1" ht="13.2" hidden="1" customHeight="1" thickBot="1" x14ac:dyDescent="0.45">
      <c r="A345" s="1277"/>
      <c r="B345" s="1315"/>
      <c r="C345" s="1150"/>
      <c r="D345" s="1286"/>
      <c r="E345" s="104" t="s">
        <v>687</v>
      </c>
      <c r="F345" s="1141"/>
      <c r="G345" s="1288"/>
      <c r="H345" s="1240"/>
      <c r="I345" s="1242"/>
      <c r="J345" s="1236"/>
      <c r="K345" s="1221"/>
      <c r="L345" s="1222"/>
      <c r="M345" s="37" t="s">
        <v>31</v>
      </c>
      <c r="N345" s="50"/>
      <c r="O345" s="50"/>
      <c r="P345" s="50"/>
      <c r="Q345" s="54"/>
      <c r="R345" s="50"/>
      <c r="S345" s="50"/>
      <c r="T345" s="50"/>
      <c r="U345" s="50"/>
      <c r="V345" s="50"/>
      <c r="W345" s="54"/>
      <c r="X345" s="50"/>
      <c r="Y345" s="50"/>
      <c r="Z345" s="50"/>
      <c r="AA345" s="50"/>
      <c r="AB345" s="50"/>
      <c r="AC345" s="54"/>
      <c r="AD345" s="50"/>
      <c r="AE345" s="50"/>
      <c r="AF345" s="50"/>
      <c r="AG345" s="50"/>
      <c r="AH345" s="50"/>
      <c r="AI345" s="54"/>
      <c r="AJ345" s="50"/>
      <c r="AK345" s="50"/>
      <c r="AL345" s="50"/>
      <c r="AM345" s="50"/>
      <c r="AN345" s="50"/>
      <c r="AO345" s="995"/>
      <c r="AP345" s="204"/>
      <c r="AQ345" s="163"/>
      <c r="AR345" s="163"/>
      <c r="AS345" s="163"/>
      <c r="AT345" s="156"/>
      <c r="AU345" s="42">
        <f t="shared" si="72"/>
        <v>0</v>
      </c>
      <c r="AW345" s="918"/>
      <c r="AZ345" s="919"/>
    </row>
    <row r="346" spans="1:52" s="184" customFormat="1" ht="13.2" customHeight="1" thickBot="1" x14ac:dyDescent="0.45">
      <c r="A346" s="1280" t="s">
        <v>233</v>
      </c>
      <c r="B346" s="1315"/>
      <c r="C346" s="1150"/>
      <c r="D346" s="1226" t="s">
        <v>140</v>
      </c>
      <c r="E346" s="60" t="s">
        <v>587</v>
      </c>
      <c r="F346" s="1061"/>
      <c r="G346" s="1287" t="s">
        <v>767</v>
      </c>
      <c r="H346" s="1239">
        <v>500</v>
      </c>
      <c r="I346" s="1241">
        <f>AU346</f>
        <v>500</v>
      </c>
      <c r="J346" s="1232">
        <f>SUM(N347:AT347)</f>
        <v>0</v>
      </c>
      <c r="K346" s="1220">
        <f t="shared" ref="K346" si="80">H346-J346</f>
        <v>500</v>
      </c>
      <c r="L346" s="1209">
        <f t="shared" ref="L346" si="81">J346/H346</f>
        <v>0</v>
      </c>
      <c r="M346" s="30" t="s">
        <v>57</v>
      </c>
      <c r="N346" s="46"/>
      <c r="O346" s="46"/>
      <c r="P346" s="46"/>
      <c r="Q346" s="158"/>
      <c r="R346" s="46"/>
      <c r="S346" s="46"/>
      <c r="T346" s="46"/>
      <c r="U346" s="46"/>
      <c r="V346" s="46"/>
      <c r="W346" s="158"/>
      <c r="X346" s="46"/>
      <c r="Y346" s="46"/>
      <c r="Z346" s="46"/>
      <c r="AA346" s="46"/>
      <c r="AB346" s="46"/>
      <c r="AC346" s="158"/>
      <c r="AD346" s="46"/>
      <c r="AE346" s="46"/>
      <c r="AF346" s="46"/>
      <c r="AG346" s="46"/>
      <c r="AH346" s="46"/>
      <c r="AI346" s="158"/>
      <c r="AJ346" s="46"/>
      <c r="AK346" s="46"/>
      <c r="AL346" s="46"/>
      <c r="AM346" s="46">
        <v>500</v>
      </c>
      <c r="AN346" s="46"/>
      <c r="AO346" s="932"/>
      <c r="AP346" s="159"/>
      <c r="AQ346" s="159"/>
      <c r="AR346" s="159"/>
      <c r="AS346" s="159"/>
      <c r="AT346" s="153"/>
      <c r="AU346" s="34">
        <f t="shared" si="72"/>
        <v>500</v>
      </c>
      <c r="AW346" s="918"/>
      <c r="AZ346" s="919"/>
    </row>
    <row r="347" spans="1:52" s="184" customFormat="1" ht="13.2" customHeight="1" thickBot="1" x14ac:dyDescent="0.45">
      <c r="A347" s="1281"/>
      <c r="B347" s="1315"/>
      <c r="C347" s="1150"/>
      <c r="D347" s="1282"/>
      <c r="E347" s="104" t="s">
        <v>583</v>
      </c>
      <c r="F347" s="754"/>
      <c r="G347" s="1288"/>
      <c r="H347" s="1240"/>
      <c r="I347" s="1242"/>
      <c r="J347" s="1236"/>
      <c r="K347" s="1221"/>
      <c r="L347" s="1222"/>
      <c r="M347" s="37" t="s">
        <v>58</v>
      </c>
      <c r="N347" s="50"/>
      <c r="O347" s="50"/>
      <c r="P347" s="50"/>
      <c r="Q347" s="54"/>
      <c r="R347" s="50"/>
      <c r="S347" s="50"/>
      <c r="T347" s="50"/>
      <c r="U347" s="50"/>
      <c r="V347" s="50"/>
      <c r="W347" s="54"/>
      <c r="X347" s="50"/>
      <c r="Y347" s="50"/>
      <c r="Z347" s="50"/>
      <c r="AA347" s="50"/>
      <c r="AB347" s="50"/>
      <c r="AC347" s="54"/>
      <c r="AD347" s="50"/>
      <c r="AE347" s="50"/>
      <c r="AF347" s="50"/>
      <c r="AG347" s="50"/>
      <c r="AH347" s="50"/>
      <c r="AI347" s="54"/>
      <c r="AJ347" s="50"/>
      <c r="AK347" s="50"/>
      <c r="AL347" s="50"/>
      <c r="AM347" s="50"/>
      <c r="AN347" s="50"/>
      <c r="AO347" s="987"/>
      <c r="AP347" s="204"/>
      <c r="AQ347" s="163"/>
      <c r="AR347" s="163"/>
      <c r="AS347" s="163"/>
      <c r="AT347" s="156"/>
      <c r="AU347" s="42">
        <f t="shared" si="72"/>
        <v>0</v>
      </c>
      <c r="AW347" s="918"/>
      <c r="AZ347" s="919"/>
    </row>
    <row r="348" spans="1:52" s="184" customFormat="1" ht="13.2" hidden="1" customHeight="1" thickBot="1" x14ac:dyDescent="0.45">
      <c r="A348" s="1276" t="s">
        <v>41</v>
      </c>
      <c r="B348" s="1315"/>
      <c r="C348" s="1150"/>
      <c r="D348" s="1247" t="s">
        <v>236</v>
      </c>
      <c r="E348" s="60" t="s">
        <v>570</v>
      </c>
      <c r="F348" s="1140"/>
      <c r="G348" s="1287" t="s">
        <v>767</v>
      </c>
      <c r="H348" s="1239"/>
      <c r="I348" s="1241">
        <f>AU348</f>
        <v>0</v>
      </c>
      <c r="J348" s="1232">
        <f>SUM(N349:AT349)</f>
        <v>0</v>
      </c>
      <c r="K348" s="1220">
        <f>H348-J348</f>
        <v>0</v>
      </c>
      <c r="L348" s="1209" t="e">
        <f t="shared" si="77"/>
        <v>#DIV/0!</v>
      </c>
      <c r="M348" s="30" t="s">
        <v>30</v>
      </c>
      <c r="N348" s="46"/>
      <c r="O348" s="46"/>
      <c r="P348" s="46"/>
      <c r="Q348" s="158"/>
      <c r="R348" s="46"/>
      <c r="S348" s="46"/>
      <c r="T348" s="46"/>
      <c r="U348" s="46"/>
      <c r="V348" s="46"/>
      <c r="W348" s="158"/>
      <c r="X348" s="46"/>
      <c r="Y348" s="46"/>
      <c r="Z348" s="46"/>
      <c r="AA348" s="46"/>
      <c r="AB348" s="46"/>
      <c r="AC348" s="158"/>
      <c r="AD348" s="46"/>
      <c r="AE348" s="46"/>
      <c r="AF348" s="46"/>
      <c r="AG348" s="46"/>
      <c r="AH348" s="46"/>
      <c r="AI348" s="158"/>
      <c r="AJ348" s="46"/>
      <c r="AK348" s="46"/>
      <c r="AL348" s="46"/>
      <c r="AM348" s="46"/>
      <c r="AN348" s="46"/>
      <c r="AO348" s="932"/>
      <c r="AP348" s="159"/>
      <c r="AQ348" s="159"/>
      <c r="AR348" s="159"/>
      <c r="AS348" s="159"/>
      <c r="AT348" s="153"/>
      <c r="AU348" s="34">
        <f t="shared" si="72"/>
        <v>0</v>
      </c>
      <c r="AW348" s="918"/>
      <c r="AZ348" s="919"/>
    </row>
    <row r="349" spans="1:52" s="184" customFormat="1" ht="13.2" hidden="1" customHeight="1" thickBot="1" x14ac:dyDescent="0.45">
      <c r="A349" s="1277"/>
      <c r="B349" s="1315"/>
      <c r="C349" s="1150"/>
      <c r="D349" s="1286"/>
      <c r="E349" s="104" t="s">
        <v>557</v>
      </c>
      <c r="F349" s="1141"/>
      <c r="G349" s="1288"/>
      <c r="H349" s="1240"/>
      <c r="I349" s="1242"/>
      <c r="J349" s="1236"/>
      <c r="K349" s="1221"/>
      <c r="L349" s="1222"/>
      <c r="M349" s="37" t="s">
        <v>31</v>
      </c>
      <c r="N349" s="52"/>
      <c r="O349" s="52"/>
      <c r="P349" s="52"/>
      <c r="Q349" s="205"/>
      <c r="R349" s="52"/>
      <c r="S349" s="52"/>
      <c r="T349" s="50"/>
      <c r="U349" s="52"/>
      <c r="V349" s="52"/>
      <c r="W349" s="205"/>
      <c r="X349" s="52"/>
      <c r="Y349" s="52"/>
      <c r="Z349" s="52"/>
      <c r="AA349" s="52"/>
      <c r="AB349" s="52"/>
      <c r="AC349" s="205"/>
      <c r="AD349" s="52"/>
      <c r="AE349" s="52"/>
      <c r="AF349" s="50"/>
      <c r="AG349" s="52"/>
      <c r="AH349" s="52"/>
      <c r="AI349" s="205"/>
      <c r="AJ349" s="52"/>
      <c r="AK349" s="52"/>
      <c r="AL349" s="52"/>
      <c r="AM349" s="52"/>
      <c r="AN349" s="52"/>
      <c r="AO349" s="987"/>
      <c r="AP349" s="163"/>
      <c r="AQ349" s="163"/>
      <c r="AR349" s="163"/>
      <c r="AS349" s="163"/>
      <c r="AT349" s="156"/>
      <c r="AU349" s="42">
        <f t="shared" si="72"/>
        <v>0</v>
      </c>
      <c r="AW349" s="918"/>
      <c r="AZ349" s="919"/>
    </row>
    <row r="350" spans="1:52" s="184" customFormat="1" ht="13.2" customHeight="1" thickBot="1" x14ac:dyDescent="0.45">
      <c r="A350" s="1276" t="s">
        <v>41</v>
      </c>
      <c r="B350" s="1315"/>
      <c r="C350" s="1150"/>
      <c r="D350" s="1247" t="s">
        <v>556</v>
      </c>
      <c r="E350" s="60" t="s">
        <v>1036</v>
      </c>
      <c r="F350" s="1140"/>
      <c r="G350" s="1278" t="s">
        <v>790</v>
      </c>
      <c r="H350" s="1239"/>
      <c r="I350" s="1230">
        <f>AU350</f>
        <v>0</v>
      </c>
      <c r="J350" s="1232">
        <f>SUM(N351:AT351)</f>
        <v>0</v>
      </c>
      <c r="K350" s="1220">
        <f>H350-J350</f>
        <v>0</v>
      </c>
      <c r="L350" s="1209" t="e">
        <f t="shared" si="77"/>
        <v>#DIV/0!</v>
      </c>
      <c r="M350" s="30" t="s">
        <v>30</v>
      </c>
      <c r="N350" s="46"/>
      <c r="O350" s="46"/>
      <c r="P350" s="46"/>
      <c r="Q350" s="158"/>
      <c r="R350" s="46"/>
      <c r="S350" s="46"/>
      <c r="T350" s="46"/>
      <c r="U350" s="46"/>
      <c r="V350" s="46"/>
      <c r="W350" s="158"/>
      <c r="X350" s="46"/>
      <c r="Y350" s="46"/>
      <c r="Z350" s="46"/>
      <c r="AA350" s="46"/>
      <c r="AB350" s="46"/>
      <c r="AC350" s="158"/>
      <c r="AD350" s="46"/>
      <c r="AE350" s="46"/>
      <c r="AF350" s="46"/>
      <c r="AG350" s="46"/>
      <c r="AH350" s="46"/>
      <c r="AI350" s="158"/>
      <c r="AJ350" s="46"/>
      <c r="AK350" s="46"/>
      <c r="AL350" s="46"/>
      <c r="AM350" s="46"/>
      <c r="AN350" s="46"/>
      <c r="AO350" s="932"/>
      <c r="AP350" s="159"/>
      <c r="AQ350" s="159"/>
      <c r="AR350" s="159"/>
      <c r="AS350" s="159"/>
      <c r="AT350" s="153"/>
      <c r="AU350" s="34">
        <f t="shared" si="72"/>
        <v>0</v>
      </c>
      <c r="AW350" s="918"/>
      <c r="AZ350" s="919"/>
    </row>
    <row r="351" spans="1:52" s="184" customFormat="1" ht="13.2" customHeight="1" thickBot="1" x14ac:dyDescent="0.45">
      <c r="A351" s="1277"/>
      <c r="B351" s="1315"/>
      <c r="C351" s="1150"/>
      <c r="D351" s="1286"/>
      <c r="E351" s="104" t="s">
        <v>571</v>
      </c>
      <c r="F351" s="1141"/>
      <c r="G351" s="1279"/>
      <c r="H351" s="1240"/>
      <c r="I351" s="1235"/>
      <c r="J351" s="1236"/>
      <c r="K351" s="1221"/>
      <c r="L351" s="1222"/>
      <c r="M351" s="37" t="s">
        <v>31</v>
      </c>
      <c r="N351" s="52"/>
      <c r="O351" s="52"/>
      <c r="P351" s="52"/>
      <c r="Q351" s="205"/>
      <c r="R351" s="52"/>
      <c r="S351" s="52"/>
      <c r="T351" s="52"/>
      <c r="U351" s="52"/>
      <c r="V351" s="52"/>
      <c r="W351" s="205"/>
      <c r="X351" s="52"/>
      <c r="Y351" s="52"/>
      <c r="Z351" s="52"/>
      <c r="AA351" s="52"/>
      <c r="AB351" s="52"/>
      <c r="AC351" s="205"/>
      <c r="AD351" s="52"/>
      <c r="AE351" s="52"/>
      <c r="AF351" s="52"/>
      <c r="AG351" s="52"/>
      <c r="AH351" s="52"/>
      <c r="AI351" s="205"/>
      <c r="AJ351" s="52"/>
      <c r="AK351" s="52"/>
      <c r="AL351" s="52"/>
      <c r="AM351" s="52"/>
      <c r="AN351" s="52"/>
      <c r="AO351" s="987"/>
      <c r="AP351" s="163"/>
      <c r="AQ351" s="163"/>
      <c r="AR351" s="163"/>
      <c r="AS351" s="163"/>
      <c r="AT351" s="156"/>
      <c r="AU351" s="42">
        <f t="shared" si="72"/>
        <v>0</v>
      </c>
      <c r="AW351" s="918"/>
      <c r="AZ351" s="919"/>
    </row>
    <row r="352" spans="1:52" s="184" customFormat="1" ht="13.2" customHeight="1" thickBot="1" x14ac:dyDescent="0.45">
      <c r="A352" s="1280" t="s">
        <v>27</v>
      </c>
      <c r="B352" s="1315"/>
      <c r="C352" s="1150"/>
      <c r="D352" s="1226" t="s">
        <v>319</v>
      </c>
      <c r="E352" s="60" t="s">
        <v>320</v>
      </c>
      <c r="F352" s="1283"/>
      <c r="G352" s="1284" t="s">
        <v>980</v>
      </c>
      <c r="H352" s="1230">
        <v>500</v>
      </c>
      <c r="I352" s="1230">
        <f>AU352</f>
        <v>500</v>
      </c>
      <c r="J352" s="1232">
        <f>SUM(N353:AT353)</f>
        <v>489</v>
      </c>
      <c r="K352" s="1220">
        <f>H352-J352</f>
        <v>11</v>
      </c>
      <c r="L352" s="1209">
        <f t="shared" si="77"/>
        <v>0.97799999999999998</v>
      </c>
      <c r="M352" s="30" t="s">
        <v>30</v>
      </c>
      <c r="N352" s="46"/>
      <c r="O352" s="46"/>
      <c r="P352" s="46"/>
      <c r="Q352" s="158"/>
      <c r="R352" s="46"/>
      <c r="S352" s="46"/>
      <c r="T352" s="46"/>
      <c r="U352" s="46"/>
      <c r="V352" s="46"/>
      <c r="W352" s="158"/>
      <c r="X352" s="46"/>
      <c r="Y352" s="46"/>
      <c r="Z352" s="46"/>
      <c r="AA352" s="46"/>
      <c r="AB352" s="44">
        <v>500</v>
      </c>
      <c r="AC352" s="158"/>
      <c r="AD352" s="46"/>
      <c r="AE352" s="46"/>
      <c r="AF352" s="46"/>
      <c r="AG352" s="46"/>
      <c r="AH352" s="46"/>
      <c r="AI352" s="158"/>
      <c r="AJ352" s="46"/>
      <c r="AK352" s="46"/>
      <c r="AL352" s="46"/>
      <c r="AM352" s="46"/>
      <c r="AN352" s="46"/>
      <c r="AO352" s="932"/>
      <c r="AP352" s="159"/>
      <c r="AQ352" s="159"/>
      <c r="AR352" s="159"/>
      <c r="AS352" s="159"/>
      <c r="AT352" s="153"/>
      <c r="AU352" s="34">
        <f t="shared" si="72"/>
        <v>500</v>
      </c>
      <c r="AW352" s="918"/>
      <c r="AZ352" s="919"/>
    </row>
    <row r="353" spans="1:52" s="184" customFormat="1" ht="13.2" customHeight="1" thickBot="1" x14ac:dyDescent="0.45">
      <c r="A353" s="1281"/>
      <c r="B353" s="1315"/>
      <c r="C353" s="1150"/>
      <c r="D353" s="1282"/>
      <c r="E353" s="104" t="s">
        <v>139</v>
      </c>
      <c r="F353" s="1141"/>
      <c r="G353" s="1285"/>
      <c r="H353" s="1235"/>
      <c r="I353" s="1235"/>
      <c r="J353" s="1236"/>
      <c r="K353" s="1221"/>
      <c r="L353" s="1222"/>
      <c r="M353" s="37" t="s">
        <v>31</v>
      </c>
      <c r="N353" s="50"/>
      <c r="O353" s="50"/>
      <c r="P353" s="50"/>
      <c r="Q353" s="54"/>
      <c r="R353" s="50"/>
      <c r="S353" s="50"/>
      <c r="T353" s="52"/>
      <c r="U353" s="50"/>
      <c r="V353" s="50"/>
      <c r="W353" s="54"/>
      <c r="X353" s="50"/>
      <c r="Y353" s="50"/>
      <c r="Z353" s="50"/>
      <c r="AA353" s="50"/>
      <c r="AB353" s="50"/>
      <c r="AC353" s="54"/>
      <c r="AD353" s="50">
        <v>80</v>
      </c>
      <c r="AE353" s="50">
        <v>409</v>
      </c>
      <c r="AF353" s="52"/>
      <c r="AG353" s="50"/>
      <c r="AH353" s="50"/>
      <c r="AI353" s="54"/>
      <c r="AJ353" s="50"/>
      <c r="AK353" s="50"/>
      <c r="AL353" s="50"/>
      <c r="AM353" s="50"/>
      <c r="AN353" s="50"/>
      <c r="AO353" s="987"/>
      <c r="AP353" s="163"/>
      <c r="AQ353" s="163"/>
      <c r="AR353" s="163"/>
      <c r="AS353" s="163"/>
      <c r="AT353" s="156"/>
      <c r="AU353" s="42">
        <f t="shared" ref="AU353:AU357" si="82">SUM(N353:AT353)</f>
        <v>489</v>
      </c>
      <c r="AW353" s="918"/>
      <c r="AZ353" s="919"/>
    </row>
    <row r="354" spans="1:52" s="184" customFormat="1" ht="13.2" customHeight="1" thickBot="1" x14ac:dyDescent="0.45">
      <c r="A354" s="1276" t="s">
        <v>41</v>
      </c>
      <c r="B354" s="1315"/>
      <c r="C354" s="1150"/>
      <c r="D354" s="1247" t="s">
        <v>833</v>
      </c>
      <c r="E354" s="957" t="s">
        <v>1053</v>
      </c>
      <c r="F354" s="1062" t="s">
        <v>1064</v>
      </c>
      <c r="G354" s="1278" t="s">
        <v>790</v>
      </c>
      <c r="H354" s="1142">
        <f>150+10</f>
        <v>160</v>
      </c>
      <c r="I354" s="1230">
        <f>AU354</f>
        <v>160</v>
      </c>
      <c r="J354" s="1232">
        <f>SUM(N355:AT355)</f>
        <v>0</v>
      </c>
      <c r="K354" s="1220">
        <f>H354-J354</f>
        <v>160</v>
      </c>
      <c r="L354" s="1209">
        <f>J354/H354</f>
        <v>0</v>
      </c>
      <c r="M354" s="30" t="s">
        <v>30</v>
      </c>
      <c r="N354" s="44"/>
      <c r="O354" s="44"/>
      <c r="P354" s="44"/>
      <c r="Q354" s="43"/>
      <c r="R354" s="44"/>
      <c r="S354" s="44"/>
      <c r="T354" s="44"/>
      <c r="U354" s="44"/>
      <c r="V354" s="1064">
        <f>150+10</f>
        <v>160</v>
      </c>
      <c r="W354" s="43"/>
      <c r="X354" s="44"/>
      <c r="Y354" s="44"/>
      <c r="Z354" s="44"/>
      <c r="AA354" s="44"/>
      <c r="AB354" s="44"/>
      <c r="AC354" s="43"/>
      <c r="AD354" s="44"/>
      <c r="AE354" s="44"/>
      <c r="AF354" s="44"/>
      <c r="AG354" s="44"/>
      <c r="AH354" s="44"/>
      <c r="AI354" s="43"/>
      <c r="AJ354" s="44"/>
      <c r="AK354" s="44"/>
      <c r="AL354" s="44"/>
      <c r="AM354" s="44"/>
      <c r="AN354" s="44"/>
      <c r="AO354" s="973"/>
      <c r="AP354" s="46"/>
      <c r="AQ354" s="46"/>
      <c r="AR354" s="46"/>
      <c r="AS354" s="46"/>
      <c r="AT354" s="86"/>
      <c r="AU354" s="34">
        <f t="shared" si="82"/>
        <v>160</v>
      </c>
      <c r="AW354" s="918"/>
      <c r="AZ354" s="919"/>
    </row>
    <row r="355" spans="1:52" ht="13.2" customHeight="1" thickBot="1" x14ac:dyDescent="0.45">
      <c r="A355" s="1277"/>
      <c r="B355" s="1316"/>
      <c r="C355" s="1150"/>
      <c r="D355" s="1248"/>
      <c r="E355" s="104" t="s">
        <v>832</v>
      </c>
      <c r="F355" s="1091"/>
      <c r="G355" s="1279"/>
      <c r="H355" s="1137"/>
      <c r="I355" s="1235"/>
      <c r="J355" s="1236"/>
      <c r="K355" s="1221"/>
      <c r="L355" s="1222"/>
      <c r="M355" s="37" t="s">
        <v>31</v>
      </c>
      <c r="N355" s="207"/>
      <c r="O355" s="207"/>
      <c r="P355" s="207"/>
      <c r="Q355" s="206"/>
      <c r="R355" s="207"/>
      <c r="S355" s="207"/>
      <c r="T355" s="207"/>
      <c r="U355" s="207"/>
      <c r="V355" s="207"/>
      <c r="W355" s="206"/>
      <c r="X355" s="207"/>
      <c r="Y355" s="207"/>
      <c r="Z355" s="207"/>
      <c r="AA355" s="207"/>
      <c r="AB355" s="207"/>
      <c r="AC355" s="206"/>
      <c r="AD355" s="207"/>
      <c r="AE355" s="207"/>
      <c r="AF355" s="207"/>
      <c r="AG355" s="207"/>
      <c r="AH355" s="207"/>
      <c r="AI355" s="206"/>
      <c r="AJ355" s="207"/>
      <c r="AK355" s="207"/>
      <c r="AL355" s="207"/>
      <c r="AM355" s="207"/>
      <c r="AN355" s="207"/>
      <c r="AO355" s="997"/>
      <c r="AP355" s="208"/>
      <c r="AQ355" s="209"/>
      <c r="AR355" s="209"/>
      <c r="AS355" s="209"/>
      <c r="AT355" s="371"/>
      <c r="AU355" s="42">
        <f t="shared" si="82"/>
        <v>0</v>
      </c>
      <c r="AW355" s="916"/>
      <c r="AZ355" s="917"/>
    </row>
    <row r="356" spans="1:52" ht="13.95" customHeight="1" x14ac:dyDescent="0.4">
      <c r="A356" s="1124" t="s">
        <v>244</v>
      </c>
      <c r="B356" s="1125"/>
      <c r="C356" s="1125"/>
      <c r="D356" s="1125"/>
      <c r="E356" s="1126"/>
      <c r="F356" s="210"/>
      <c r="G356" s="210"/>
      <c r="H356" s="1272">
        <f>SUM(H326:H355)</f>
        <v>1930</v>
      </c>
      <c r="I356" s="1272">
        <f>SUM(I326:I355)</f>
        <v>1930</v>
      </c>
      <c r="J356" s="1274">
        <f>SUM(J326:J355)</f>
        <v>1024</v>
      </c>
      <c r="K356" s="1272">
        <f>SUM(K326:K355)</f>
        <v>906</v>
      </c>
      <c r="L356" s="1275">
        <f>J356/H356</f>
        <v>0.53056994818652847</v>
      </c>
      <c r="M356" s="211" t="s">
        <v>30</v>
      </c>
      <c r="N356" s="313">
        <f t="shared" ref="N356:AN357" si="83">N326+N330+N332+N334+N336+N338+N340+N342+N344+N346+N348+N350+N352+N354+N328</f>
        <v>0</v>
      </c>
      <c r="O356" s="313">
        <f t="shared" si="83"/>
        <v>0</v>
      </c>
      <c r="P356" s="313">
        <f t="shared" si="83"/>
        <v>0</v>
      </c>
      <c r="Q356" s="774">
        <f t="shared" si="83"/>
        <v>0</v>
      </c>
      <c r="R356" s="313">
        <f t="shared" si="83"/>
        <v>0</v>
      </c>
      <c r="S356" s="313">
        <f t="shared" si="83"/>
        <v>0</v>
      </c>
      <c r="T356" s="313">
        <f t="shared" si="83"/>
        <v>110</v>
      </c>
      <c r="U356" s="313">
        <f t="shared" si="83"/>
        <v>70</v>
      </c>
      <c r="V356" s="313">
        <f t="shared" si="83"/>
        <v>160</v>
      </c>
      <c r="W356" s="774">
        <f t="shared" si="83"/>
        <v>0</v>
      </c>
      <c r="X356" s="313">
        <f t="shared" si="83"/>
        <v>190</v>
      </c>
      <c r="Y356" s="313">
        <f t="shared" si="83"/>
        <v>0</v>
      </c>
      <c r="Z356" s="313">
        <f t="shared" si="83"/>
        <v>0</v>
      </c>
      <c r="AA356" s="313">
        <f t="shared" si="83"/>
        <v>300</v>
      </c>
      <c r="AB356" s="313">
        <f t="shared" si="83"/>
        <v>500</v>
      </c>
      <c r="AC356" s="774">
        <f t="shared" si="83"/>
        <v>0</v>
      </c>
      <c r="AD356" s="313">
        <f t="shared" si="83"/>
        <v>0</v>
      </c>
      <c r="AE356" s="313">
        <f t="shared" si="83"/>
        <v>0</v>
      </c>
      <c r="AF356" s="313">
        <f t="shared" si="83"/>
        <v>0</v>
      </c>
      <c r="AG356" s="313">
        <f t="shared" si="83"/>
        <v>0</v>
      </c>
      <c r="AH356" s="313">
        <f t="shared" si="83"/>
        <v>0</v>
      </c>
      <c r="AI356" s="774">
        <f t="shared" si="83"/>
        <v>0</v>
      </c>
      <c r="AJ356" s="313">
        <f t="shared" si="83"/>
        <v>0</v>
      </c>
      <c r="AK356" s="313">
        <f t="shared" si="83"/>
        <v>0</v>
      </c>
      <c r="AL356" s="313">
        <f t="shared" si="83"/>
        <v>100</v>
      </c>
      <c r="AM356" s="313">
        <f t="shared" si="83"/>
        <v>500</v>
      </c>
      <c r="AN356" s="369">
        <f t="shared" si="83"/>
        <v>0</v>
      </c>
      <c r="AO356" s="998"/>
      <c r="AP356" s="369"/>
      <c r="AQ356" s="369"/>
      <c r="AR356" s="369"/>
      <c r="AS356" s="369"/>
      <c r="AT356" s="369"/>
      <c r="AU356" s="999">
        <f t="shared" si="82"/>
        <v>1930</v>
      </c>
      <c r="AW356" s="916"/>
      <c r="AZ356" s="917"/>
    </row>
    <row r="357" spans="1:52" ht="14.4" customHeight="1" thickBot="1" x14ac:dyDescent="0.45">
      <c r="A357" s="1211"/>
      <c r="B357" s="1212"/>
      <c r="C357" s="1212"/>
      <c r="D357" s="1212"/>
      <c r="E357" s="1213"/>
      <c r="F357" s="871"/>
      <c r="G357" s="871"/>
      <c r="H357" s="1273"/>
      <c r="I357" s="1214"/>
      <c r="J357" s="1216"/>
      <c r="K357" s="1214"/>
      <c r="L357" s="1218"/>
      <c r="M357" s="872" t="s">
        <v>31</v>
      </c>
      <c r="N357" s="874">
        <f t="shared" si="83"/>
        <v>0</v>
      </c>
      <c r="O357" s="874">
        <f t="shared" si="83"/>
        <v>0</v>
      </c>
      <c r="P357" s="874">
        <f t="shared" si="83"/>
        <v>0</v>
      </c>
      <c r="Q357" s="873">
        <f t="shared" si="83"/>
        <v>0</v>
      </c>
      <c r="R357" s="874">
        <f t="shared" si="83"/>
        <v>0</v>
      </c>
      <c r="S357" s="874">
        <f t="shared" si="83"/>
        <v>55</v>
      </c>
      <c r="T357" s="874">
        <f t="shared" si="83"/>
        <v>110</v>
      </c>
      <c r="U357" s="874">
        <f t="shared" si="83"/>
        <v>70</v>
      </c>
      <c r="V357" s="874">
        <f t="shared" si="83"/>
        <v>0</v>
      </c>
      <c r="W357" s="873">
        <f t="shared" si="83"/>
        <v>0</v>
      </c>
      <c r="X357" s="874">
        <f t="shared" si="83"/>
        <v>0</v>
      </c>
      <c r="Y357" s="874">
        <f t="shared" si="83"/>
        <v>0</v>
      </c>
      <c r="Z357" s="874">
        <f t="shared" si="83"/>
        <v>0</v>
      </c>
      <c r="AA357" s="874">
        <f t="shared" si="83"/>
        <v>0</v>
      </c>
      <c r="AB357" s="874">
        <f t="shared" si="83"/>
        <v>0</v>
      </c>
      <c r="AC357" s="873">
        <f t="shared" si="83"/>
        <v>0</v>
      </c>
      <c r="AD357" s="874">
        <f t="shared" si="83"/>
        <v>380</v>
      </c>
      <c r="AE357" s="874">
        <f t="shared" si="83"/>
        <v>409</v>
      </c>
      <c r="AF357" s="874">
        <f t="shared" si="83"/>
        <v>0</v>
      </c>
      <c r="AG357" s="874">
        <f t="shared" si="83"/>
        <v>0</v>
      </c>
      <c r="AH357" s="874">
        <f t="shared" si="83"/>
        <v>0</v>
      </c>
      <c r="AI357" s="873">
        <f t="shared" si="83"/>
        <v>0</v>
      </c>
      <c r="AJ357" s="874">
        <f t="shared" si="83"/>
        <v>0</v>
      </c>
      <c r="AK357" s="874">
        <f t="shared" si="83"/>
        <v>0</v>
      </c>
      <c r="AL357" s="874">
        <f t="shared" si="83"/>
        <v>0</v>
      </c>
      <c r="AM357" s="874">
        <f t="shared" si="83"/>
        <v>0</v>
      </c>
      <c r="AN357" s="1000">
        <f t="shared" si="83"/>
        <v>0</v>
      </c>
      <c r="AO357" s="1001"/>
      <c r="AP357" s="1000"/>
      <c r="AQ357" s="1000"/>
      <c r="AR357" s="1000"/>
      <c r="AS357" s="1000"/>
      <c r="AT357" s="1000"/>
      <c r="AU357" s="1002">
        <f t="shared" si="82"/>
        <v>1024</v>
      </c>
      <c r="AW357" s="916"/>
      <c r="AZ357" s="917"/>
    </row>
    <row r="358" spans="1:52" ht="14.4" customHeight="1" thickBot="1" x14ac:dyDescent="0.45">
      <c r="A358" s="1264" t="s">
        <v>926</v>
      </c>
      <c r="B358" s="1266" t="s">
        <v>948</v>
      </c>
      <c r="C358" s="884"/>
      <c r="D358" s="1268" t="s">
        <v>949</v>
      </c>
      <c r="E358" s="1268" t="s">
        <v>950</v>
      </c>
      <c r="F358" s="1269" t="s">
        <v>755</v>
      </c>
      <c r="G358" s="1271" t="s">
        <v>756</v>
      </c>
      <c r="H358" s="1254" t="s">
        <v>951</v>
      </c>
      <c r="I358" s="1254" t="s">
        <v>952</v>
      </c>
      <c r="J358" s="1256" t="s">
        <v>953</v>
      </c>
      <c r="K358" s="1258" t="s">
        <v>954</v>
      </c>
      <c r="L358" s="1260" t="s">
        <v>18</v>
      </c>
      <c r="M358" s="1262" t="s">
        <v>561</v>
      </c>
      <c r="N358" s="20">
        <v>1</v>
      </c>
      <c r="O358" s="20">
        <v>2</v>
      </c>
      <c r="P358" s="20">
        <v>3</v>
      </c>
      <c r="Q358" s="19">
        <v>4</v>
      </c>
      <c r="R358" s="20">
        <v>6</v>
      </c>
      <c r="S358" s="20">
        <v>7</v>
      </c>
      <c r="T358" s="20">
        <v>8</v>
      </c>
      <c r="U358" s="20">
        <v>9</v>
      </c>
      <c r="V358" s="20">
        <v>10</v>
      </c>
      <c r="W358" s="19">
        <v>11</v>
      </c>
      <c r="X358" s="20">
        <v>13</v>
      </c>
      <c r="Y358" s="20">
        <v>14</v>
      </c>
      <c r="Z358" s="20">
        <v>15</v>
      </c>
      <c r="AA358" s="20">
        <v>16</v>
      </c>
      <c r="AB358" s="20">
        <v>17</v>
      </c>
      <c r="AC358" s="19">
        <v>18</v>
      </c>
      <c r="AD358" s="20">
        <v>20</v>
      </c>
      <c r="AE358" s="20">
        <v>21</v>
      </c>
      <c r="AF358" s="20">
        <v>22</v>
      </c>
      <c r="AG358" s="20">
        <v>23</v>
      </c>
      <c r="AH358" s="20">
        <v>24</v>
      </c>
      <c r="AI358" s="19">
        <v>25</v>
      </c>
      <c r="AJ358" s="20">
        <v>27</v>
      </c>
      <c r="AK358" s="20">
        <v>28</v>
      </c>
      <c r="AL358" s="20">
        <v>29</v>
      </c>
      <c r="AM358" s="20">
        <v>30</v>
      </c>
      <c r="AN358" s="1003">
        <v>31</v>
      </c>
      <c r="AO358" s="1004"/>
      <c r="AP358" s="1005"/>
      <c r="AQ358" s="1005"/>
      <c r="AR358" s="1005"/>
      <c r="AS358" s="1005"/>
      <c r="AT358" s="1006"/>
      <c r="AU358" s="1007"/>
      <c r="AW358" s="916"/>
      <c r="AZ358" s="917"/>
    </row>
    <row r="359" spans="1:52" ht="14.4" customHeight="1" thickBot="1" x14ac:dyDescent="0.45">
      <c r="A359" s="1265"/>
      <c r="B359" s="1267"/>
      <c r="C359" s="885"/>
      <c r="D359" s="1267"/>
      <c r="E359" s="1267"/>
      <c r="F359" s="1270"/>
      <c r="G359" s="1250"/>
      <c r="H359" s="1255"/>
      <c r="I359" s="1255"/>
      <c r="J359" s="1257"/>
      <c r="K359" s="1259"/>
      <c r="L359" s="1261"/>
      <c r="M359" s="1263"/>
      <c r="N359" s="25" t="s">
        <v>771</v>
      </c>
      <c r="O359" s="25" t="s">
        <v>772</v>
      </c>
      <c r="P359" s="25" t="s">
        <v>773</v>
      </c>
      <c r="Q359" s="24" t="s">
        <v>25</v>
      </c>
      <c r="R359" s="25" t="s">
        <v>20</v>
      </c>
      <c r="S359" s="25" t="s">
        <v>21</v>
      </c>
      <c r="T359" s="25" t="s">
        <v>771</v>
      </c>
      <c r="U359" s="25" t="s">
        <v>772</v>
      </c>
      <c r="V359" s="25" t="s">
        <v>773</v>
      </c>
      <c r="W359" s="24" t="s">
        <v>25</v>
      </c>
      <c r="X359" s="25" t="s">
        <v>20</v>
      </c>
      <c r="Y359" s="25" t="s">
        <v>21</v>
      </c>
      <c r="Z359" s="25" t="s">
        <v>771</v>
      </c>
      <c r="AA359" s="25" t="s">
        <v>772</v>
      </c>
      <c r="AB359" s="25" t="s">
        <v>773</v>
      </c>
      <c r="AC359" s="24" t="s">
        <v>25</v>
      </c>
      <c r="AD359" s="25" t="s">
        <v>20</v>
      </c>
      <c r="AE359" s="25" t="s">
        <v>21</v>
      </c>
      <c r="AF359" s="25" t="s">
        <v>771</v>
      </c>
      <c r="AG359" s="25" t="s">
        <v>772</v>
      </c>
      <c r="AH359" s="25" t="s">
        <v>773</v>
      </c>
      <c r="AI359" s="24" t="s">
        <v>25</v>
      </c>
      <c r="AJ359" s="25" t="s">
        <v>20</v>
      </c>
      <c r="AK359" s="25" t="s">
        <v>21</v>
      </c>
      <c r="AL359" s="25" t="s">
        <v>771</v>
      </c>
      <c r="AM359" s="25" t="s">
        <v>772</v>
      </c>
      <c r="AN359" s="25" t="s">
        <v>25</v>
      </c>
      <c r="AO359" s="959"/>
      <c r="AP359" s="1008"/>
      <c r="AQ359" s="1008"/>
      <c r="AR359" s="1008"/>
      <c r="AS359" s="1008"/>
      <c r="AT359" s="1009"/>
      <c r="AU359" s="1010" t="s">
        <v>26</v>
      </c>
      <c r="AW359" s="916"/>
      <c r="AZ359" s="917"/>
    </row>
    <row r="360" spans="1:52" s="184" customFormat="1" ht="13.2" customHeight="1" thickBot="1" x14ac:dyDescent="0.45">
      <c r="A360" s="1223" t="s">
        <v>371</v>
      </c>
      <c r="B360" s="1251" t="s">
        <v>372</v>
      </c>
      <c r="C360" s="1150"/>
      <c r="D360" s="1247" t="s">
        <v>224</v>
      </c>
      <c r="E360" s="152" t="s">
        <v>404</v>
      </c>
      <c r="F360" s="152"/>
      <c r="G360" s="1249" t="s">
        <v>820</v>
      </c>
      <c r="H360" s="1239">
        <v>500</v>
      </c>
      <c r="I360" s="1241">
        <f>AU360</f>
        <v>500</v>
      </c>
      <c r="J360" s="1232">
        <f>SUM(N361:AT361)</f>
        <v>210</v>
      </c>
      <c r="K360" s="1220">
        <f>H360-J360</f>
        <v>290</v>
      </c>
      <c r="L360" s="1209">
        <f>J360/H360</f>
        <v>0.42</v>
      </c>
      <c r="M360" s="869" t="s">
        <v>465</v>
      </c>
      <c r="N360" s="46"/>
      <c r="O360" s="46"/>
      <c r="P360" s="46"/>
      <c r="Q360" s="158"/>
      <c r="R360" s="46"/>
      <c r="S360" s="46">
        <v>250</v>
      </c>
      <c r="T360" s="46"/>
      <c r="U360" s="46">
        <v>250</v>
      </c>
      <c r="V360" s="46"/>
      <c r="W360" s="158"/>
      <c r="X360" s="46"/>
      <c r="Y360" s="46"/>
      <c r="Z360" s="46"/>
      <c r="AA360" s="46"/>
      <c r="AB360" s="46"/>
      <c r="AC360" s="158"/>
      <c r="AD360" s="46"/>
      <c r="AE360" s="46"/>
      <c r="AF360" s="46"/>
      <c r="AG360" s="46"/>
      <c r="AH360" s="46"/>
      <c r="AI360" s="158"/>
      <c r="AJ360" s="46"/>
      <c r="AK360" s="46"/>
      <c r="AL360" s="46"/>
      <c r="AM360" s="46"/>
      <c r="AN360" s="46"/>
      <c r="AO360" s="932"/>
      <c r="AP360" s="159"/>
      <c r="AQ360" s="159"/>
      <c r="AR360" s="159"/>
      <c r="AS360" s="159"/>
      <c r="AT360" s="153"/>
      <c r="AU360" s="1011">
        <f>SUM(N360:AJ360)</f>
        <v>500</v>
      </c>
      <c r="AW360" s="1243" t="s">
        <v>1077</v>
      </c>
      <c r="AX360" s="1244"/>
      <c r="AY360" s="1244"/>
      <c r="AZ360" s="1245"/>
    </row>
    <row r="361" spans="1:52" s="184" customFormat="1" ht="13.2" customHeight="1" thickBot="1" x14ac:dyDescent="0.45">
      <c r="A361" s="1237"/>
      <c r="B361" s="1252"/>
      <c r="C361" s="1150"/>
      <c r="D361" s="1248"/>
      <c r="E361" s="105" t="s">
        <v>403</v>
      </c>
      <c r="F361" s="161"/>
      <c r="G361" s="1250"/>
      <c r="H361" s="1240"/>
      <c r="I361" s="1242"/>
      <c r="J361" s="1236"/>
      <c r="K361" s="1221"/>
      <c r="L361" s="1222"/>
      <c r="M361" s="870" t="s">
        <v>466</v>
      </c>
      <c r="N361" s="641"/>
      <c r="O361" s="641"/>
      <c r="P361" s="641"/>
      <c r="Q361" s="526"/>
      <c r="R361" s="641"/>
      <c r="S361" s="641"/>
      <c r="T361" s="641"/>
      <c r="U361" s="641">
        <v>210</v>
      </c>
      <c r="V361" s="641"/>
      <c r="W361" s="526"/>
      <c r="X361" s="641"/>
      <c r="Y361" s="641"/>
      <c r="Z361" s="641"/>
      <c r="AA361" s="641"/>
      <c r="AB361" s="641"/>
      <c r="AC361" s="526"/>
      <c r="AD361" s="641"/>
      <c r="AE361" s="641"/>
      <c r="AF361" s="641"/>
      <c r="AG361" s="641"/>
      <c r="AH361" s="641"/>
      <c r="AI361" s="526"/>
      <c r="AJ361" s="641"/>
      <c r="AK361" s="641"/>
      <c r="AL361" s="641"/>
      <c r="AM361" s="641"/>
      <c r="AN361" s="641"/>
      <c r="AO361" s="1012"/>
      <c r="AP361" s="641"/>
      <c r="AQ361" s="641"/>
      <c r="AR361" s="641"/>
      <c r="AS361" s="641"/>
      <c r="AT361" s="641"/>
      <c r="AU361" s="1013">
        <f>SUM(N361:AT361)</f>
        <v>210</v>
      </c>
      <c r="AW361" s="1246"/>
      <c r="AX361" s="1244"/>
      <c r="AY361" s="1244"/>
      <c r="AZ361" s="1245"/>
    </row>
    <row r="362" spans="1:52" s="184" customFormat="1" ht="13.2" customHeight="1" thickBot="1" x14ac:dyDescent="0.45">
      <c r="A362" s="1223" t="s">
        <v>371</v>
      </c>
      <c r="B362" s="1252"/>
      <c r="C362" s="1150"/>
      <c r="D362" s="1247" t="s">
        <v>224</v>
      </c>
      <c r="E362" s="152" t="s">
        <v>401</v>
      </c>
      <c r="F362" s="1070" t="s">
        <v>1034</v>
      </c>
      <c r="G362" s="1249" t="s">
        <v>820</v>
      </c>
      <c r="H362" s="1239">
        <f>1660+270</f>
        <v>1930</v>
      </c>
      <c r="I362" s="1230">
        <f>AU362</f>
        <v>1660</v>
      </c>
      <c r="J362" s="1232">
        <f>SUM(N363:AJ363)</f>
        <v>780</v>
      </c>
      <c r="K362" s="1220">
        <f>H362-J362</f>
        <v>1150</v>
      </c>
      <c r="L362" s="1209">
        <f>J362/H362</f>
        <v>0.40414507772020725</v>
      </c>
      <c r="M362" s="869" t="s">
        <v>465</v>
      </c>
      <c r="N362" s="935"/>
      <c r="O362" s="1069">
        <v>260</v>
      </c>
      <c r="P362" s="640"/>
      <c r="Q362" s="212"/>
      <c r="R362" s="640">
        <v>200</v>
      </c>
      <c r="S362" s="935"/>
      <c r="T362" s="640"/>
      <c r="U362" s="640"/>
      <c r="V362" s="640"/>
      <c r="W362" s="212"/>
      <c r="X362" s="640"/>
      <c r="Y362" s="935"/>
      <c r="Z362" s="936">
        <v>400</v>
      </c>
      <c r="AA362" s="935"/>
      <c r="AB362" s="935"/>
      <c r="AC362" s="212"/>
      <c r="AD362" s="640"/>
      <c r="AE362" s="935"/>
      <c r="AF362" s="640">
        <v>400</v>
      </c>
      <c r="AG362" s="640"/>
      <c r="AH362" s="640"/>
      <c r="AI362" s="212"/>
      <c r="AJ362" s="640"/>
      <c r="AK362" s="640">
        <v>400</v>
      </c>
      <c r="AL362" s="640"/>
      <c r="AM362" s="640"/>
      <c r="AN362" s="640"/>
      <c r="AO362" s="1014"/>
      <c r="AP362" s="1015"/>
      <c r="AQ362" s="1015"/>
      <c r="AR362" s="1015"/>
      <c r="AS362" s="1015"/>
      <c r="AT362" s="372"/>
      <c r="AU362" s="1011">
        <f>SUM(N362:AS362)</f>
        <v>1660</v>
      </c>
      <c r="AW362" s="1246"/>
      <c r="AX362" s="1244"/>
      <c r="AY362" s="1244"/>
      <c r="AZ362" s="1245"/>
    </row>
    <row r="363" spans="1:52" s="184" customFormat="1" ht="13.2" customHeight="1" thickBot="1" x14ac:dyDescent="0.45">
      <c r="A363" s="1237"/>
      <c r="B363" s="1252"/>
      <c r="C363" s="1150"/>
      <c r="D363" s="1248"/>
      <c r="E363" s="105" t="s">
        <v>402</v>
      </c>
      <c r="F363" s="342">
        <v>260</v>
      </c>
      <c r="G363" s="1250"/>
      <c r="H363" s="1240"/>
      <c r="I363" s="1235"/>
      <c r="J363" s="1236"/>
      <c r="K363" s="1221"/>
      <c r="L363" s="1222"/>
      <c r="M363" s="870" t="s">
        <v>466</v>
      </c>
      <c r="N363" s="87"/>
      <c r="O363" s="87"/>
      <c r="P363" s="87"/>
      <c r="Q363" s="217"/>
      <c r="R363" s="87"/>
      <c r="S363" s="87">
        <v>210</v>
      </c>
      <c r="T363" s="50"/>
      <c r="U363" s="87"/>
      <c r="V363" s="87"/>
      <c r="W363" s="217"/>
      <c r="X363" s="87"/>
      <c r="Y363" s="87"/>
      <c r="Z363" s="87"/>
      <c r="AA363" s="87">
        <v>120</v>
      </c>
      <c r="AB363" s="87"/>
      <c r="AC363" s="217"/>
      <c r="AD363" s="87">
        <v>210</v>
      </c>
      <c r="AE363" s="87"/>
      <c r="AF363" s="50"/>
      <c r="AG363" s="87"/>
      <c r="AH363" s="87">
        <v>240</v>
      </c>
      <c r="AI363" s="217"/>
      <c r="AJ363" s="87"/>
      <c r="AK363" s="87"/>
      <c r="AL363" s="87"/>
      <c r="AM363" s="87"/>
      <c r="AN363" s="87"/>
      <c r="AO363" s="987"/>
      <c r="AP363" s="163"/>
      <c r="AQ363" s="163"/>
      <c r="AR363" s="163"/>
      <c r="AS363" s="163"/>
      <c r="AT363" s="156"/>
      <c r="AU363" s="1013">
        <f t="shared" ref="AU363:AU369" si="84">SUM(N363:AT363)</f>
        <v>780</v>
      </c>
      <c r="AW363" s="1246"/>
      <c r="AX363" s="1244"/>
      <c r="AY363" s="1244"/>
      <c r="AZ363" s="1245"/>
    </row>
    <row r="364" spans="1:52" s="184" customFormat="1" ht="13.2" hidden="1" customHeight="1" thickBot="1" x14ac:dyDescent="0.45">
      <c r="A364" s="1223" t="s">
        <v>371</v>
      </c>
      <c r="B364" s="1252"/>
      <c r="C364" s="1150"/>
      <c r="D364" s="1226"/>
      <c r="E364" s="249"/>
      <c r="F364" s="152"/>
      <c r="G364" s="152"/>
      <c r="H364" s="1239"/>
      <c r="I364" s="1230">
        <f>AU364</f>
        <v>0</v>
      </c>
      <c r="J364" s="1232">
        <f>SUM(N365:AT365)</f>
        <v>0</v>
      </c>
      <c r="K364" s="1220">
        <f>H364-J364</f>
        <v>0</v>
      </c>
      <c r="L364" s="1209"/>
      <c r="M364" s="30" t="s">
        <v>30</v>
      </c>
      <c r="N364" s="46"/>
      <c r="O364" s="46"/>
      <c r="P364" s="46"/>
      <c r="Q364" s="158"/>
      <c r="R364" s="46"/>
      <c r="S364" s="46"/>
      <c r="T364" s="46"/>
      <c r="U364" s="46"/>
      <c r="V364" s="46"/>
      <c r="W364" s="158"/>
      <c r="X364" s="46"/>
      <c r="Y364" s="46"/>
      <c r="Z364" s="46"/>
      <c r="AA364" s="46"/>
      <c r="AB364" s="46"/>
      <c r="AC364" s="158"/>
      <c r="AD364" s="46"/>
      <c r="AE364" s="46"/>
      <c r="AF364" s="46"/>
      <c r="AG364" s="46"/>
      <c r="AH364" s="46"/>
      <c r="AI364" s="158"/>
      <c r="AJ364" s="46"/>
      <c r="AK364" s="46"/>
      <c r="AL364" s="46"/>
      <c r="AM364" s="46"/>
      <c r="AN364" s="46"/>
      <c r="AO364" s="932"/>
      <c r="AP364" s="159"/>
      <c r="AQ364" s="159"/>
      <c r="AR364" s="159"/>
      <c r="AS364" s="159"/>
      <c r="AT364" s="153"/>
      <c r="AU364" s="1011">
        <f t="shared" si="84"/>
        <v>0</v>
      </c>
      <c r="AW364" s="918"/>
      <c r="AZ364" s="919"/>
    </row>
    <row r="365" spans="1:52" s="184" customFormat="1" ht="13.2" hidden="1" customHeight="1" thickBot="1" x14ac:dyDescent="0.45">
      <c r="A365" s="1237"/>
      <c r="B365" s="1252"/>
      <c r="C365" s="1150"/>
      <c r="D365" s="1238"/>
      <c r="E365" s="300"/>
      <c r="F365" s="161"/>
      <c r="G365" s="161"/>
      <c r="H365" s="1240"/>
      <c r="I365" s="1235"/>
      <c r="J365" s="1236"/>
      <c r="K365" s="1221"/>
      <c r="L365" s="1222"/>
      <c r="M365" s="37" t="s">
        <v>31</v>
      </c>
      <c r="N365" s="52"/>
      <c r="O365" s="52"/>
      <c r="P365" s="52"/>
      <c r="Q365" s="205"/>
      <c r="R365" s="52"/>
      <c r="S365" s="52"/>
      <c r="T365" s="52"/>
      <c r="U365" s="52"/>
      <c r="V365" s="52"/>
      <c r="W365" s="205"/>
      <c r="X365" s="52"/>
      <c r="Y365" s="52"/>
      <c r="Z365" s="52"/>
      <c r="AA365" s="52"/>
      <c r="AB365" s="52"/>
      <c r="AC365" s="205"/>
      <c r="AD365" s="52"/>
      <c r="AE365" s="52"/>
      <c r="AF365" s="52"/>
      <c r="AG365" s="52"/>
      <c r="AH365" s="52"/>
      <c r="AI365" s="205"/>
      <c r="AJ365" s="52"/>
      <c r="AK365" s="52"/>
      <c r="AL365" s="52"/>
      <c r="AM365" s="52"/>
      <c r="AN365" s="52"/>
      <c r="AO365" s="987"/>
      <c r="AP365" s="163"/>
      <c r="AQ365" s="163"/>
      <c r="AR365" s="163"/>
      <c r="AS365" s="163"/>
      <c r="AT365" s="156"/>
      <c r="AU365" s="1013">
        <f t="shared" si="84"/>
        <v>0</v>
      </c>
      <c r="AW365" s="918"/>
      <c r="AZ365" s="919"/>
    </row>
    <row r="366" spans="1:52" s="184" customFormat="1" ht="13.2" hidden="1" customHeight="1" thickBot="1" x14ac:dyDescent="0.45">
      <c r="A366" s="1223" t="s">
        <v>371</v>
      </c>
      <c r="B366" s="1252"/>
      <c r="C366" s="1150"/>
      <c r="D366" s="1226"/>
      <c r="E366" s="249"/>
      <c r="F366" s="1140"/>
      <c r="G366" s="329"/>
      <c r="H366" s="1142"/>
      <c r="I366" s="1230">
        <f>AU366</f>
        <v>0</v>
      </c>
      <c r="J366" s="1232">
        <f>SUM(N367:AT367)</f>
        <v>0</v>
      </c>
      <c r="K366" s="1220">
        <f>H366-J366</f>
        <v>0</v>
      </c>
      <c r="L366" s="1209"/>
      <c r="M366" s="30" t="s">
        <v>30</v>
      </c>
      <c r="N366" s="44"/>
      <c r="O366" s="44"/>
      <c r="P366" s="44"/>
      <c r="Q366" s="43"/>
      <c r="R366" s="44"/>
      <c r="S366" s="44"/>
      <c r="T366" s="44"/>
      <c r="U366" s="44"/>
      <c r="V366" s="44"/>
      <c r="W366" s="43"/>
      <c r="X366" s="44"/>
      <c r="Y366" s="44"/>
      <c r="Z366" s="44"/>
      <c r="AA366" s="44"/>
      <c r="AB366" s="44"/>
      <c r="AC366" s="43"/>
      <c r="AD366" s="44"/>
      <c r="AE366" s="44"/>
      <c r="AF366" s="44"/>
      <c r="AG366" s="44"/>
      <c r="AH366" s="44"/>
      <c r="AI366" s="43"/>
      <c r="AJ366" s="44"/>
      <c r="AK366" s="44"/>
      <c r="AL366" s="44"/>
      <c r="AM366" s="44"/>
      <c r="AN366" s="44"/>
      <c r="AO366" s="973"/>
      <c r="AP366" s="46"/>
      <c r="AQ366" s="46"/>
      <c r="AR366" s="46"/>
      <c r="AS366" s="46"/>
      <c r="AT366" s="86"/>
      <c r="AU366" s="1011">
        <f t="shared" si="84"/>
        <v>0</v>
      </c>
      <c r="AW366" s="918"/>
      <c r="AZ366" s="919"/>
    </row>
    <row r="367" spans="1:52" ht="13.2" hidden="1" customHeight="1" thickBot="1" x14ac:dyDescent="0.45">
      <c r="A367" s="1224"/>
      <c r="B367" s="1253"/>
      <c r="C367" s="1225"/>
      <c r="D367" s="1227"/>
      <c r="E367" s="876"/>
      <c r="F367" s="1228"/>
      <c r="G367" s="877"/>
      <c r="H367" s="1229"/>
      <c r="I367" s="1231"/>
      <c r="J367" s="1233"/>
      <c r="K367" s="1234"/>
      <c r="L367" s="1210"/>
      <c r="M367" s="878" t="s">
        <v>31</v>
      </c>
      <c r="N367" s="207"/>
      <c r="O367" s="207"/>
      <c r="P367" s="207"/>
      <c r="Q367" s="206"/>
      <c r="R367" s="207"/>
      <c r="S367" s="207"/>
      <c r="T367" s="207"/>
      <c r="U367" s="207"/>
      <c r="V367" s="207"/>
      <c r="W367" s="206"/>
      <c r="X367" s="207"/>
      <c r="Y367" s="207"/>
      <c r="Z367" s="207"/>
      <c r="AA367" s="207"/>
      <c r="AB367" s="207"/>
      <c r="AC367" s="206"/>
      <c r="AD367" s="207"/>
      <c r="AE367" s="207"/>
      <c r="AF367" s="207"/>
      <c r="AG367" s="207"/>
      <c r="AH367" s="207"/>
      <c r="AI367" s="206"/>
      <c r="AJ367" s="207"/>
      <c r="AK367" s="207"/>
      <c r="AL367" s="207"/>
      <c r="AM367" s="207"/>
      <c r="AN367" s="207"/>
      <c r="AO367" s="1016"/>
      <c r="AP367" s="208"/>
      <c r="AQ367" s="209"/>
      <c r="AR367" s="209"/>
      <c r="AS367" s="209"/>
      <c r="AT367" s="371"/>
      <c r="AU367" s="1017">
        <f t="shared" si="84"/>
        <v>0</v>
      </c>
      <c r="AW367" s="916"/>
      <c r="AZ367" s="917"/>
    </row>
    <row r="368" spans="1:52" ht="15" customHeight="1" x14ac:dyDescent="0.4">
      <c r="A368" s="1211" t="s">
        <v>774</v>
      </c>
      <c r="B368" s="1212"/>
      <c r="C368" s="1212"/>
      <c r="D368" s="1212"/>
      <c r="E368" s="1213"/>
      <c r="F368" s="871"/>
      <c r="G368" s="871"/>
      <c r="H368" s="1214">
        <f>H360+H362+H364+H366</f>
        <v>2430</v>
      </c>
      <c r="I368" s="1214">
        <f>I360+I362+I364+I366</f>
        <v>2160</v>
      </c>
      <c r="J368" s="1216">
        <f>SUM(J360:J367)</f>
        <v>990</v>
      </c>
      <c r="K368" s="1214">
        <f>K360+K362+K364+K366</f>
        <v>1440</v>
      </c>
      <c r="L368" s="1218">
        <f>J368/H368</f>
        <v>0.40740740740740738</v>
      </c>
      <c r="M368" s="875" t="s">
        <v>30</v>
      </c>
      <c r="N368" s="213">
        <f>N360+N362+N364+N366</f>
        <v>0</v>
      </c>
      <c r="O368" s="213">
        <f t="shared" ref="O368:T369" si="85">O360+O362+O364+O366</f>
        <v>260</v>
      </c>
      <c r="P368" s="213">
        <f t="shared" si="85"/>
        <v>0</v>
      </c>
      <c r="Q368" s="212">
        <f t="shared" si="85"/>
        <v>0</v>
      </c>
      <c r="R368" s="213">
        <f t="shared" si="85"/>
        <v>200</v>
      </c>
      <c r="S368" s="213">
        <f>S360+S362+S364+S366</f>
        <v>250</v>
      </c>
      <c r="T368" s="213">
        <f t="shared" si="85"/>
        <v>0</v>
      </c>
      <c r="U368" s="213">
        <f>U360+U362+U364+U366</f>
        <v>250</v>
      </c>
      <c r="V368" s="213">
        <f t="shared" ref="V368:X369" si="86">V360+V362+V364+V366</f>
        <v>0</v>
      </c>
      <c r="W368" s="212">
        <f t="shared" si="86"/>
        <v>0</v>
      </c>
      <c r="X368" s="213">
        <f t="shared" si="86"/>
        <v>0</v>
      </c>
      <c r="Y368" s="213">
        <f>Y360+Y362+Y364+Y366</f>
        <v>0</v>
      </c>
      <c r="Z368" s="213">
        <f t="shared" ref="Z368:AS369" si="87">Z360+Z362+Z364+Z366</f>
        <v>400</v>
      </c>
      <c r="AA368" s="213">
        <f t="shared" si="87"/>
        <v>0</v>
      </c>
      <c r="AB368" s="213">
        <f t="shared" si="87"/>
        <v>0</v>
      </c>
      <c r="AC368" s="212">
        <f t="shared" si="87"/>
        <v>0</v>
      </c>
      <c r="AD368" s="213">
        <f t="shared" si="87"/>
        <v>0</v>
      </c>
      <c r="AE368" s="213">
        <f>AE360+AE362+AE364+AE366</f>
        <v>0</v>
      </c>
      <c r="AF368" s="213">
        <f t="shared" si="87"/>
        <v>400</v>
      </c>
      <c r="AG368" s="213">
        <f t="shared" si="87"/>
        <v>0</v>
      </c>
      <c r="AH368" s="213">
        <f t="shared" si="87"/>
        <v>0</v>
      </c>
      <c r="AI368" s="212">
        <f t="shared" si="87"/>
        <v>0</v>
      </c>
      <c r="AJ368" s="213">
        <f t="shared" si="87"/>
        <v>0</v>
      </c>
      <c r="AK368" s="213">
        <f>AK360+AK362+AK364+AK366</f>
        <v>400</v>
      </c>
      <c r="AL368" s="213">
        <f t="shared" si="87"/>
        <v>0</v>
      </c>
      <c r="AM368" s="213">
        <f t="shared" si="87"/>
        <v>0</v>
      </c>
      <c r="AN368" s="640">
        <f t="shared" si="87"/>
        <v>0</v>
      </c>
      <c r="AO368" s="640">
        <f t="shared" si="87"/>
        <v>0</v>
      </c>
      <c r="AP368" s="640">
        <f t="shared" si="87"/>
        <v>0</v>
      </c>
      <c r="AQ368" s="640">
        <f t="shared" si="87"/>
        <v>0</v>
      </c>
      <c r="AR368" s="640">
        <f t="shared" si="87"/>
        <v>0</v>
      </c>
      <c r="AS368" s="640">
        <f t="shared" si="87"/>
        <v>0</v>
      </c>
      <c r="AT368" s="640"/>
      <c r="AU368" s="999">
        <f t="shared" si="84"/>
        <v>2160</v>
      </c>
      <c r="AW368" s="916"/>
      <c r="AZ368" s="917"/>
    </row>
    <row r="369" spans="1:52" ht="11.4" customHeight="1" thickBot="1" x14ac:dyDescent="0.45">
      <c r="A369" s="1127"/>
      <c r="B369" s="1128"/>
      <c r="C369" s="1128"/>
      <c r="D369" s="1128"/>
      <c r="E369" s="1129"/>
      <c r="F369" s="215"/>
      <c r="G369" s="215"/>
      <c r="H369" s="1215"/>
      <c r="I369" s="1215"/>
      <c r="J369" s="1217"/>
      <c r="K369" s="1215"/>
      <c r="L369" s="1219"/>
      <c r="M369" s="216" t="s">
        <v>31</v>
      </c>
      <c r="N369" s="218">
        <f>N361+N363+N365+N367</f>
        <v>0</v>
      </c>
      <c r="O369" s="218">
        <f t="shared" si="85"/>
        <v>0</v>
      </c>
      <c r="P369" s="218">
        <f t="shared" si="85"/>
        <v>0</v>
      </c>
      <c r="Q369" s="217">
        <f t="shared" si="85"/>
        <v>0</v>
      </c>
      <c r="R369" s="218">
        <f t="shared" si="85"/>
        <v>0</v>
      </c>
      <c r="S369" s="218">
        <f>S361+S363+S365+S367</f>
        <v>210</v>
      </c>
      <c r="T369" s="218">
        <f t="shared" si="85"/>
        <v>0</v>
      </c>
      <c r="U369" s="218">
        <f>U361+U363+U365+U367</f>
        <v>210</v>
      </c>
      <c r="V369" s="218">
        <f t="shared" si="86"/>
        <v>0</v>
      </c>
      <c r="W369" s="217">
        <f t="shared" si="86"/>
        <v>0</v>
      </c>
      <c r="X369" s="218">
        <f t="shared" si="86"/>
        <v>0</v>
      </c>
      <c r="Y369" s="218">
        <f>Y361+Y363+Y365+Y367</f>
        <v>0</v>
      </c>
      <c r="Z369" s="218">
        <f t="shared" si="87"/>
        <v>0</v>
      </c>
      <c r="AA369" s="218">
        <f t="shared" si="87"/>
        <v>120</v>
      </c>
      <c r="AB369" s="218">
        <f t="shared" si="87"/>
        <v>0</v>
      </c>
      <c r="AC369" s="217">
        <f t="shared" si="87"/>
        <v>0</v>
      </c>
      <c r="AD369" s="218">
        <f t="shared" si="87"/>
        <v>210</v>
      </c>
      <c r="AE369" s="218">
        <f>AE361+AE363+AE365+AE367</f>
        <v>0</v>
      </c>
      <c r="AF369" s="218">
        <f t="shared" si="87"/>
        <v>0</v>
      </c>
      <c r="AG369" s="218">
        <f t="shared" si="87"/>
        <v>0</v>
      </c>
      <c r="AH369" s="218">
        <f t="shared" si="87"/>
        <v>240</v>
      </c>
      <c r="AI369" s="217">
        <f t="shared" si="87"/>
        <v>0</v>
      </c>
      <c r="AJ369" s="218">
        <f t="shared" si="87"/>
        <v>0</v>
      </c>
      <c r="AK369" s="218">
        <f>AK361+AK363+AK365+AK367</f>
        <v>0</v>
      </c>
      <c r="AL369" s="218">
        <f t="shared" si="87"/>
        <v>0</v>
      </c>
      <c r="AM369" s="218">
        <f t="shared" si="87"/>
        <v>0</v>
      </c>
      <c r="AN369" s="87">
        <f t="shared" si="87"/>
        <v>0</v>
      </c>
      <c r="AO369" s="87">
        <f t="shared" si="87"/>
        <v>0</v>
      </c>
      <c r="AP369" s="87">
        <f t="shared" si="87"/>
        <v>0</v>
      </c>
      <c r="AQ369" s="87">
        <f t="shared" si="87"/>
        <v>0</v>
      </c>
      <c r="AR369" s="87">
        <f t="shared" si="87"/>
        <v>0</v>
      </c>
      <c r="AS369" s="87">
        <f t="shared" si="87"/>
        <v>0</v>
      </c>
      <c r="AT369" s="87"/>
      <c r="AU369" s="42">
        <f t="shared" si="84"/>
        <v>990</v>
      </c>
      <c r="AW369" s="916"/>
      <c r="AZ369" s="917"/>
    </row>
    <row r="370" spans="1:52" s="184" customFormat="1" ht="12" customHeight="1" x14ac:dyDescent="0.4">
      <c r="A370" s="1197" t="s">
        <v>245</v>
      </c>
      <c r="B370" s="1198"/>
      <c r="C370" s="1198"/>
      <c r="D370" s="1198"/>
      <c r="E370" s="1199"/>
      <c r="F370" s="817"/>
      <c r="G370" s="817"/>
      <c r="H370" s="1203">
        <f>H34+H58+H146+H199+H288+H324+H356+H210</f>
        <v>45039</v>
      </c>
      <c r="I370" s="1203">
        <f>I34+I58+I146+I199+I288+I324+I356+I210</f>
        <v>45039</v>
      </c>
      <c r="J370" s="1205">
        <f>J34+J58+J146+J199+J288+J324+J356+J210</f>
        <v>40875</v>
      </c>
      <c r="K370" s="1203">
        <f>K34+K58+K146+K199+K288+K324+K356+K210</f>
        <v>4164</v>
      </c>
      <c r="L370" s="1207">
        <f>J370/H370</f>
        <v>0.90754679277959105</v>
      </c>
      <c r="M370" s="764" t="s">
        <v>39</v>
      </c>
      <c r="N370" s="765">
        <f t="shared" ref="N370:AS370" si="88">N324+N288+N199+N146+N58+N34+N356+N210</f>
        <v>2074</v>
      </c>
      <c r="O370" s="765">
        <f t="shared" si="88"/>
        <v>1883</v>
      </c>
      <c r="P370" s="765">
        <f t="shared" si="88"/>
        <v>1755</v>
      </c>
      <c r="Q370" s="190">
        <f t="shared" si="88"/>
        <v>0</v>
      </c>
      <c r="R370" s="765">
        <f t="shared" si="88"/>
        <v>2065</v>
      </c>
      <c r="S370" s="765">
        <f t="shared" si="88"/>
        <v>2134</v>
      </c>
      <c r="T370" s="765">
        <f t="shared" si="88"/>
        <v>1905</v>
      </c>
      <c r="U370" s="765">
        <f t="shared" si="88"/>
        <v>2065</v>
      </c>
      <c r="V370" s="765">
        <f t="shared" si="88"/>
        <v>2155</v>
      </c>
      <c r="W370" s="190">
        <f t="shared" si="88"/>
        <v>0</v>
      </c>
      <c r="X370" s="765">
        <f t="shared" si="88"/>
        <v>1947</v>
      </c>
      <c r="Y370" s="765">
        <f t="shared" si="88"/>
        <v>2080</v>
      </c>
      <c r="Z370" s="765">
        <f t="shared" si="88"/>
        <v>2180</v>
      </c>
      <c r="AA370" s="765">
        <f t="shared" si="88"/>
        <v>2155</v>
      </c>
      <c r="AB370" s="765">
        <f t="shared" si="88"/>
        <v>1935</v>
      </c>
      <c r="AC370" s="190">
        <f t="shared" si="88"/>
        <v>0</v>
      </c>
      <c r="AD370" s="765">
        <f t="shared" si="88"/>
        <v>2089</v>
      </c>
      <c r="AE370" s="765">
        <f t="shared" si="88"/>
        <v>2362</v>
      </c>
      <c r="AF370" s="765">
        <f t="shared" si="88"/>
        <v>2350</v>
      </c>
      <c r="AG370" s="765">
        <f t="shared" si="88"/>
        <v>2230</v>
      </c>
      <c r="AH370" s="765">
        <f t="shared" si="88"/>
        <v>2050</v>
      </c>
      <c r="AI370" s="190">
        <f t="shared" si="88"/>
        <v>0</v>
      </c>
      <c r="AJ370" s="765">
        <f t="shared" si="88"/>
        <v>2040</v>
      </c>
      <c r="AK370" s="765">
        <f t="shared" si="88"/>
        <v>1720</v>
      </c>
      <c r="AL370" s="765">
        <f t="shared" si="88"/>
        <v>1690</v>
      </c>
      <c r="AM370" s="765">
        <f t="shared" si="88"/>
        <v>1975</v>
      </c>
      <c r="AN370" s="136">
        <f t="shared" si="88"/>
        <v>0</v>
      </c>
      <c r="AO370" s="136">
        <f t="shared" si="88"/>
        <v>0</v>
      </c>
      <c r="AP370" s="136">
        <f t="shared" si="88"/>
        <v>0</v>
      </c>
      <c r="AQ370" s="136">
        <f t="shared" si="88"/>
        <v>0</v>
      </c>
      <c r="AR370" s="136">
        <f t="shared" si="88"/>
        <v>0</v>
      </c>
      <c r="AS370" s="136">
        <f t="shared" si="88"/>
        <v>0</v>
      </c>
      <c r="AT370" s="136"/>
      <c r="AU370" s="1018">
        <f>SUM(N370:AN370)</f>
        <v>44839</v>
      </c>
      <c r="AW370" s="918"/>
      <c r="AZ370" s="919"/>
    </row>
    <row r="371" spans="1:52" s="184" customFormat="1" ht="14.4" customHeight="1" thickBot="1" x14ac:dyDescent="0.45">
      <c r="A371" s="1200"/>
      <c r="B371" s="1201"/>
      <c r="C371" s="1201"/>
      <c r="D371" s="1201"/>
      <c r="E371" s="1202"/>
      <c r="F371" s="818"/>
      <c r="G371" s="818"/>
      <c r="H371" s="1204"/>
      <c r="I371" s="1204"/>
      <c r="J371" s="1206"/>
      <c r="K371" s="1204"/>
      <c r="L371" s="1208"/>
      <c r="M371" s="766" t="s">
        <v>40</v>
      </c>
      <c r="N371" s="767">
        <f t="shared" ref="N371:AS371" si="89">N35+N59+N200+N289+N325+N357+N147+N211</f>
        <v>1498</v>
      </c>
      <c r="O371" s="767">
        <f t="shared" si="89"/>
        <v>1958</v>
      </c>
      <c r="P371" s="767">
        <f t="shared" si="89"/>
        <v>2123</v>
      </c>
      <c r="Q371" s="515">
        <f t="shared" si="89"/>
        <v>0</v>
      </c>
      <c r="R371" s="767">
        <f t="shared" si="89"/>
        <v>2171</v>
      </c>
      <c r="S371" s="767">
        <f t="shared" si="89"/>
        <v>2278</v>
      </c>
      <c r="T371" s="767">
        <f t="shared" si="89"/>
        <v>1399</v>
      </c>
      <c r="U371" s="767">
        <f t="shared" si="89"/>
        <v>1991</v>
      </c>
      <c r="V371" s="767">
        <f t="shared" si="89"/>
        <v>2016</v>
      </c>
      <c r="W371" s="515">
        <f t="shared" si="89"/>
        <v>0</v>
      </c>
      <c r="X371" s="767">
        <f t="shared" si="89"/>
        <v>1834</v>
      </c>
      <c r="Y371" s="767">
        <f t="shared" si="89"/>
        <v>2199</v>
      </c>
      <c r="Z371" s="767">
        <f t="shared" si="89"/>
        <v>1790</v>
      </c>
      <c r="AA371" s="767">
        <f t="shared" si="89"/>
        <v>1639</v>
      </c>
      <c r="AB371" s="767">
        <f t="shared" si="89"/>
        <v>1611</v>
      </c>
      <c r="AC371" s="515">
        <f t="shared" si="89"/>
        <v>0</v>
      </c>
      <c r="AD371" s="767">
        <f t="shared" si="89"/>
        <v>2411</v>
      </c>
      <c r="AE371" s="767">
        <f t="shared" si="89"/>
        <v>2370</v>
      </c>
      <c r="AF371" s="767">
        <f t="shared" si="89"/>
        <v>2596</v>
      </c>
      <c r="AG371" s="767">
        <f t="shared" si="89"/>
        <v>2579</v>
      </c>
      <c r="AH371" s="767">
        <f t="shared" si="89"/>
        <v>2211</v>
      </c>
      <c r="AI371" s="515">
        <f t="shared" si="89"/>
        <v>0</v>
      </c>
      <c r="AJ371" s="767">
        <f t="shared" si="89"/>
        <v>2150</v>
      </c>
      <c r="AK371" s="767">
        <f t="shared" si="89"/>
        <v>2051</v>
      </c>
      <c r="AL371" s="767">
        <f t="shared" si="89"/>
        <v>0</v>
      </c>
      <c r="AM371" s="767">
        <f t="shared" si="89"/>
        <v>0</v>
      </c>
      <c r="AN371" s="684">
        <f t="shared" si="89"/>
        <v>0</v>
      </c>
      <c r="AO371" s="684">
        <f t="shared" si="89"/>
        <v>0</v>
      </c>
      <c r="AP371" s="684">
        <f t="shared" si="89"/>
        <v>0</v>
      </c>
      <c r="AQ371" s="684">
        <f t="shared" si="89"/>
        <v>0</v>
      </c>
      <c r="AR371" s="684">
        <f t="shared" si="89"/>
        <v>0</v>
      </c>
      <c r="AS371" s="684">
        <f t="shared" si="89"/>
        <v>0</v>
      </c>
      <c r="AT371" s="684"/>
      <c r="AU371" s="1019">
        <f>SUM(N371:AT371)</f>
        <v>40875</v>
      </c>
      <c r="AW371" s="918"/>
      <c r="AZ371" s="919"/>
    </row>
    <row r="372" spans="1:52" ht="9" customHeight="1" thickBot="1" x14ac:dyDescent="0.45">
      <c r="A372" s="226"/>
      <c r="B372" s="227"/>
      <c r="C372" s="227"/>
      <c r="D372" s="227"/>
      <c r="E372" s="227"/>
      <c r="F372" s="227"/>
      <c r="G372" s="227"/>
      <c r="H372" s="228"/>
      <c r="I372" s="228"/>
      <c r="J372" s="229"/>
      <c r="K372" s="229"/>
      <c r="L372" s="458"/>
      <c r="M372" s="459"/>
      <c r="N372" s="230"/>
      <c r="P372" s="230"/>
      <c r="Q372" s="902"/>
      <c r="R372" s="230"/>
      <c r="S372" s="5"/>
      <c r="T372" s="230"/>
      <c r="U372" s="230"/>
      <c r="V372" s="230"/>
      <c r="W372" s="902"/>
      <c r="X372" s="230"/>
      <c r="Y372" s="5"/>
      <c r="Z372" s="5"/>
      <c r="AA372" s="5"/>
      <c r="AB372" s="5"/>
      <c r="AC372" s="902"/>
      <c r="AD372" s="230"/>
      <c r="AE372" s="5"/>
      <c r="AF372" s="230"/>
      <c r="AG372" s="230"/>
      <c r="AH372" s="230"/>
      <c r="AI372" s="902"/>
      <c r="AJ372" s="230"/>
      <c r="AK372" s="5"/>
      <c r="AL372" s="230"/>
      <c r="AM372" s="230"/>
      <c r="AN372" s="230"/>
      <c r="AW372" s="916"/>
      <c r="AZ372" s="917"/>
    </row>
    <row r="373" spans="1:52" ht="18" customHeight="1" thickBot="1" x14ac:dyDescent="0.45">
      <c r="A373" s="5"/>
      <c r="H373" s="456"/>
      <c r="K373" s="1187" t="s">
        <v>893</v>
      </c>
      <c r="L373" s="1180" t="s">
        <v>883</v>
      </c>
      <c r="M373" s="1180"/>
      <c r="N373" s="20">
        <v>1</v>
      </c>
      <c r="O373" s="20">
        <v>2</v>
      </c>
      <c r="P373" s="20">
        <v>3</v>
      </c>
      <c r="Q373" s="19">
        <v>4</v>
      </c>
      <c r="R373" s="20">
        <v>6</v>
      </c>
      <c r="S373" s="20">
        <v>7</v>
      </c>
      <c r="T373" s="20">
        <v>8</v>
      </c>
      <c r="U373" s="20">
        <v>9</v>
      </c>
      <c r="V373" s="20">
        <v>10</v>
      </c>
      <c r="W373" s="19">
        <v>11</v>
      </c>
      <c r="X373" s="20">
        <v>13</v>
      </c>
      <c r="Y373" s="20">
        <v>14</v>
      </c>
      <c r="Z373" s="20">
        <v>15</v>
      </c>
      <c r="AA373" s="20">
        <v>16</v>
      </c>
      <c r="AB373" s="20">
        <v>17</v>
      </c>
      <c r="AC373" s="19">
        <v>18</v>
      </c>
      <c r="AD373" s="20">
        <v>20</v>
      </c>
      <c r="AE373" s="20">
        <v>21</v>
      </c>
      <c r="AF373" s="20">
        <v>22</v>
      </c>
      <c r="AG373" s="20">
        <v>23</v>
      </c>
      <c r="AH373" s="20">
        <v>24</v>
      </c>
      <c r="AI373" s="19">
        <v>25</v>
      </c>
      <c r="AJ373" s="20">
        <v>27</v>
      </c>
      <c r="AK373" s="20">
        <v>28</v>
      </c>
      <c r="AL373" s="20">
        <v>29</v>
      </c>
      <c r="AM373" s="20">
        <v>30</v>
      </c>
      <c r="AN373" s="20">
        <v>31</v>
      </c>
      <c r="AO373" s="1020"/>
      <c r="AP373" s="1020"/>
      <c r="AQ373" s="1020"/>
      <c r="AR373" s="1020"/>
      <c r="AS373" s="1020"/>
      <c r="AT373" s="1020"/>
      <c r="AU373" s="1021" t="s">
        <v>884</v>
      </c>
      <c r="AW373" s="1076"/>
      <c r="AX373" s="1077"/>
      <c r="AY373" s="1077"/>
      <c r="AZ373" s="1078"/>
    </row>
    <row r="374" spans="1:52" ht="17.399999999999999" customHeight="1" x14ac:dyDescent="0.4">
      <c r="A374" s="859"/>
      <c r="B374" s="859"/>
      <c r="C374" s="859"/>
      <c r="D374" s="859"/>
      <c r="E374" s="859"/>
      <c r="F374" s="888"/>
      <c r="G374" s="883"/>
      <c r="H374" s="866"/>
      <c r="I374" s="861"/>
      <c r="J374" s="456"/>
      <c r="K374" s="1188"/>
      <c r="L374" s="1189" t="s">
        <v>885</v>
      </c>
      <c r="M374" s="798" t="s">
        <v>57</v>
      </c>
      <c r="N374" s="937"/>
      <c r="O374" s="937">
        <v>50</v>
      </c>
      <c r="P374" s="937">
        <v>160</v>
      </c>
      <c r="Q374" s="889"/>
      <c r="R374" s="937">
        <v>80</v>
      </c>
      <c r="S374" s="937">
        <v>80</v>
      </c>
      <c r="T374" s="937">
        <v>50</v>
      </c>
      <c r="U374" s="937"/>
      <c r="V374" s="937"/>
      <c r="W374" s="889"/>
      <c r="X374" s="937"/>
      <c r="Y374" s="937"/>
      <c r="Z374" s="937"/>
      <c r="AA374" s="937"/>
      <c r="AB374" s="937"/>
      <c r="AC374" s="889"/>
      <c r="AD374" s="937"/>
      <c r="AE374" s="937"/>
      <c r="AF374" s="937"/>
      <c r="AG374" s="937"/>
      <c r="AH374" s="937"/>
      <c r="AI374" s="889"/>
      <c r="AJ374" s="937"/>
      <c r="AK374" s="937"/>
      <c r="AL374" s="937"/>
      <c r="AM374" s="1022"/>
      <c r="AN374" s="1023"/>
      <c r="AO374" s="1023"/>
      <c r="AP374" s="1023"/>
      <c r="AQ374" s="1023"/>
      <c r="AR374" s="1023"/>
      <c r="AS374" s="1023"/>
      <c r="AT374" s="1023"/>
      <c r="AU374" s="1024">
        <f>SUM(N374:AK374)</f>
        <v>420</v>
      </c>
      <c r="AW374" s="1190" t="s">
        <v>1083</v>
      </c>
      <c r="AX374" s="1191"/>
      <c r="AY374" s="1191"/>
      <c r="AZ374" s="1192"/>
    </row>
    <row r="375" spans="1:52" ht="17.399999999999999" customHeight="1" thickBot="1" x14ac:dyDescent="0.45">
      <c r="A375" s="859"/>
      <c r="B375" s="859"/>
      <c r="C375" s="859"/>
      <c r="D375" s="859"/>
      <c r="E375" s="859"/>
      <c r="F375" s="860"/>
      <c r="G375" s="860"/>
      <c r="H375" s="864"/>
      <c r="I375" s="861"/>
      <c r="J375" s="233"/>
      <c r="K375" s="1188"/>
      <c r="L375" s="1181"/>
      <c r="M375" s="801" t="s">
        <v>58</v>
      </c>
      <c r="N375" s="938"/>
      <c r="O375" s="938">
        <f>105+104</f>
        <v>209</v>
      </c>
      <c r="P375" s="938">
        <f>121+99</f>
        <v>220</v>
      </c>
      <c r="Q375" s="890"/>
      <c r="R375" s="938">
        <v>9</v>
      </c>
      <c r="S375" s="938"/>
      <c r="T375" s="938"/>
      <c r="U375" s="938"/>
      <c r="V375" s="938"/>
      <c r="W375" s="890"/>
      <c r="X375" s="938"/>
      <c r="Y375" s="938"/>
      <c r="Z375" s="938"/>
      <c r="AA375" s="938"/>
      <c r="AB375" s="938"/>
      <c r="AC375" s="890"/>
      <c r="AD375" s="938"/>
      <c r="AE375" s="938"/>
      <c r="AF375" s="938"/>
      <c r="AG375" s="938"/>
      <c r="AH375" s="938"/>
      <c r="AI375" s="890"/>
      <c r="AJ375" s="938"/>
      <c r="AK375" s="938"/>
      <c r="AL375" s="938"/>
      <c r="AM375" s="1025"/>
      <c r="AN375" s="943"/>
      <c r="AO375" s="943"/>
      <c r="AP375" s="943"/>
      <c r="AQ375" s="943"/>
      <c r="AR375" s="943"/>
      <c r="AS375" s="943"/>
      <c r="AT375" s="943"/>
      <c r="AU375" s="1026">
        <f t="shared" ref="AU375:AU389" si="90">SUM(N375:AL375)</f>
        <v>438</v>
      </c>
      <c r="AW375" s="1190"/>
      <c r="AX375" s="1191"/>
      <c r="AY375" s="1191"/>
      <c r="AZ375" s="1192"/>
    </row>
    <row r="376" spans="1:52" ht="22.2" customHeight="1" x14ac:dyDescent="0.4">
      <c r="A376" s="859"/>
      <c r="B376" s="859"/>
      <c r="C376" s="859"/>
      <c r="D376" s="859"/>
      <c r="E376" s="859"/>
      <c r="F376" s="862"/>
      <c r="G376" s="862"/>
      <c r="H376" s="865"/>
      <c r="I376" s="859"/>
      <c r="J376" s="233"/>
      <c r="K376" s="1188"/>
      <c r="L376" s="1180" t="s">
        <v>886</v>
      </c>
      <c r="M376" s="800" t="s">
        <v>57</v>
      </c>
      <c r="N376" s="939">
        <v>50</v>
      </c>
      <c r="O376" s="939">
        <v>30</v>
      </c>
      <c r="P376" s="939"/>
      <c r="Q376" s="891"/>
      <c r="R376" s="939"/>
      <c r="S376" s="939"/>
      <c r="T376" s="939"/>
      <c r="U376" s="939"/>
      <c r="V376" s="939">
        <v>160</v>
      </c>
      <c r="W376" s="891"/>
      <c r="X376" s="939">
        <v>160</v>
      </c>
      <c r="Y376" s="939">
        <v>160</v>
      </c>
      <c r="Z376" s="939">
        <v>160</v>
      </c>
      <c r="AA376" s="939">
        <v>160</v>
      </c>
      <c r="AB376" s="939">
        <v>160</v>
      </c>
      <c r="AC376" s="891"/>
      <c r="AD376" s="939">
        <v>182</v>
      </c>
      <c r="AE376" s="939"/>
      <c r="AF376" s="939"/>
      <c r="AG376" s="939"/>
      <c r="AH376" s="939"/>
      <c r="AI376" s="891"/>
      <c r="AJ376" s="939">
        <v>90</v>
      </c>
      <c r="AK376" s="939">
        <v>90</v>
      </c>
      <c r="AL376" s="939">
        <v>90</v>
      </c>
      <c r="AM376" s="1027"/>
      <c r="AN376" s="1028"/>
      <c r="AO376" s="1028"/>
      <c r="AP376" s="1028"/>
      <c r="AQ376" s="1028"/>
      <c r="AR376" s="1028"/>
      <c r="AS376" s="1028"/>
      <c r="AT376" s="1028"/>
      <c r="AU376" s="1029">
        <f t="shared" si="90"/>
        <v>1492</v>
      </c>
      <c r="AW376" s="1190" t="s">
        <v>1084</v>
      </c>
      <c r="AX376" s="1191"/>
      <c r="AY376" s="1191"/>
      <c r="AZ376" s="1192"/>
    </row>
    <row r="377" spans="1:52" ht="18" customHeight="1" thickBot="1" x14ac:dyDescent="0.45">
      <c r="A377" s="863"/>
      <c r="B377" s="841"/>
      <c r="C377" s="842"/>
      <c r="D377" s="846"/>
      <c r="E377" s="843"/>
      <c r="F377" s="844"/>
      <c r="G377" s="857"/>
      <c r="H377" s="848"/>
      <c r="I377" s="858"/>
      <c r="J377" s="13"/>
      <c r="K377" s="1188"/>
      <c r="L377" s="1181"/>
      <c r="M377" s="801" t="s">
        <v>58</v>
      </c>
      <c r="N377" s="940">
        <f>27+94</f>
        <v>121</v>
      </c>
      <c r="O377" s="938">
        <f>8+10</f>
        <v>18</v>
      </c>
      <c r="P377" s="938"/>
      <c r="Q377" s="890"/>
      <c r="R377" s="938">
        <v>88</v>
      </c>
      <c r="S377" s="940">
        <v>45</v>
      </c>
      <c r="T377" s="938">
        <v>42</v>
      </c>
      <c r="U377" s="938">
        <f>53+7</f>
        <v>60</v>
      </c>
      <c r="V377" s="938">
        <v>7</v>
      </c>
      <c r="W377" s="890"/>
      <c r="X377" s="938"/>
      <c r="Y377" s="940"/>
      <c r="Z377" s="938"/>
      <c r="AA377" s="938">
        <v>10</v>
      </c>
      <c r="AB377" s="938">
        <v>37</v>
      </c>
      <c r="AC377" s="890"/>
      <c r="AD377" s="938">
        <v>95</v>
      </c>
      <c r="AE377" s="940">
        <v>92</v>
      </c>
      <c r="AF377" s="938">
        <v>103</v>
      </c>
      <c r="AG377" s="938">
        <v>109</v>
      </c>
      <c r="AH377" s="938">
        <v>107</v>
      </c>
      <c r="AI377" s="890"/>
      <c r="AJ377" s="938">
        <v>121</v>
      </c>
      <c r="AK377" s="940">
        <v>98</v>
      </c>
      <c r="AL377" s="938"/>
      <c r="AM377" s="1030"/>
      <c r="AN377" s="943"/>
      <c r="AO377" s="943"/>
      <c r="AP377" s="943"/>
      <c r="AQ377" s="943"/>
      <c r="AR377" s="943"/>
      <c r="AS377" s="943"/>
      <c r="AT377" s="943"/>
      <c r="AU377" s="1026">
        <f t="shared" si="90"/>
        <v>1153</v>
      </c>
      <c r="AW377" s="1190"/>
      <c r="AX377" s="1191"/>
      <c r="AY377" s="1191"/>
      <c r="AZ377" s="1192"/>
    </row>
    <row r="378" spans="1:52" ht="18" customHeight="1" x14ac:dyDescent="0.4">
      <c r="A378" s="841"/>
      <c r="B378" s="841"/>
      <c r="C378" s="842"/>
      <c r="D378" s="846"/>
      <c r="E378" s="843"/>
      <c r="F378" s="845"/>
      <c r="G378" s="857"/>
      <c r="H378" s="848"/>
      <c r="I378" s="848"/>
      <c r="J378" s="13"/>
      <c r="K378" s="1188"/>
      <c r="L378" s="1180" t="s">
        <v>887</v>
      </c>
      <c r="M378" s="800" t="s">
        <v>57</v>
      </c>
      <c r="N378" s="941"/>
      <c r="O378" s="941"/>
      <c r="P378" s="941"/>
      <c r="Q378" s="893"/>
      <c r="R378" s="941">
        <v>100</v>
      </c>
      <c r="S378" s="941"/>
      <c r="T378" s="941"/>
      <c r="U378" s="941"/>
      <c r="V378" s="941"/>
      <c r="W378" s="893"/>
      <c r="X378" s="941"/>
      <c r="Y378" s="941"/>
      <c r="Z378" s="941"/>
      <c r="AA378" s="941"/>
      <c r="AB378" s="941"/>
      <c r="AC378" s="893"/>
      <c r="AD378" s="941"/>
      <c r="AE378" s="941"/>
      <c r="AF378" s="941"/>
      <c r="AG378" s="941"/>
      <c r="AH378" s="941"/>
      <c r="AI378" s="893"/>
      <c r="AJ378" s="941"/>
      <c r="AK378" s="941"/>
      <c r="AL378" s="941"/>
      <c r="AM378" s="1031"/>
      <c r="AN378" s="1032"/>
      <c r="AO378" s="1032"/>
      <c r="AP378" s="1032"/>
      <c r="AQ378" s="1032"/>
      <c r="AR378" s="1032"/>
      <c r="AS378" s="1032"/>
      <c r="AT378" s="1032"/>
      <c r="AU378" s="1029">
        <f t="shared" si="90"/>
        <v>100</v>
      </c>
      <c r="AW378" s="1193"/>
      <c r="AX378" s="1194"/>
      <c r="AY378" s="1194"/>
      <c r="AZ378" s="1195"/>
    </row>
    <row r="379" spans="1:52" ht="18" customHeight="1" thickBot="1" x14ac:dyDescent="0.45">
      <c r="A379" s="841"/>
      <c r="B379" s="841"/>
      <c r="C379" s="842"/>
      <c r="D379" s="846"/>
      <c r="E379" s="843"/>
      <c r="F379" s="857"/>
      <c r="G379" s="844"/>
      <c r="H379" s="848"/>
      <c r="I379" s="858"/>
      <c r="J379" s="13"/>
      <c r="K379" s="1188"/>
      <c r="L379" s="1181"/>
      <c r="M379" s="801" t="s">
        <v>58</v>
      </c>
      <c r="N379" s="940"/>
      <c r="O379" s="940"/>
      <c r="P379" s="940"/>
      <c r="Q379" s="892"/>
      <c r="R379" s="940"/>
      <c r="S379" s="940">
        <v>88</v>
      </c>
      <c r="T379" s="940"/>
      <c r="U379" s="940"/>
      <c r="V379" s="940"/>
      <c r="W379" s="892"/>
      <c r="X379" s="940"/>
      <c r="Y379" s="940"/>
      <c r="Z379" s="940"/>
      <c r="AA379" s="940"/>
      <c r="AB379" s="940"/>
      <c r="AC379" s="892"/>
      <c r="AD379" s="940"/>
      <c r="AE379" s="940"/>
      <c r="AF379" s="940"/>
      <c r="AG379" s="940"/>
      <c r="AH379" s="940"/>
      <c r="AI379" s="892"/>
      <c r="AJ379" s="940"/>
      <c r="AK379" s="940"/>
      <c r="AL379" s="940"/>
      <c r="AM379" s="1033"/>
      <c r="AN379" s="1034"/>
      <c r="AO379" s="1034"/>
      <c r="AP379" s="1034"/>
      <c r="AQ379" s="1034"/>
      <c r="AR379" s="1034"/>
      <c r="AS379" s="1034"/>
      <c r="AT379" s="1034"/>
      <c r="AU379" s="1026">
        <f t="shared" si="90"/>
        <v>88</v>
      </c>
      <c r="AW379" s="1196"/>
      <c r="AX379" s="1194"/>
      <c r="AY379" s="1194"/>
      <c r="AZ379" s="1195"/>
    </row>
    <row r="380" spans="1:52" ht="18" customHeight="1" x14ac:dyDescent="0.4">
      <c r="A380" s="841"/>
      <c r="B380" s="841"/>
      <c r="C380" s="842"/>
      <c r="D380" s="846"/>
      <c r="E380" s="843"/>
      <c r="F380" s="857"/>
      <c r="G380" s="845"/>
      <c r="H380" s="848"/>
      <c r="I380" s="848"/>
      <c r="J380" s="13"/>
      <c r="K380" s="1188"/>
      <c r="L380" s="1180" t="s">
        <v>888</v>
      </c>
      <c r="M380" s="800" t="s">
        <v>57</v>
      </c>
      <c r="N380" s="939"/>
      <c r="O380" s="939"/>
      <c r="P380" s="939"/>
      <c r="Q380" s="891"/>
      <c r="R380" s="939"/>
      <c r="S380" s="939">
        <v>180</v>
      </c>
      <c r="T380" s="939"/>
      <c r="U380" s="939"/>
      <c r="V380" s="939"/>
      <c r="W380" s="891"/>
      <c r="X380" s="939"/>
      <c r="Y380" s="939"/>
      <c r="Z380" s="939"/>
      <c r="AA380" s="939"/>
      <c r="AB380" s="939"/>
      <c r="AC380" s="891"/>
      <c r="AD380" s="939"/>
      <c r="AE380" s="939"/>
      <c r="AF380" s="939"/>
      <c r="AG380" s="939"/>
      <c r="AH380" s="939"/>
      <c r="AI380" s="891"/>
      <c r="AJ380" s="939"/>
      <c r="AK380" s="939"/>
      <c r="AL380" s="939"/>
      <c r="AM380" s="1035"/>
      <c r="AN380" s="942"/>
      <c r="AO380" s="1028"/>
      <c r="AP380" s="1028"/>
      <c r="AQ380" s="1028"/>
      <c r="AR380" s="1028"/>
      <c r="AS380" s="1028"/>
      <c r="AT380" s="1028"/>
      <c r="AU380" s="1029">
        <f t="shared" si="90"/>
        <v>180</v>
      </c>
      <c r="AW380" s="916"/>
      <c r="AZ380" s="917"/>
    </row>
    <row r="381" spans="1:52" ht="18" customHeight="1" thickBot="1" x14ac:dyDescent="0.45">
      <c r="A381" s="841"/>
      <c r="B381" s="841"/>
      <c r="C381" s="842"/>
      <c r="D381" s="846"/>
      <c r="E381" s="843"/>
      <c r="F381" s="844"/>
      <c r="G381" s="844"/>
      <c r="H381" s="849"/>
      <c r="I381" s="858"/>
      <c r="J381" s="13"/>
      <c r="K381" s="1188"/>
      <c r="L381" s="1181"/>
      <c r="M381" s="801" t="s">
        <v>58</v>
      </c>
      <c r="N381" s="940"/>
      <c r="O381" s="940"/>
      <c r="P381" s="940"/>
      <c r="Q381" s="892"/>
      <c r="R381" s="940"/>
      <c r="S381" s="940"/>
      <c r="T381" s="940">
        <v>61</v>
      </c>
      <c r="U381" s="940">
        <v>97</v>
      </c>
      <c r="V381" s="940">
        <v>20</v>
      </c>
      <c r="W381" s="892"/>
      <c r="X381" s="940"/>
      <c r="Y381" s="940"/>
      <c r="Z381" s="940"/>
      <c r="AA381" s="940"/>
      <c r="AB381" s="940"/>
      <c r="AC381" s="892"/>
      <c r="AD381" s="940"/>
      <c r="AE381" s="940"/>
      <c r="AF381" s="940"/>
      <c r="AG381" s="940"/>
      <c r="AH381" s="940"/>
      <c r="AI381" s="892"/>
      <c r="AJ381" s="940"/>
      <c r="AK381" s="940"/>
      <c r="AL381" s="940"/>
      <c r="AM381" s="1033"/>
      <c r="AN381" s="1034"/>
      <c r="AO381" s="1034"/>
      <c r="AP381" s="1034"/>
      <c r="AQ381" s="1034"/>
      <c r="AR381" s="1034"/>
      <c r="AS381" s="1034"/>
      <c r="AT381" s="1034"/>
      <c r="AU381" s="1026">
        <f t="shared" si="90"/>
        <v>178</v>
      </c>
      <c r="AW381" s="916"/>
      <c r="AZ381" s="917"/>
    </row>
    <row r="382" spans="1:52" ht="18" customHeight="1" x14ac:dyDescent="0.4">
      <c r="A382" s="841"/>
      <c r="B382" s="841"/>
      <c r="C382" s="842"/>
      <c r="D382" s="846"/>
      <c r="E382" s="843"/>
      <c r="F382" s="844"/>
      <c r="G382" s="844"/>
      <c r="H382" s="849"/>
      <c r="I382" s="858"/>
      <c r="J382" s="13"/>
      <c r="K382" s="1188"/>
      <c r="L382" s="1180" t="s">
        <v>1081</v>
      </c>
      <c r="M382" s="800" t="s">
        <v>57</v>
      </c>
      <c r="N382" s="939"/>
      <c r="O382" s="939"/>
      <c r="P382" s="939"/>
      <c r="Q382" s="891"/>
      <c r="R382" s="939"/>
      <c r="S382" s="939"/>
      <c r="T382" s="939">
        <v>90</v>
      </c>
      <c r="U382" s="939"/>
      <c r="V382" s="939"/>
      <c r="W382" s="891"/>
      <c r="X382" s="939"/>
      <c r="Y382" s="939"/>
      <c r="Z382" s="939"/>
      <c r="AA382" s="939"/>
      <c r="AB382" s="939"/>
      <c r="AC382" s="891"/>
      <c r="AD382" s="939"/>
      <c r="AE382" s="939"/>
      <c r="AF382" s="939"/>
      <c r="AG382" s="939"/>
      <c r="AH382" s="939"/>
      <c r="AI382" s="891"/>
      <c r="AJ382" s="939"/>
      <c r="AK382" s="939"/>
      <c r="AL382" s="939"/>
      <c r="AM382" s="1035"/>
      <c r="AN382" s="942"/>
      <c r="AO382" s="1028"/>
      <c r="AP382" s="1028"/>
      <c r="AQ382" s="1028"/>
      <c r="AR382" s="1028"/>
      <c r="AS382" s="1028"/>
      <c r="AT382" s="1028"/>
      <c r="AU382" s="1029">
        <f t="shared" si="90"/>
        <v>90</v>
      </c>
      <c r="AW382" s="916"/>
      <c r="AZ382" s="917"/>
    </row>
    <row r="383" spans="1:52" ht="18" customHeight="1" thickBot="1" x14ac:dyDescent="0.45">
      <c r="A383" s="841"/>
      <c r="B383" s="841"/>
      <c r="C383" s="842"/>
      <c r="D383" s="846"/>
      <c r="E383" s="843"/>
      <c r="F383" s="844"/>
      <c r="G383" s="844"/>
      <c r="H383" s="849"/>
      <c r="I383" s="858"/>
      <c r="J383" s="13"/>
      <c r="K383" s="1188"/>
      <c r="L383" s="1181"/>
      <c r="M383" s="801" t="s">
        <v>58</v>
      </c>
      <c r="N383" s="940"/>
      <c r="O383" s="940"/>
      <c r="P383" s="940"/>
      <c r="Q383" s="892"/>
      <c r="R383" s="940"/>
      <c r="S383" s="940"/>
      <c r="T383" s="940"/>
      <c r="U383" s="940"/>
      <c r="V383" s="940">
        <v>53</v>
      </c>
      <c r="W383" s="892"/>
      <c r="X383" s="940">
        <v>44</v>
      </c>
      <c r="Y383" s="940"/>
      <c r="Z383" s="940"/>
      <c r="AA383" s="940"/>
      <c r="AB383" s="940"/>
      <c r="AC383" s="892"/>
      <c r="AD383" s="940"/>
      <c r="AE383" s="940"/>
      <c r="AF383" s="940"/>
      <c r="AG383" s="940"/>
      <c r="AH383" s="940"/>
      <c r="AI383" s="892"/>
      <c r="AJ383" s="940"/>
      <c r="AK383" s="940"/>
      <c r="AL383" s="940"/>
      <c r="AM383" s="1033"/>
      <c r="AN383" s="1034"/>
      <c r="AO383" s="1034"/>
      <c r="AP383" s="1034"/>
      <c r="AQ383" s="1034"/>
      <c r="AR383" s="1034"/>
      <c r="AS383" s="1034"/>
      <c r="AT383" s="1034"/>
      <c r="AU383" s="1026">
        <f t="shared" si="90"/>
        <v>97</v>
      </c>
      <c r="AW383" s="916"/>
      <c r="AZ383" s="917"/>
    </row>
    <row r="384" spans="1:52" ht="18" customHeight="1" x14ac:dyDescent="0.4">
      <c r="A384" s="841"/>
      <c r="B384" s="841"/>
      <c r="C384" s="842"/>
      <c r="D384" s="846"/>
      <c r="E384" s="843"/>
      <c r="F384" s="845"/>
      <c r="G384" s="845"/>
      <c r="H384" s="848"/>
      <c r="I384" s="848"/>
      <c r="J384" s="13"/>
      <c r="K384" s="1188"/>
      <c r="L384" s="1180" t="s">
        <v>889</v>
      </c>
      <c r="M384" s="800" t="s">
        <v>57</v>
      </c>
      <c r="N384" s="942"/>
      <c r="O384" s="942"/>
      <c r="P384" s="942"/>
      <c r="Q384" s="894"/>
      <c r="R384" s="942"/>
      <c r="S384" s="942"/>
      <c r="T384" s="942">
        <v>80</v>
      </c>
      <c r="U384" s="942">
        <v>70</v>
      </c>
      <c r="V384" s="942"/>
      <c r="W384" s="894"/>
      <c r="X384" s="942"/>
      <c r="Y384" s="942"/>
      <c r="Z384" s="942"/>
      <c r="AA384" s="942"/>
      <c r="AB384" s="942"/>
      <c r="AC384" s="894"/>
      <c r="AD384" s="942"/>
      <c r="AE384" s="942"/>
      <c r="AF384" s="942"/>
      <c r="AG384" s="942"/>
      <c r="AH384" s="942"/>
      <c r="AI384" s="894"/>
      <c r="AJ384" s="942"/>
      <c r="AK384" s="942"/>
      <c r="AL384" s="942"/>
      <c r="AM384" s="464"/>
      <c r="AN384" s="464"/>
      <c r="AO384" s="464"/>
      <c r="AP384" s="464"/>
      <c r="AQ384" s="464"/>
      <c r="AR384" s="464"/>
      <c r="AS384" s="464"/>
      <c r="AT384" s="464"/>
      <c r="AU384" s="1029">
        <f t="shared" si="90"/>
        <v>150</v>
      </c>
      <c r="AW384" s="916"/>
      <c r="AZ384" s="917"/>
    </row>
    <row r="385" spans="1:52" ht="18" customHeight="1" thickBot="1" x14ac:dyDescent="0.45">
      <c r="A385" s="841"/>
      <c r="B385" s="841"/>
      <c r="C385" s="842"/>
      <c r="D385" s="846"/>
      <c r="E385" s="847"/>
      <c r="F385" s="844"/>
      <c r="G385" s="844"/>
      <c r="H385" s="1182"/>
      <c r="I385" s="1183"/>
      <c r="J385" s="13"/>
      <c r="K385" s="1188"/>
      <c r="L385" s="1181"/>
      <c r="M385" s="801" t="s">
        <v>58</v>
      </c>
      <c r="N385" s="944"/>
      <c r="O385" s="943"/>
      <c r="P385" s="943"/>
      <c r="Q385" s="1047"/>
      <c r="R385" s="943"/>
      <c r="S385" s="944"/>
      <c r="T385" s="943"/>
      <c r="U385" s="943"/>
      <c r="V385" s="943"/>
      <c r="W385" s="1047"/>
      <c r="X385" s="943">
        <v>52</v>
      </c>
      <c r="Y385" s="943">
        <v>27</v>
      </c>
      <c r="Z385" s="943">
        <v>34</v>
      </c>
      <c r="AA385" s="943"/>
      <c r="AB385" s="943"/>
      <c r="AC385" s="1047"/>
      <c r="AD385" s="943"/>
      <c r="AE385" s="944"/>
      <c r="AF385" s="943"/>
      <c r="AG385" s="943"/>
      <c r="AH385" s="943"/>
      <c r="AI385" s="1047"/>
      <c r="AJ385" s="943"/>
      <c r="AK385" s="944"/>
      <c r="AL385" s="944"/>
      <c r="AM385" s="1036"/>
      <c r="AN385" s="1037"/>
      <c r="AO385" s="1037"/>
      <c r="AP385" s="1037"/>
      <c r="AQ385" s="1037"/>
      <c r="AR385" s="1037"/>
      <c r="AS385" s="1037"/>
      <c r="AT385" s="1037"/>
      <c r="AU385" s="1026">
        <f t="shared" si="90"/>
        <v>113</v>
      </c>
      <c r="AW385" s="916"/>
      <c r="AZ385" s="917"/>
    </row>
    <row r="386" spans="1:52" ht="18" customHeight="1" x14ac:dyDescent="0.4">
      <c r="A386" s="841"/>
      <c r="B386" s="841"/>
      <c r="C386" s="842"/>
      <c r="D386" s="846"/>
      <c r="E386" s="843"/>
      <c r="F386" s="845"/>
      <c r="G386" s="845"/>
      <c r="H386" s="1182"/>
      <c r="I386" s="1182"/>
      <c r="J386" s="13"/>
      <c r="K386" s="1188"/>
      <c r="L386" s="1180" t="s">
        <v>892</v>
      </c>
      <c r="M386" s="800" t="s">
        <v>57</v>
      </c>
      <c r="N386" s="942"/>
      <c r="O386" s="942"/>
      <c r="P386" s="942"/>
      <c r="Q386" s="894"/>
      <c r="R386" s="942"/>
      <c r="S386" s="942"/>
      <c r="T386" s="942"/>
      <c r="U386" s="942"/>
      <c r="V386" s="942"/>
      <c r="W386" s="894"/>
      <c r="X386" s="942"/>
      <c r="Y386" s="942"/>
      <c r="Z386" s="942"/>
      <c r="AA386" s="942"/>
      <c r="AB386" s="942"/>
      <c r="AC386" s="894"/>
      <c r="AD386" s="942"/>
      <c r="AE386" s="942"/>
      <c r="AF386" s="942"/>
      <c r="AG386" s="942"/>
      <c r="AH386" s="942"/>
      <c r="AI386" s="894"/>
      <c r="AJ386" s="942"/>
      <c r="AK386" s="942"/>
      <c r="AL386" s="942"/>
      <c r="AM386" s="464"/>
      <c r="AN386" s="464"/>
      <c r="AO386" s="464"/>
      <c r="AP386" s="464"/>
      <c r="AQ386" s="464"/>
      <c r="AR386" s="464"/>
      <c r="AS386" s="464"/>
      <c r="AT386" s="464"/>
      <c r="AU386" s="1029">
        <f t="shared" si="90"/>
        <v>0</v>
      </c>
      <c r="AW386" s="807"/>
      <c r="AZ386" s="810"/>
    </row>
    <row r="387" spans="1:52" ht="18" customHeight="1" thickBot="1" x14ac:dyDescent="0.45">
      <c r="A387" s="841"/>
      <c r="B387" s="841"/>
      <c r="C387" s="842"/>
      <c r="D387" s="846"/>
      <c r="E387" s="843"/>
      <c r="F387" s="844"/>
      <c r="G387" s="844"/>
      <c r="H387" s="1182"/>
      <c r="I387" s="1183"/>
      <c r="J387" s="13"/>
      <c r="K387" s="1188"/>
      <c r="L387" s="1184"/>
      <c r="M387" s="799" t="s">
        <v>58</v>
      </c>
      <c r="N387" s="1038"/>
      <c r="O387" s="1039"/>
      <c r="P387" s="1039"/>
      <c r="Q387" s="1048"/>
      <c r="R387" s="1039"/>
      <c r="S387" s="1038"/>
      <c r="T387" s="1039"/>
      <c r="U387" s="1039"/>
      <c r="V387" s="1039"/>
      <c r="W387" s="1048"/>
      <c r="X387" s="1039"/>
      <c r="Y387" s="1038"/>
      <c r="Z387" s="1039"/>
      <c r="AA387" s="1039"/>
      <c r="AB387" s="1039"/>
      <c r="AC387" s="1048"/>
      <c r="AD387" s="1039"/>
      <c r="AE387" s="1038"/>
      <c r="AF387" s="1039"/>
      <c r="AG387" s="1039"/>
      <c r="AH387" s="1039"/>
      <c r="AI387" s="1048"/>
      <c r="AJ387" s="1039"/>
      <c r="AK387" s="1038"/>
      <c r="AL387" s="1038"/>
      <c r="AM387" s="1040"/>
      <c r="AN387" s="1041"/>
      <c r="AO387" s="1041"/>
      <c r="AP387" s="1041"/>
      <c r="AQ387" s="1041"/>
      <c r="AR387" s="1041"/>
      <c r="AS387" s="1041"/>
      <c r="AT387" s="1041"/>
      <c r="AU387" s="1026">
        <f t="shared" si="90"/>
        <v>0</v>
      </c>
      <c r="AW387" s="807"/>
      <c r="AZ387" s="810"/>
    </row>
    <row r="388" spans="1:52" ht="18" customHeight="1" thickBot="1" x14ac:dyDescent="0.45">
      <c r="A388" s="841"/>
      <c r="B388" s="841"/>
      <c r="C388" s="842"/>
      <c r="D388" s="846"/>
      <c r="E388" s="843"/>
      <c r="F388" s="845"/>
      <c r="G388" s="845"/>
      <c r="H388" s="1182"/>
      <c r="I388" s="1182"/>
      <c r="J388" s="13"/>
      <c r="K388" s="1185" t="s">
        <v>890</v>
      </c>
      <c r="L388" s="1186"/>
      <c r="M388" s="1186"/>
      <c r="N388" s="1042">
        <f>N374+N376+N378+N380+N382+N384+N386</f>
        <v>50</v>
      </c>
      <c r="O388" s="1042">
        <f t="shared" ref="O388:AT388" si="91">O374+O376+O378+O380+O382+O384+O386</f>
        <v>80</v>
      </c>
      <c r="P388" s="1042">
        <f t="shared" si="91"/>
        <v>160</v>
      </c>
      <c r="Q388" s="895">
        <f t="shared" si="91"/>
        <v>0</v>
      </c>
      <c r="R388" s="1042">
        <f t="shared" si="91"/>
        <v>180</v>
      </c>
      <c r="S388" s="1042">
        <f t="shared" si="91"/>
        <v>260</v>
      </c>
      <c r="T388" s="1042">
        <f t="shared" si="91"/>
        <v>220</v>
      </c>
      <c r="U388" s="1042">
        <f t="shared" si="91"/>
        <v>70</v>
      </c>
      <c r="V388" s="1042">
        <f t="shared" si="91"/>
        <v>160</v>
      </c>
      <c r="W388" s="895">
        <f t="shared" si="91"/>
        <v>0</v>
      </c>
      <c r="X388" s="1042">
        <f t="shared" si="91"/>
        <v>160</v>
      </c>
      <c r="Y388" s="1042">
        <f t="shared" si="91"/>
        <v>160</v>
      </c>
      <c r="Z388" s="1042">
        <f t="shared" si="91"/>
        <v>160</v>
      </c>
      <c r="AA388" s="1042">
        <f t="shared" si="91"/>
        <v>160</v>
      </c>
      <c r="AB388" s="1042">
        <f t="shared" si="91"/>
        <v>160</v>
      </c>
      <c r="AC388" s="895">
        <f t="shared" si="91"/>
        <v>0</v>
      </c>
      <c r="AD388" s="1042">
        <f t="shared" si="91"/>
        <v>182</v>
      </c>
      <c r="AE388" s="1042">
        <f t="shared" si="91"/>
        <v>0</v>
      </c>
      <c r="AF388" s="1042">
        <f t="shared" si="91"/>
        <v>0</v>
      </c>
      <c r="AG388" s="1042">
        <f t="shared" si="91"/>
        <v>0</v>
      </c>
      <c r="AH388" s="1042">
        <f t="shared" si="91"/>
        <v>0</v>
      </c>
      <c r="AI388" s="895">
        <f t="shared" si="91"/>
        <v>0</v>
      </c>
      <c r="AJ388" s="1042">
        <f t="shared" si="91"/>
        <v>90</v>
      </c>
      <c r="AK388" s="1042">
        <f t="shared" si="91"/>
        <v>90</v>
      </c>
      <c r="AL388" s="1042">
        <f t="shared" si="91"/>
        <v>90</v>
      </c>
      <c r="AM388" s="1042">
        <f t="shared" si="91"/>
        <v>0</v>
      </c>
      <c r="AN388" s="1042">
        <f t="shared" si="91"/>
        <v>0</v>
      </c>
      <c r="AO388" s="1042">
        <f t="shared" si="91"/>
        <v>0</v>
      </c>
      <c r="AP388" s="1042">
        <f t="shared" si="91"/>
        <v>0</v>
      </c>
      <c r="AQ388" s="1042">
        <f t="shared" si="91"/>
        <v>0</v>
      </c>
      <c r="AR388" s="1042">
        <f t="shared" si="91"/>
        <v>0</v>
      </c>
      <c r="AS388" s="1042">
        <f t="shared" si="91"/>
        <v>0</v>
      </c>
      <c r="AT388" s="1042">
        <f t="shared" si="91"/>
        <v>0</v>
      </c>
      <c r="AU388" s="1043">
        <f t="shared" si="90"/>
        <v>2432</v>
      </c>
      <c r="AW388" s="807"/>
      <c r="AZ388" s="810"/>
    </row>
    <row r="389" spans="1:52" ht="18" customHeight="1" thickBot="1" x14ac:dyDescent="0.45">
      <c r="A389" s="841"/>
      <c r="B389" s="841"/>
      <c r="C389" s="842"/>
      <c r="D389" s="846"/>
      <c r="E389" s="843"/>
      <c r="F389" s="844"/>
      <c r="G389" s="844"/>
      <c r="H389" s="848"/>
      <c r="I389" s="849"/>
      <c r="J389" s="13"/>
      <c r="K389" s="1164" t="s">
        <v>891</v>
      </c>
      <c r="L389" s="1165"/>
      <c r="M389" s="1165"/>
      <c r="N389" s="1044">
        <f>N375+N377+N379+N381+N385+N387+N383</f>
        <v>121</v>
      </c>
      <c r="O389" s="1044">
        <f t="shared" ref="O389:AT389" si="92">O375+O377+O379+O381+O385+O387+O383</f>
        <v>227</v>
      </c>
      <c r="P389" s="1044">
        <f t="shared" si="92"/>
        <v>220</v>
      </c>
      <c r="Q389" s="896">
        <f t="shared" si="92"/>
        <v>0</v>
      </c>
      <c r="R389" s="1044">
        <f t="shared" si="92"/>
        <v>97</v>
      </c>
      <c r="S389" s="1044">
        <f t="shared" si="92"/>
        <v>133</v>
      </c>
      <c r="T389" s="1044">
        <f t="shared" si="92"/>
        <v>103</v>
      </c>
      <c r="U389" s="1044">
        <f t="shared" si="92"/>
        <v>157</v>
      </c>
      <c r="V389" s="1044">
        <f t="shared" si="92"/>
        <v>80</v>
      </c>
      <c r="W389" s="896">
        <f t="shared" si="92"/>
        <v>0</v>
      </c>
      <c r="X389" s="1044">
        <f t="shared" si="92"/>
        <v>96</v>
      </c>
      <c r="Y389" s="1044">
        <f t="shared" si="92"/>
        <v>27</v>
      </c>
      <c r="Z389" s="1044">
        <f t="shared" si="92"/>
        <v>34</v>
      </c>
      <c r="AA389" s="1044">
        <f t="shared" si="92"/>
        <v>10</v>
      </c>
      <c r="AB389" s="1044">
        <f t="shared" si="92"/>
        <v>37</v>
      </c>
      <c r="AC389" s="896">
        <f t="shared" si="92"/>
        <v>0</v>
      </c>
      <c r="AD389" s="1044">
        <f t="shared" si="92"/>
        <v>95</v>
      </c>
      <c r="AE389" s="1044">
        <f t="shared" si="92"/>
        <v>92</v>
      </c>
      <c r="AF389" s="1044">
        <f t="shared" si="92"/>
        <v>103</v>
      </c>
      <c r="AG389" s="1044">
        <f t="shared" si="92"/>
        <v>109</v>
      </c>
      <c r="AH389" s="1044">
        <f t="shared" si="92"/>
        <v>107</v>
      </c>
      <c r="AI389" s="896">
        <f t="shared" si="92"/>
        <v>0</v>
      </c>
      <c r="AJ389" s="1044">
        <f t="shared" si="92"/>
        <v>121</v>
      </c>
      <c r="AK389" s="1044">
        <f t="shared" si="92"/>
        <v>98</v>
      </c>
      <c r="AL389" s="1044">
        <f t="shared" si="92"/>
        <v>0</v>
      </c>
      <c r="AM389" s="1044">
        <f t="shared" si="92"/>
        <v>0</v>
      </c>
      <c r="AN389" s="1044">
        <f t="shared" si="92"/>
        <v>0</v>
      </c>
      <c r="AO389" s="1044">
        <f t="shared" si="92"/>
        <v>0</v>
      </c>
      <c r="AP389" s="1044">
        <f t="shared" si="92"/>
        <v>0</v>
      </c>
      <c r="AQ389" s="1044">
        <f t="shared" si="92"/>
        <v>0</v>
      </c>
      <c r="AR389" s="1044">
        <f t="shared" si="92"/>
        <v>0</v>
      </c>
      <c r="AS389" s="1044">
        <f t="shared" si="92"/>
        <v>0</v>
      </c>
      <c r="AT389" s="1044">
        <f t="shared" si="92"/>
        <v>0</v>
      </c>
      <c r="AU389" s="1045">
        <f t="shared" si="90"/>
        <v>2067</v>
      </c>
      <c r="AW389" s="805"/>
      <c r="AX389" s="802"/>
      <c r="AY389" s="802"/>
      <c r="AZ389" s="808"/>
    </row>
    <row r="390" spans="1:52" ht="18" customHeight="1" thickBot="1" x14ac:dyDescent="0.45">
      <c r="A390" s="5" t="s">
        <v>246</v>
      </c>
      <c r="B390" s="850"/>
      <c r="C390" s="851"/>
      <c r="D390" s="852"/>
      <c r="E390" s="853"/>
      <c r="F390" s="854"/>
      <c r="G390" s="854"/>
      <c r="H390" s="855"/>
      <c r="I390" s="856"/>
      <c r="J390" s="673"/>
      <c r="K390" s="886"/>
      <c r="L390" s="886"/>
      <c r="M390" s="839"/>
      <c r="N390" s="1046"/>
      <c r="O390" s="1046"/>
      <c r="P390" s="1046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  <c r="AK390" s="840"/>
      <c r="AL390" s="840"/>
      <c r="AM390" s="840"/>
      <c r="AN390" s="840"/>
      <c r="AO390" s="531"/>
      <c r="AP390" s="531"/>
      <c r="AQ390" s="531"/>
      <c r="AR390" s="531"/>
      <c r="AS390" s="531"/>
      <c r="AT390" s="531"/>
      <c r="AU390" s="512"/>
    </row>
    <row r="391" spans="1:52" ht="18" customHeight="1" x14ac:dyDescent="0.4">
      <c r="A391" s="1166" t="s">
        <v>926</v>
      </c>
      <c r="B391" s="1167"/>
      <c r="C391" s="1172"/>
      <c r="D391" s="1172" t="s">
        <v>920</v>
      </c>
      <c r="E391" s="1172" t="s">
        <v>922</v>
      </c>
      <c r="F391" s="1175" t="s">
        <v>561</v>
      </c>
      <c r="G391" s="1175" t="s">
        <v>925</v>
      </c>
      <c r="H391" s="1178" t="s">
        <v>923</v>
      </c>
      <c r="I391" s="1178" t="s">
        <v>924</v>
      </c>
      <c r="J391" s="673"/>
      <c r="K391" s="886"/>
      <c r="L391" s="886"/>
      <c r="M391" s="879"/>
      <c r="N391" s="880"/>
      <c r="O391" s="880"/>
      <c r="P391" s="880"/>
      <c r="Q391" s="88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  <c r="AK391" s="840"/>
      <c r="AL391" s="840"/>
      <c r="AM391" s="840"/>
      <c r="AN391" s="840"/>
      <c r="AO391" s="531"/>
      <c r="AP391" s="531"/>
      <c r="AQ391" s="531"/>
      <c r="AR391" s="531"/>
      <c r="AS391" s="531"/>
      <c r="AT391" s="531"/>
      <c r="AU391" s="512"/>
    </row>
    <row r="392" spans="1:52" ht="18" customHeight="1" x14ac:dyDescent="0.4">
      <c r="A392" s="1168"/>
      <c r="B392" s="1169"/>
      <c r="C392" s="1173"/>
      <c r="D392" s="1173"/>
      <c r="E392" s="1173"/>
      <c r="F392" s="1176"/>
      <c r="G392" s="1176"/>
      <c r="H392" s="1179"/>
      <c r="I392" s="1179"/>
      <c r="J392" s="673"/>
      <c r="K392" s="868">
        <f>H370+H368+H444-556-800-268-38-101-96</f>
        <v>112810</v>
      </c>
      <c r="L392" s="886"/>
      <c r="M392" s="879"/>
      <c r="N392" s="880"/>
      <c r="O392" s="880"/>
      <c r="P392" s="880"/>
      <c r="Q392" s="88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  <c r="AK392" s="840"/>
      <c r="AL392" s="840"/>
      <c r="AM392" s="840"/>
      <c r="AN392" s="840"/>
      <c r="AO392" s="531"/>
      <c r="AP392" s="531"/>
      <c r="AQ392" s="531"/>
      <c r="AR392" s="531"/>
      <c r="AS392" s="531"/>
      <c r="AT392" s="531"/>
      <c r="AU392" s="512"/>
    </row>
    <row r="393" spans="1:52" ht="18" customHeight="1" thickBot="1" x14ac:dyDescent="0.45">
      <c r="A393" s="1170"/>
      <c r="B393" s="1171"/>
      <c r="C393" s="1174"/>
      <c r="D393" s="1174"/>
      <c r="E393" s="1174"/>
      <c r="F393" s="1177"/>
      <c r="G393" s="1177"/>
      <c r="H393" s="1174"/>
      <c r="I393" s="1174"/>
      <c r="J393" s="673"/>
      <c r="K393" s="887"/>
      <c r="L393" s="886"/>
      <c r="M393" s="879"/>
      <c r="N393" s="880"/>
      <c r="O393" s="880"/>
      <c r="P393" s="880"/>
      <c r="Q393" s="88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  <c r="AK393" s="840"/>
      <c r="AL393" s="840"/>
      <c r="AM393" s="840"/>
      <c r="AN393" s="840"/>
      <c r="AO393" s="531"/>
      <c r="AP393" s="531"/>
      <c r="AQ393" s="531"/>
      <c r="AR393" s="531"/>
      <c r="AS393" s="531"/>
      <c r="AT393" s="531"/>
      <c r="AU393" s="512"/>
    </row>
    <row r="394" spans="1:52" ht="18" hidden="1" customHeight="1" x14ac:dyDescent="0.4">
      <c r="A394" s="830"/>
      <c r="B394" s="831"/>
      <c r="C394" s="107"/>
      <c r="D394" s="1147" t="s">
        <v>249</v>
      </c>
      <c r="E394" s="235" t="s">
        <v>979</v>
      </c>
      <c r="F394" s="152"/>
      <c r="G394" s="1162"/>
      <c r="H394" s="1142"/>
      <c r="I394" s="1160"/>
      <c r="J394" s="673"/>
      <c r="K394" s="887"/>
      <c r="L394" s="886"/>
      <c r="M394" s="879"/>
      <c r="N394" s="880"/>
      <c r="O394" s="880"/>
      <c r="P394" s="880"/>
      <c r="Q394" s="88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  <c r="AK394" s="840"/>
      <c r="AL394" s="840"/>
      <c r="AM394" s="840"/>
      <c r="AN394" s="840"/>
      <c r="AO394" s="531"/>
      <c r="AP394" s="531"/>
      <c r="AQ394" s="531"/>
      <c r="AR394" s="531"/>
      <c r="AS394" s="531"/>
      <c r="AT394" s="531"/>
      <c r="AU394" s="512"/>
    </row>
    <row r="395" spans="1:52" ht="18" hidden="1" customHeight="1" thickBot="1" x14ac:dyDescent="0.45">
      <c r="A395" s="830"/>
      <c r="B395" s="831"/>
      <c r="C395" s="107"/>
      <c r="D395" s="1135"/>
      <c r="E395" s="236" t="s">
        <v>902</v>
      </c>
      <c r="F395" s="105"/>
      <c r="G395" s="1163"/>
      <c r="H395" s="1137"/>
      <c r="I395" s="1137"/>
      <c r="J395" s="673"/>
      <c r="K395" s="886"/>
      <c r="L395" s="886"/>
      <c r="M395" s="879"/>
      <c r="N395" s="880"/>
      <c r="O395" s="880"/>
      <c r="P395" s="880"/>
      <c r="Q395" s="88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  <c r="AK395" s="840"/>
      <c r="AL395" s="840"/>
      <c r="AM395" s="840"/>
      <c r="AN395" s="840"/>
      <c r="AO395" s="531"/>
      <c r="AP395" s="531"/>
      <c r="AQ395" s="531"/>
      <c r="AR395" s="531"/>
      <c r="AS395" s="531"/>
      <c r="AT395" s="531"/>
      <c r="AU395" s="512"/>
    </row>
    <row r="396" spans="1:52" ht="18" hidden="1" customHeight="1" x14ac:dyDescent="0.4">
      <c r="A396" s="830"/>
      <c r="B396" s="831"/>
      <c r="C396" s="107"/>
      <c r="D396" s="1135"/>
      <c r="E396" s="236" t="s">
        <v>252</v>
      </c>
      <c r="F396" s="1162"/>
      <c r="G396" s="152"/>
      <c r="H396" s="1142"/>
      <c r="I396" s="1160"/>
      <c r="J396" s="673"/>
      <c r="K396" s="886"/>
      <c r="L396" s="886"/>
      <c r="M396" s="879"/>
      <c r="N396" s="880"/>
      <c r="O396" s="880"/>
      <c r="P396" s="880"/>
      <c r="Q396" s="88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  <c r="AK396" s="840"/>
      <c r="AL396" s="840"/>
      <c r="AM396" s="840"/>
      <c r="AN396" s="840"/>
      <c r="AO396" s="531"/>
      <c r="AP396" s="531"/>
      <c r="AQ396" s="531"/>
      <c r="AR396" s="531"/>
      <c r="AS396" s="531"/>
      <c r="AT396" s="531"/>
      <c r="AU396" s="512"/>
    </row>
    <row r="397" spans="1:52" ht="18" hidden="1" customHeight="1" thickBot="1" x14ac:dyDescent="0.45">
      <c r="A397" s="830"/>
      <c r="B397" s="831"/>
      <c r="C397" s="107"/>
      <c r="D397" s="1135"/>
      <c r="E397" s="236" t="s">
        <v>253</v>
      </c>
      <c r="F397" s="1163"/>
      <c r="G397" s="105"/>
      <c r="H397" s="1137"/>
      <c r="I397" s="1137"/>
      <c r="J397" s="673"/>
      <c r="K397" s="886"/>
      <c r="L397" s="886"/>
      <c r="M397" s="879"/>
      <c r="N397" s="880"/>
      <c r="O397" s="880"/>
      <c r="P397" s="880"/>
      <c r="Q397" s="88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  <c r="AK397" s="840"/>
      <c r="AL397" s="840"/>
      <c r="AM397" s="840"/>
      <c r="AN397" s="840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830"/>
      <c r="B398" s="831"/>
      <c r="C398" s="107"/>
      <c r="D398" s="1135"/>
      <c r="E398" s="236" t="s">
        <v>254</v>
      </c>
      <c r="F398" s="152"/>
      <c r="G398" s="152"/>
      <c r="H398" s="1143"/>
      <c r="I398" s="1160"/>
      <c r="J398" s="673"/>
      <c r="K398" s="886"/>
      <c r="L398" s="886"/>
      <c r="M398" s="879"/>
      <c r="N398" s="880"/>
      <c r="O398" s="880"/>
      <c r="P398" s="880"/>
      <c r="Q398" s="88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  <c r="AK398" s="840"/>
      <c r="AL398" s="840"/>
      <c r="AM398" s="840"/>
      <c r="AN398" s="840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830"/>
      <c r="B399" s="831"/>
      <c r="C399" s="107"/>
      <c r="D399" s="1159"/>
      <c r="E399" s="236" t="s">
        <v>255</v>
      </c>
      <c r="F399" s="105"/>
      <c r="G399" s="105"/>
      <c r="H399" s="1137"/>
      <c r="I399" s="1137"/>
      <c r="J399" s="589"/>
      <c r="K399" s="879"/>
      <c r="L399" s="879"/>
      <c r="M399" s="879"/>
      <c r="N399" s="880"/>
      <c r="O399" s="880"/>
      <c r="P399" s="880"/>
      <c r="Q399" s="88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  <c r="AK399" s="840"/>
      <c r="AL399" s="840"/>
      <c r="AM399" s="840"/>
      <c r="AN399" s="840"/>
      <c r="AO399" s="531"/>
      <c r="AP399" s="531"/>
      <c r="AQ399" s="531"/>
      <c r="AR399" s="531"/>
      <c r="AS399" s="531"/>
      <c r="AT399" s="531"/>
      <c r="AU399" s="512"/>
    </row>
    <row r="400" spans="1:52" ht="18" customHeight="1" x14ac:dyDescent="0.4">
      <c r="A400" s="830"/>
      <c r="B400" s="831"/>
      <c r="C400" s="107"/>
      <c r="D400" s="1158" t="s">
        <v>578</v>
      </c>
      <c r="E400" s="527" t="s">
        <v>1128</v>
      </c>
      <c r="F400" s="1118"/>
      <c r="G400" s="152"/>
      <c r="H400" s="1142">
        <v>500</v>
      </c>
      <c r="I400" s="1143" t="s">
        <v>1129</v>
      </c>
      <c r="J400" s="589"/>
      <c r="K400" s="879"/>
      <c r="L400" s="879"/>
      <c r="M400" s="879"/>
      <c r="N400" s="880"/>
      <c r="O400" s="880"/>
      <c r="P400" s="880"/>
      <c r="Q400" s="88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  <c r="AK400" s="840"/>
      <c r="AL400" s="840"/>
      <c r="AM400" s="840"/>
      <c r="AN400" s="840"/>
      <c r="AO400" s="531"/>
      <c r="AP400" s="531"/>
      <c r="AQ400" s="531"/>
      <c r="AR400" s="531"/>
      <c r="AS400" s="531"/>
      <c r="AT400" s="531"/>
      <c r="AU400" s="512"/>
    </row>
    <row r="401" spans="1:47" ht="18" customHeight="1" thickBot="1" x14ac:dyDescent="0.45">
      <c r="A401" s="830"/>
      <c r="B401" s="831"/>
      <c r="C401" s="107"/>
      <c r="D401" s="1135"/>
      <c r="E401" s="236" t="s">
        <v>495</v>
      </c>
      <c r="F401" s="1119"/>
      <c r="G401" s="105"/>
      <c r="H401" s="1137"/>
      <c r="I401" s="1137"/>
      <c r="J401" s="589"/>
      <c r="K401" s="879"/>
      <c r="L401" s="879"/>
      <c r="M401" s="879"/>
      <c r="N401" s="880"/>
      <c r="O401" s="880"/>
      <c r="P401" s="880"/>
      <c r="Q401" s="88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  <c r="AK401" s="840"/>
      <c r="AL401" s="840"/>
      <c r="AM401" s="840"/>
      <c r="AN401" s="840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830"/>
      <c r="B402" s="831"/>
      <c r="C402" s="107"/>
      <c r="D402" s="1135"/>
      <c r="E402" s="236" t="s">
        <v>496</v>
      </c>
      <c r="F402" s="152"/>
      <c r="G402" s="152"/>
      <c r="H402" s="1142"/>
      <c r="I402" s="1160"/>
      <c r="J402" s="589"/>
      <c r="K402" s="879"/>
      <c r="L402" s="879"/>
      <c r="M402" s="879"/>
      <c r="N402" s="880"/>
      <c r="O402" s="880"/>
      <c r="P402" s="880"/>
      <c r="Q402" s="88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  <c r="AK402" s="840"/>
      <c r="AL402" s="840"/>
      <c r="AM402" s="840"/>
      <c r="AN402" s="840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830"/>
      <c r="B403" s="831"/>
      <c r="C403" s="107"/>
      <c r="D403" s="1135"/>
      <c r="E403" s="236" t="s">
        <v>260</v>
      </c>
      <c r="F403" s="105"/>
      <c r="G403" s="105"/>
      <c r="H403" s="1137"/>
      <c r="I403" s="1137"/>
      <c r="J403" s="589"/>
      <c r="K403" s="879"/>
      <c r="L403" s="879"/>
      <c r="M403" s="879"/>
      <c r="N403" s="880"/>
      <c r="O403" s="880"/>
      <c r="P403" s="880"/>
      <c r="Q403" s="88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  <c r="AK403" s="840"/>
      <c r="AL403" s="840"/>
      <c r="AM403" s="840"/>
      <c r="AN403" s="840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830"/>
      <c r="B404" s="831"/>
      <c r="C404" s="107"/>
      <c r="D404" s="1135"/>
      <c r="E404" s="236" t="s">
        <v>497</v>
      </c>
      <c r="F404" s="152"/>
      <c r="G404" s="152"/>
      <c r="H404" s="1142"/>
      <c r="I404" s="1160"/>
      <c r="J404" s="589"/>
      <c r="K404" s="879"/>
      <c r="L404" s="879"/>
      <c r="M404" s="879"/>
      <c r="N404" s="880"/>
      <c r="O404" s="880"/>
      <c r="P404" s="880"/>
      <c r="Q404" s="88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  <c r="AK404" s="840"/>
      <c r="AL404" s="840"/>
      <c r="AM404" s="840"/>
      <c r="AN404" s="840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830"/>
      <c r="B405" s="831"/>
      <c r="C405" s="107"/>
      <c r="D405" s="1135"/>
      <c r="E405" s="236" t="s">
        <v>262</v>
      </c>
      <c r="F405" s="105"/>
      <c r="G405" s="105"/>
      <c r="H405" s="1137"/>
      <c r="I405" s="1137"/>
      <c r="J405" s="589"/>
      <c r="K405" s="712"/>
      <c r="L405" s="1151"/>
      <c r="M405" s="1151"/>
      <c r="N405" s="881"/>
      <c r="O405" s="881"/>
      <c r="P405" s="881"/>
      <c r="Q405" s="881"/>
      <c r="R405" s="461"/>
      <c r="S405" s="461"/>
      <c r="T405" s="461"/>
      <c r="U405" s="461"/>
      <c r="V405" s="461"/>
      <c r="W405" s="461"/>
      <c r="X405" s="461"/>
      <c r="Y405" s="461"/>
      <c r="Z405" s="461"/>
      <c r="AA405" s="461"/>
      <c r="AB405" s="461"/>
      <c r="AC405" s="461"/>
      <c r="AD405" s="461"/>
      <c r="AE405" s="461"/>
      <c r="AF405" s="461"/>
      <c r="AG405" s="461"/>
      <c r="AH405" s="461"/>
      <c r="AI405" s="461"/>
      <c r="AJ405" s="461"/>
      <c r="AK405" s="461"/>
      <c r="AL405" s="178"/>
      <c r="AU405" s="512"/>
    </row>
    <row r="406" spans="1:47" ht="18" hidden="1" customHeight="1" x14ac:dyDescent="0.4">
      <c r="A406" s="830"/>
      <c r="B406" s="831"/>
      <c r="C406" s="107"/>
      <c r="D406" s="1135"/>
      <c r="E406" s="236" t="s">
        <v>498</v>
      </c>
      <c r="F406" s="152"/>
      <c r="G406" s="152"/>
      <c r="H406" s="1142"/>
      <c r="I406" s="1143"/>
      <c r="J406" s="589"/>
      <c r="K406" s="712"/>
      <c r="L406" s="1151"/>
      <c r="M406" s="1151"/>
      <c r="N406" s="881"/>
      <c r="O406" s="881"/>
      <c r="P406" s="881"/>
      <c r="Q406" s="881"/>
      <c r="R406" s="461"/>
      <c r="S406" s="461"/>
      <c r="T406" s="461"/>
      <c r="U406" s="461"/>
      <c r="V406" s="461"/>
      <c r="W406" s="461"/>
      <c r="X406" s="461"/>
      <c r="Y406" s="461"/>
      <c r="Z406" s="461"/>
      <c r="AA406" s="461"/>
      <c r="AB406" s="461"/>
      <c r="AC406" s="461"/>
      <c r="AD406" s="461"/>
      <c r="AE406" s="461"/>
      <c r="AF406" s="461"/>
      <c r="AG406" s="461"/>
      <c r="AH406" s="461"/>
      <c r="AI406" s="461"/>
      <c r="AJ406" s="461"/>
      <c r="AK406" s="461"/>
      <c r="AL406" s="178"/>
      <c r="AU406" s="512"/>
    </row>
    <row r="407" spans="1:47" ht="18" hidden="1" customHeight="1" thickBot="1" x14ac:dyDescent="0.45">
      <c r="A407" s="830"/>
      <c r="B407" s="831"/>
      <c r="C407" s="107"/>
      <c r="D407" s="1159"/>
      <c r="E407" s="236" t="s">
        <v>264</v>
      </c>
      <c r="F407" s="105"/>
      <c r="G407" s="105"/>
      <c r="H407" s="1137"/>
      <c r="I407" s="1137"/>
      <c r="J407" s="589"/>
      <c r="K407" s="712"/>
      <c r="L407" s="1151"/>
      <c r="M407" s="1151"/>
      <c r="N407" s="881"/>
      <c r="O407" s="881"/>
      <c r="P407" s="881"/>
      <c r="Q407" s="881"/>
      <c r="R407" s="461"/>
      <c r="S407" s="461"/>
      <c r="T407" s="461"/>
      <c r="U407" s="461"/>
      <c r="V407" s="461"/>
      <c r="W407" s="461"/>
      <c r="X407" s="461"/>
      <c r="Y407" s="461"/>
      <c r="Z407" s="461"/>
      <c r="AA407" s="461"/>
      <c r="AB407" s="461"/>
      <c r="AC407" s="461"/>
      <c r="AD407" s="461"/>
      <c r="AE407" s="461"/>
      <c r="AF407" s="461"/>
      <c r="AG407" s="461"/>
      <c r="AH407" s="461"/>
      <c r="AI407" s="461"/>
      <c r="AJ407" s="461"/>
      <c r="AK407" s="461"/>
      <c r="AL407" s="178"/>
      <c r="AU407" s="512"/>
    </row>
    <row r="408" spans="1:47" ht="17.399999999999999" hidden="1" customHeight="1" x14ac:dyDescent="0.4">
      <c r="A408" s="830"/>
      <c r="B408" s="831"/>
      <c r="C408" s="107"/>
      <c r="D408" s="1158" t="s">
        <v>265</v>
      </c>
      <c r="E408" s="236" t="s">
        <v>266</v>
      </c>
      <c r="F408" s="152"/>
      <c r="G408" s="152"/>
      <c r="H408" s="1142"/>
      <c r="I408" s="1142"/>
      <c r="J408" s="589"/>
      <c r="K408" s="712"/>
      <c r="L408" s="1151"/>
      <c r="M408" s="1151"/>
      <c r="N408" s="881"/>
      <c r="O408" s="881"/>
      <c r="P408" s="881"/>
      <c r="Q408" s="881"/>
      <c r="R408" s="461"/>
      <c r="S408" s="461"/>
      <c r="T408" s="461"/>
      <c r="U408" s="461"/>
      <c r="V408" s="461"/>
      <c r="W408" s="461"/>
      <c r="X408" s="461"/>
      <c r="Y408" s="461"/>
      <c r="Z408" s="461"/>
      <c r="AA408" s="461"/>
      <c r="AB408" s="461"/>
      <c r="AC408" s="461"/>
      <c r="AD408" s="461"/>
      <c r="AE408" s="461"/>
      <c r="AF408" s="461"/>
      <c r="AG408" s="461"/>
      <c r="AH408" s="461"/>
      <c r="AI408" s="461"/>
      <c r="AJ408" s="461"/>
      <c r="AK408" s="461"/>
      <c r="AL408" s="178"/>
      <c r="AU408" s="512"/>
    </row>
    <row r="409" spans="1:47" ht="18" hidden="1" customHeight="1" thickBot="1" x14ac:dyDescent="0.45">
      <c r="A409" s="830"/>
      <c r="B409" s="831"/>
      <c r="C409" s="107"/>
      <c r="D409" s="1135"/>
      <c r="E409" s="236" t="s">
        <v>267</v>
      </c>
      <c r="F409" s="105"/>
      <c r="G409" s="105"/>
      <c r="H409" s="1137"/>
      <c r="I409" s="1137"/>
      <c r="J409" s="589"/>
      <c r="K409" s="712"/>
      <c r="L409" s="1151"/>
      <c r="M409" s="1151"/>
      <c r="N409" s="881"/>
      <c r="O409" s="881"/>
      <c r="P409" s="881"/>
      <c r="Q409" s="881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thickBot="1" x14ac:dyDescent="0.45">
      <c r="A410" s="830"/>
      <c r="B410" s="831"/>
      <c r="C410" s="1150"/>
      <c r="D410" s="1135"/>
      <c r="E410" s="236" t="s">
        <v>268</v>
      </c>
      <c r="F410" s="152"/>
      <c r="G410" s="152"/>
      <c r="H410" s="1142"/>
      <c r="I410" s="1142"/>
      <c r="J410" s="589"/>
      <c r="K410" s="712"/>
      <c r="L410" s="1151"/>
      <c r="M410" s="1151"/>
      <c r="N410" s="881"/>
      <c r="O410" s="881"/>
      <c r="P410" s="881"/>
      <c r="Q410" s="881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830"/>
      <c r="B411" s="831"/>
      <c r="C411" s="1150"/>
      <c r="D411" s="1135"/>
      <c r="E411" s="236" t="s">
        <v>269</v>
      </c>
      <c r="F411" s="105"/>
      <c r="G411" s="105"/>
      <c r="H411" s="1137"/>
      <c r="I411" s="1137"/>
      <c r="J411" s="589"/>
      <c r="K411" s="712"/>
      <c r="L411" s="1151"/>
      <c r="M411" s="1151"/>
      <c r="N411" s="881"/>
      <c r="O411" s="881"/>
      <c r="P411" s="881"/>
      <c r="Q411" s="881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8" customHeight="1" thickBot="1" x14ac:dyDescent="0.45">
      <c r="A412" s="1152" t="s">
        <v>921</v>
      </c>
      <c r="B412" s="1153"/>
      <c r="C412" s="1150"/>
      <c r="D412" s="1135"/>
      <c r="E412" s="735" t="s">
        <v>542</v>
      </c>
      <c r="F412" s="152"/>
      <c r="G412" s="152"/>
      <c r="H412" s="1142">
        <v>3600</v>
      </c>
      <c r="I412" s="1145" t="s">
        <v>1021</v>
      </c>
      <c r="J412" s="673"/>
      <c r="K412" s="904"/>
      <c r="L412" s="1154"/>
      <c r="M412" s="1154"/>
      <c r="N412" s="881"/>
      <c r="O412" s="881"/>
      <c r="P412" s="881"/>
      <c r="Q412" s="881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customHeight="1" thickBot="1" x14ac:dyDescent="0.45">
      <c r="A413" s="1152"/>
      <c r="B413" s="1153"/>
      <c r="C413" s="1150"/>
      <c r="D413" s="1135"/>
      <c r="E413" s="736" t="s">
        <v>905</v>
      </c>
      <c r="F413" s="105"/>
      <c r="G413" s="105"/>
      <c r="H413" s="1137"/>
      <c r="I413" s="1139"/>
      <c r="J413" s="673"/>
      <c r="K413" s="904"/>
      <c r="L413" s="1154"/>
      <c r="M413" s="1154"/>
      <c r="N413" s="881"/>
      <c r="O413" s="881"/>
      <c r="P413" s="881"/>
      <c r="Q413" s="881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customHeight="1" thickBot="1" x14ac:dyDescent="0.45">
      <c r="A414" s="1152"/>
      <c r="B414" s="1153"/>
      <c r="C414" s="605"/>
      <c r="D414" s="1135"/>
      <c r="E414" s="737" t="s">
        <v>548</v>
      </c>
      <c r="F414" s="152"/>
      <c r="G414" s="152"/>
      <c r="H414" s="1142">
        <v>3600</v>
      </c>
      <c r="I414" s="1145" t="s">
        <v>1021</v>
      </c>
      <c r="J414" s="673"/>
      <c r="K414" s="905"/>
      <c r="L414" s="1154"/>
      <c r="M414" s="1154"/>
      <c r="N414" s="230"/>
      <c r="O414" s="230"/>
      <c r="P414" s="230"/>
      <c r="Q414" s="230"/>
      <c r="R414" s="797"/>
      <c r="S414" s="797"/>
      <c r="T414" s="797"/>
      <c r="U414" s="797"/>
      <c r="V414" s="797"/>
      <c r="W414" s="797"/>
      <c r="X414" s="797"/>
      <c r="Y414" s="797"/>
      <c r="Z414" s="797"/>
      <c r="AA414" s="797"/>
      <c r="AB414" s="797"/>
      <c r="AC414" s="797"/>
      <c r="AD414" s="797"/>
      <c r="AE414" s="797"/>
      <c r="AF414" s="797"/>
      <c r="AG414" s="797"/>
      <c r="AH414" s="797"/>
      <c r="AI414" s="797"/>
      <c r="AJ414" s="797"/>
      <c r="AK414" s="797"/>
      <c r="AU414" s="512"/>
    </row>
    <row r="415" spans="1:47" ht="18" customHeight="1" thickBot="1" x14ac:dyDescent="0.45">
      <c r="A415" s="1152"/>
      <c r="B415" s="1153"/>
      <c r="C415" s="605"/>
      <c r="D415" s="1135"/>
      <c r="E415" s="738" t="s">
        <v>906</v>
      </c>
      <c r="F415" s="105"/>
      <c r="G415" s="105"/>
      <c r="H415" s="1137"/>
      <c r="I415" s="1139"/>
      <c r="J415" s="673"/>
      <c r="K415" s="1161"/>
      <c r="L415" s="1161"/>
      <c r="M415" s="1161"/>
      <c r="N415" s="882"/>
      <c r="O415" s="882"/>
      <c r="P415" s="882"/>
      <c r="Q415" s="882"/>
      <c r="R415" s="512"/>
      <c r="S415" s="512"/>
      <c r="T415" s="512"/>
      <c r="U415" s="512"/>
      <c r="V415" s="512"/>
      <c r="W415" s="512"/>
      <c r="X415" s="512"/>
      <c r="Y415" s="512"/>
      <c r="Z415" s="512"/>
      <c r="AA415" s="512"/>
      <c r="AB415" s="512"/>
      <c r="AC415" s="512"/>
      <c r="AD415" s="512"/>
      <c r="AE415" s="512"/>
      <c r="AF415" s="512"/>
      <c r="AG415" s="512"/>
      <c r="AH415" s="512"/>
      <c r="AI415" s="512"/>
      <c r="AJ415" s="512"/>
      <c r="AK415" s="512"/>
      <c r="AL415" s="512"/>
      <c r="AM415" s="512"/>
      <c r="AN415" s="512"/>
      <c r="AO415" s="512"/>
      <c r="AP415" s="512"/>
      <c r="AQ415" s="512"/>
      <c r="AR415" s="512"/>
      <c r="AS415" s="512"/>
      <c r="AT415" s="512"/>
    </row>
    <row r="416" spans="1:47" ht="18" customHeight="1" thickBot="1" x14ac:dyDescent="0.45">
      <c r="A416" s="1152"/>
      <c r="B416" s="1153"/>
      <c r="C416" s="1150"/>
      <c r="D416" s="1135"/>
      <c r="E416" s="735" t="s">
        <v>972</v>
      </c>
      <c r="F416" s="329"/>
      <c r="G416" s="152"/>
      <c r="H416" s="1143">
        <v>5000</v>
      </c>
      <c r="I416" s="1145" t="s">
        <v>744</v>
      </c>
      <c r="J416" s="675"/>
      <c r="K416" s="906"/>
      <c r="L416" s="907"/>
      <c r="M416" s="908"/>
      <c r="N416" s="867"/>
      <c r="O416" s="768"/>
      <c r="P416" s="775"/>
      <c r="Q416" s="768"/>
      <c r="R416" s="768"/>
      <c r="S416" s="768"/>
      <c r="T416" s="536"/>
      <c r="U416" s="536"/>
      <c r="V416" s="536"/>
      <c r="W416" s="536"/>
      <c r="X416" s="536"/>
      <c r="Y416" s="536"/>
      <c r="Z416" s="536"/>
      <c r="AA416" s="536"/>
      <c r="AB416" s="536"/>
      <c r="AC416" s="536"/>
      <c r="AD416" s="536"/>
      <c r="AE416" s="536"/>
      <c r="AF416" s="536"/>
      <c r="AG416" s="536"/>
      <c r="AH416" s="536"/>
      <c r="AI416" s="536"/>
      <c r="AJ416" s="536"/>
      <c r="AK416" s="536"/>
      <c r="AL416" s="536"/>
      <c r="AM416" s="536"/>
      <c r="AN416" s="537"/>
      <c r="AO416" s="537"/>
      <c r="AP416" s="537"/>
      <c r="AQ416" s="537"/>
      <c r="AR416" s="537"/>
      <c r="AS416" s="537"/>
      <c r="AT416" s="537"/>
      <c r="AU416" s="512"/>
    </row>
    <row r="417" spans="1:47" ht="18" customHeight="1" thickBot="1" x14ac:dyDescent="0.45">
      <c r="A417" s="1152"/>
      <c r="B417" s="1153"/>
      <c r="C417" s="1150"/>
      <c r="D417" s="1135"/>
      <c r="E417" s="736" t="s">
        <v>907</v>
      </c>
      <c r="F417" s="105"/>
      <c r="G417" s="105"/>
      <c r="H417" s="1137"/>
      <c r="I417" s="1139"/>
      <c r="J417" s="741"/>
      <c r="K417" s="788"/>
      <c r="L417" s="793"/>
      <c r="M417" s="815"/>
      <c r="N417" s="794"/>
      <c r="O417" s="768"/>
      <c r="P417" s="768"/>
      <c r="Q417" s="768"/>
      <c r="R417" s="768"/>
      <c r="S417" s="768"/>
      <c r="T417" s="768"/>
      <c r="U417" s="768"/>
      <c r="V417" s="536"/>
      <c r="W417" s="536"/>
      <c r="X417" s="536"/>
      <c r="Y417" s="536"/>
      <c r="Z417" s="536"/>
      <c r="AA417" s="536"/>
      <c r="AB417" s="536"/>
      <c r="AC417" s="536"/>
      <c r="AD417" s="536"/>
      <c r="AE417" s="536"/>
      <c r="AF417" s="536"/>
      <c r="AG417" s="536"/>
      <c r="AH417" s="536"/>
      <c r="AI417" s="536"/>
      <c r="AJ417" s="536"/>
      <c r="AK417" s="536"/>
      <c r="AL417" s="536"/>
      <c r="AM417" s="536"/>
      <c r="AN417" s="537"/>
      <c r="AO417" s="537"/>
      <c r="AP417" s="537"/>
      <c r="AQ417" s="537"/>
      <c r="AR417" s="537"/>
      <c r="AS417" s="537"/>
      <c r="AT417" s="537"/>
      <c r="AU417" s="512"/>
    </row>
    <row r="418" spans="1:47" ht="18" customHeight="1" thickBot="1" x14ac:dyDescent="0.45">
      <c r="A418" s="1152"/>
      <c r="B418" s="1153"/>
      <c r="C418" s="1150"/>
      <c r="D418" s="1135"/>
      <c r="E418" s="737" t="s">
        <v>973</v>
      </c>
      <c r="F418" s="152"/>
      <c r="G418" s="152"/>
      <c r="H418" s="1142">
        <v>4000</v>
      </c>
      <c r="I418" s="1145" t="s">
        <v>744</v>
      </c>
      <c r="J418" s="788"/>
      <c r="K418" s="788"/>
      <c r="L418" s="789"/>
      <c r="M418" s="795"/>
      <c r="N418" s="591"/>
      <c r="O418" s="591"/>
      <c r="P418" s="591"/>
      <c r="Q418" s="591"/>
      <c r="R418" s="591"/>
      <c r="S418" s="591"/>
      <c r="T418" s="194"/>
      <c r="U418" s="194"/>
    </row>
    <row r="419" spans="1:47" ht="18" customHeight="1" thickBot="1" x14ac:dyDescent="0.45">
      <c r="A419" s="1152"/>
      <c r="B419" s="1153"/>
      <c r="C419" s="1150"/>
      <c r="D419" s="1135"/>
      <c r="E419" s="738" t="s">
        <v>908</v>
      </c>
      <c r="F419" s="105"/>
      <c r="G419" s="105"/>
      <c r="H419" s="1137"/>
      <c r="I419" s="1139"/>
      <c r="J419" s="788"/>
      <c r="K419" s="788"/>
      <c r="L419" s="789"/>
      <c r="M419" s="796"/>
      <c r="N419" s="591"/>
      <c r="O419" s="769"/>
      <c r="P419" s="769"/>
      <c r="Q419" s="769"/>
      <c r="R419" s="769"/>
      <c r="S419" s="769"/>
      <c r="T419" s="199"/>
      <c r="U419" s="199"/>
      <c r="V419" s="324"/>
      <c r="W419" s="531"/>
      <c r="X419" s="531"/>
      <c r="Y419" s="531"/>
      <c r="Z419" s="531"/>
      <c r="AA419" s="531"/>
      <c r="AB419" s="531"/>
      <c r="AC419" s="531"/>
      <c r="AD419" s="531"/>
      <c r="AE419" s="531"/>
      <c r="AF419" s="531"/>
      <c r="AG419" s="531"/>
      <c r="AH419" s="531"/>
      <c r="AI419" s="531"/>
      <c r="AJ419" s="531"/>
      <c r="AK419" s="531"/>
      <c r="AL419" s="531"/>
      <c r="AM419" s="13"/>
    </row>
    <row r="420" spans="1:47" ht="18" thickBot="1" x14ac:dyDescent="0.45">
      <c r="A420" s="1152"/>
      <c r="B420" s="1153"/>
      <c r="C420" s="1150"/>
      <c r="D420" s="1135"/>
      <c r="E420" s="735" t="s">
        <v>974</v>
      </c>
      <c r="F420" s="152"/>
      <c r="G420" s="152"/>
      <c r="H420" s="1142">
        <f>3500*4</f>
        <v>14000</v>
      </c>
      <c r="I420" s="1145" t="s">
        <v>744</v>
      </c>
      <c r="J420" s="741"/>
      <c r="K420" s="788"/>
      <c r="L420" s="789"/>
      <c r="M420" s="795"/>
      <c r="N420" s="591"/>
      <c r="O420" s="591"/>
      <c r="P420" s="591"/>
      <c r="Q420" s="591"/>
      <c r="R420" s="591"/>
      <c r="S420" s="591"/>
      <c r="T420" s="589"/>
      <c r="U420" s="589"/>
      <c r="V420" s="673"/>
      <c r="W420" s="461"/>
      <c r="X420" s="461"/>
      <c r="Y420" s="461"/>
      <c r="Z420" s="461"/>
      <c r="AA420" s="461"/>
      <c r="AB420" s="461"/>
      <c r="AC420" s="461"/>
      <c r="AD420" s="461"/>
      <c r="AE420" s="461"/>
      <c r="AF420" s="461"/>
      <c r="AG420" s="461"/>
      <c r="AH420" s="461"/>
      <c r="AI420" s="461"/>
      <c r="AJ420" s="461"/>
      <c r="AK420" s="461"/>
      <c r="AL420" s="461"/>
      <c r="AM420" s="512"/>
    </row>
    <row r="421" spans="1:47" ht="18" thickBot="1" x14ac:dyDescent="0.45">
      <c r="A421" s="1152"/>
      <c r="B421" s="1153"/>
      <c r="C421" s="1150"/>
      <c r="D421" s="1135"/>
      <c r="E421" s="736" t="s">
        <v>909</v>
      </c>
      <c r="F421" s="105"/>
      <c r="G421" s="105"/>
      <c r="H421" s="1137"/>
      <c r="I421" s="1139"/>
      <c r="J421" s="741"/>
      <c r="K421" s="788"/>
      <c r="L421" s="789"/>
      <c r="M421" s="742"/>
      <c r="N421" s="591"/>
      <c r="O421" s="591"/>
      <c r="P421" s="591"/>
      <c r="Q421" s="591"/>
      <c r="R421" s="591"/>
      <c r="S421" s="591"/>
      <c r="T421" s="589"/>
      <c r="U421" s="589"/>
      <c r="V421" s="13"/>
    </row>
    <row r="422" spans="1:47" ht="18" thickBot="1" x14ac:dyDescent="0.45">
      <c r="A422" s="1152"/>
      <c r="B422" s="1153"/>
      <c r="C422" s="1150"/>
      <c r="D422" s="1135"/>
      <c r="E422" s="737" t="s">
        <v>975</v>
      </c>
      <c r="F422" s="152"/>
      <c r="G422" s="152"/>
      <c r="H422" s="1142">
        <f>H420*2</f>
        <v>28000</v>
      </c>
      <c r="I422" s="1145" t="s">
        <v>744</v>
      </c>
      <c r="J422" s="741"/>
      <c r="K422" s="788"/>
      <c r="L422" s="789"/>
      <c r="M422" s="742"/>
      <c r="N422" s="591"/>
      <c r="O422" s="591"/>
      <c r="P422" s="591"/>
      <c r="Q422" s="591"/>
      <c r="R422" s="591"/>
      <c r="S422" s="591"/>
      <c r="T422" s="589"/>
      <c r="U422" s="589"/>
      <c r="V422" s="13"/>
    </row>
    <row r="423" spans="1:47" ht="18" thickBot="1" x14ac:dyDescent="0.45">
      <c r="A423" s="1152"/>
      <c r="B423" s="1153"/>
      <c r="C423" s="1150"/>
      <c r="D423" s="1135"/>
      <c r="E423" s="736" t="s">
        <v>910</v>
      </c>
      <c r="F423" s="105"/>
      <c r="G423" s="105"/>
      <c r="H423" s="1137"/>
      <c r="I423" s="1139"/>
      <c r="J423" s="741"/>
      <c r="K423" s="788"/>
      <c r="L423" s="789"/>
      <c r="M423" s="741"/>
      <c r="N423" s="591"/>
      <c r="O423" s="591"/>
      <c r="P423" s="591"/>
      <c r="Q423" s="591"/>
      <c r="R423" s="591"/>
      <c r="S423" s="591"/>
      <c r="T423" s="589"/>
      <c r="U423" s="589"/>
      <c r="V423" s="13"/>
    </row>
    <row r="424" spans="1:47" ht="18" thickBot="1" x14ac:dyDescent="0.45">
      <c r="A424" s="1152"/>
      <c r="B424" s="1153"/>
      <c r="C424" s="1150"/>
      <c r="D424" s="1135"/>
      <c r="E424" s="739" t="s">
        <v>976</v>
      </c>
      <c r="F424" s="152"/>
      <c r="G424" s="152"/>
      <c r="H424" s="1142">
        <f>H420/2</f>
        <v>7000</v>
      </c>
      <c r="I424" s="1145" t="s">
        <v>744</v>
      </c>
      <c r="J424" s="591"/>
      <c r="K424" s="591"/>
      <c r="L424" s="624"/>
      <c r="M424" s="591"/>
      <c r="N424" s="591"/>
      <c r="O424" s="591"/>
      <c r="P424" s="591"/>
      <c r="Q424" s="591"/>
      <c r="R424" s="591"/>
      <c r="S424" s="591"/>
      <c r="T424" s="589"/>
      <c r="U424" s="589"/>
      <c r="V424" s="13"/>
    </row>
    <row r="425" spans="1:47" ht="18" thickBot="1" x14ac:dyDescent="0.45">
      <c r="A425" s="1152"/>
      <c r="B425" s="1153"/>
      <c r="C425" s="1150"/>
      <c r="D425" s="1135"/>
      <c r="E425" s="736" t="s">
        <v>911</v>
      </c>
      <c r="F425" s="105"/>
      <c r="G425" s="105"/>
      <c r="H425" s="1137"/>
      <c r="I425" s="1139"/>
      <c r="J425" s="591"/>
      <c r="K425" s="591"/>
      <c r="L425" s="591"/>
      <c r="M425" s="591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hidden="1" thickBot="1" x14ac:dyDescent="0.45">
      <c r="A426" s="830"/>
      <c r="B426" s="831"/>
      <c r="C426" s="237"/>
      <c r="D426" s="1135"/>
      <c r="E426" s="235" t="s">
        <v>912</v>
      </c>
      <c r="F426" s="152"/>
      <c r="G426" s="152"/>
      <c r="H426" s="1142"/>
      <c r="I426" s="1155"/>
      <c r="J426" s="591"/>
      <c r="K426" s="591"/>
      <c r="L426" s="591"/>
      <c r="M426" s="591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hidden="1" thickBot="1" x14ac:dyDescent="0.45">
      <c r="A427" s="830"/>
      <c r="B427" s="831"/>
      <c r="C427" s="237"/>
      <c r="D427" s="1135"/>
      <c r="E427" s="535" t="s">
        <v>941</v>
      </c>
      <c r="F427" s="105"/>
      <c r="G427" s="105"/>
      <c r="H427" s="1137"/>
      <c r="I427" s="1139"/>
      <c r="J427" s="591"/>
      <c r="K427" s="591"/>
      <c r="L427" s="591"/>
      <c r="M427" s="59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x14ac:dyDescent="0.4">
      <c r="A428" s="830"/>
      <c r="B428" s="831"/>
      <c r="C428" s="237"/>
      <c r="D428" s="1135"/>
      <c r="E428" s="735" t="s">
        <v>913</v>
      </c>
      <c r="F428" s="1156"/>
      <c r="G428" s="152"/>
      <c r="H428" s="1143">
        <f>1000+500</f>
        <v>1500</v>
      </c>
      <c r="I428" s="1145" t="s">
        <v>1130</v>
      </c>
      <c r="J428" s="591"/>
      <c r="K428" s="591"/>
      <c r="L428" s="591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830"/>
      <c r="B429" s="831"/>
      <c r="C429" s="237"/>
      <c r="D429" s="1135"/>
      <c r="E429" s="736" t="s">
        <v>935</v>
      </c>
      <c r="F429" s="1157"/>
      <c r="G429" s="105"/>
      <c r="H429" s="1137"/>
      <c r="I429" s="1139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830"/>
      <c r="B430" s="831"/>
      <c r="C430" s="237"/>
      <c r="D430" s="1135"/>
      <c r="E430" s="735" t="s">
        <v>914</v>
      </c>
      <c r="F430" s="1140"/>
      <c r="G430" s="152"/>
      <c r="H430" s="1142"/>
      <c r="I430" s="1149"/>
      <c r="J430" s="591"/>
      <c r="K430" s="624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830"/>
      <c r="B431" s="831"/>
      <c r="C431" s="237"/>
      <c r="D431" s="1148"/>
      <c r="E431" s="736" t="s">
        <v>915</v>
      </c>
      <c r="F431" s="1141"/>
      <c r="G431" s="105"/>
      <c r="H431" s="1137"/>
      <c r="I431" s="1139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830"/>
      <c r="B432" s="831"/>
      <c r="C432" s="237"/>
      <c r="D432" s="1147" t="s">
        <v>916</v>
      </c>
      <c r="E432" s="735" t="s">
        <v>917</v>
      </c>
      <c r="F432" s="1140"/>
      <c r="G432" s="152"/>
      <c r="H432" s="1142"/>
      <c r="I432" s="1149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47" ht="18" hidden="1" thickBot="1" x14ac:dyDescent="0.45">
      <c r="A433" s="830"/>
      <c r="B433" s="831"/>
      <c r="C433" s="237"/>
      <c r="D433" s="1135"/>
      <c r="E433" s="736" t="s">
        <v>918</v>
      </c>
      <c r="F433" s="1141"/>
      <c r="G433" s="105"/>
      <c r="H433" s="1137"/>
      <c r="I433" s="1139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47" ht="18" hidden="1" thickBot="1" x14ac:dyDescent="0.45">
      <c r="A434" s="830"/>
      <c r="B434" s="831"/>
      <c r="C434" s="237"/>
      <c r="D434" s="1135"/>
      <c r="E434" s="735" t="s">
        <v>943</v>
      </c>
      <c r="F434" s="1140"/>
      <c r="G434" s="152"/>
      <c r="H434" s="1142"/>
      <c r="I434" s="1149"/>
      <c r="J434" s="591"/>
      <c r="K434" s="591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47" ht="18" hidden="1" thickBot="1" x14ac:dyDescent="0.45">
      <c r="A435" s="830"/>
      <c r="B435" s="831"/>
      <c r="C435" s="237"/>
      <c r="D435" s="1148"/>
      <c r="E435" s="736" t="s">
        <v>942</v>
      </c>
      <c r="F435" s="1141"/>
      <c r="G435" s="105"/>
      <c r="H435" s="1137"/>
      <c r="I435" s="1139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47" ht="18" hidden="1" thickBot="1" x14ac:dyDescent="0.45">
      <c r="A436" s="830"/>
      <c r="B436" s="831"/>
      <c r="C436" s="237"/>
      <c r="D436" s="1135" t="s">
        <v>301</v>
      </c>
      <c r="E436" s="737" t="s">
        <v>302</v>
      </c>
      <c r="F436" s="740"/>
      <c r="G436" s="740"/>
      <c r="H436" s="1136"/>
      <c r="I436" s="1138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47" ht="18" hidden="1" thickBot="1" x14ac:dyDescent="0.45">
      <c r="A437" s="830"/>
      <c r="B437" s="831"/>
      <c r="C437" s="237"/>
      <c r="D437" s="1135"/>
      <c r="E437" s="739" t="s">
        <v>303</v>
      </c>
      <c r="F437" s="105"/>
      <c r="G437" s="105"/>
      <c r="H437" s="1137"/>
      <c r="I437" s="1139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47" ht="17.399999999999999" hidden="1" customHeight="1" x14ac:dyDescent="0.4">
      <c r="A438" s="830"/>
      <c r="B438" s="831"/>
      <c r="C438" s="237"/>
      <c r="D438" s="1135"/>
      <c r="E438" s="739" t="s">
        <v>304</v>
      </c>
      <c r="F438" s="1140"/>
      <c r="G438" s="152"/>
      <c r="H438" s="1142"/>
      <c r="I438" s="1143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47" ht="18" hidden="1" thickBot="1" x14ac:dyDescent="0.45">
      <c r="A439" s="830"/>
      <c r="B439" s="831"/>
      <c r="C439" s="237"/>
      <c r="D439" s="1135"/>
      <c r="E439" s="739" t="s">
        <v>305</v>
      </c>
      <c r="F439" s="1141"/>
      <c r="G439" s="105"/>
      <c r="H439" s="1137"/>
      <c r="I439" s="1137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47" ht="17.399999999999999" hidden="1" customHeight="1" x14ac:dyDescent="0.4">
      <c r="A440" s="830"/>
      <c r="B440" s="831"/>
      <c r="C440" s="237"/>
      <c r="D440" s="1135"/>
      <c r="E440" s="739" t="s">
        <v>919</v>
      </c>
      <c r="F440" s="1140"/>
      <c r="G440" s="152"/>
      <c r="H440" s="1142"/>
      <c r="I440" s="1145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47" ht="18" hidden="1" customHeight="1" thickBot="1" x14ac:dyDescent="0.45">
      <c r="A441" s="830"/>
      <c r="B441" s="831"/>
      <c r="C441" s="237"/>
      <c r="D441" s="1135"/>
      <c r="E441" s="739" t="s">
        <v>307</v>
      </c>
      <c r="F441" s="1141"/>
      <c r="G441" s="238"/>
      <c r="H441" s="1144"/>
      <c r="I441" s="1146"/>
      <c r="J441" s="743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47" ht="17.399999999999999" hidden="1" customHeight="1" x14ac:dyDescent="0.4">
      <c r="A442" s="830"/>
      <c r="B442" s="831"/>
      <c r="C442" s="237"/>
      <c r="D442" s="832"/>
      <c r="E442" s="236"/>
      <c r="F442" s="152"/>
      <c r="G442" s="152"/>
      <c r="H442" s="829"/>
      <c r="I442" s="834"/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47" ht="18" hidden="1" customHeight="1" thickBot="1" x14ac:dyDescent="0.45">
      <c r="A443" s="837"/>
      <c r="B443" s="838"/>
      <c r="C443" s="237"/>
      <c r="D443" s="836"/>
      <c r="E443" s="236"/>
      <c r="F443" s="252"/>
      <c r="G443" s="238"/>
      <c r="H443" s="833"/>
      <c r="I443" s="835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47" x14ac:dyDescent="0.4">
      <c r="A444" s="1124"/>
      <c r="B444" s="1125"/>
      <c r="C444" s="1125"/>
      <c r="D444" s="1125"/>
      <c r="E444" s="1126"/>
      <c r="F444" s="210"/>
      <c r="G444" s="210"/>
      <c r="H444" s="1130">
        <f>SUM(H394:H443)</f>
        <v>67200</v>
      </c>
      <c r="I444" s="1130"/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47" ht="18" thickBot="1" x14ac:dyDescent="0.45">
      <c r="A445" s="1127"/>
      <c r="B445" s="1128"/>
      <c r="C445" s="1128"/>
      <c r="D445" s="1128"/>
      <c r="E445" s="1129"/>
      <c r="F445" s="215"/>
      <c r="G445" s="215"/>
      <c r="H445" s="1131"/>
      <c r="I445" s="1131"/>
      <c r="J445" s="591"/>
      <c r="K445" s="591"/>
      <c r="L445" s="591"/>
      <c r="M445" s="591"/>
      <c r="N445" s="591"/>
      <c r="O445" s="591"/>
      <c r="P445" s="591"/>
      <c r="Q445" s="591"/>
      <c r="R445" s="591"/>
      <c r="S445" s="591"/>
      <c r="T445" s="13"/>
      <c r="U445" s="13"/>
      <c r="V445" s="13"/>
    </row>
    <row r="446" spans="1:47" x14ac:dyDescent="0.4"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13"/>
      <c r="U446" s="13"/>
      <c r="V446" s="13"/>
    </row>
    <row r="447" spans="1:47" x14ac:dyDescent="0.4">
      <c r="J447" s="591"/>
      <c r="K447" s="591"/>
      <c r="L447" s="591"/>
      <c r="M447" s="672"/>
      <c r="N447" s="1132"/>
      <c r="O447" s="816"/>
      <c r="P447" s="816"/>
      <c r="Q447" s="816"/>
      <c r="R447" s="816"/>
      <c r="S447" s="816"/>
      <c r="T447" s="516"/>
      <c r="U447" s="516"/>
      <c r="V447" s="516"/>
      <c r="W447" s="607"/>
      <c r="X447" s="607"/>
      <c r="Y447" s="607"/>
      <c r="Z447" s="607"/>
      <c r="AA447" s="607"/>
      <c r="AB447" s="607"/>
      <c r="AC447" s="607"/>
      <c r="AD447" s="607"/>
      <c r="AE447" s="607"/>
      <c r="AF447" s="607"/>
      <c r="AG447" s="607"/>
      <c r="AH447" s="607"/>
      <c r="AI447" s="607"/>
      <c r="AJ447" s="607"/>
      <c r="AK447" s="607"/>
      <c r="AL447" s="607"/>
      <c r="AM447" s="531"/>
      <c r="AN447" s="607"/>
      <c r="AO447" s="607"/>
      <c r="AP447" s="607"/>
      <c r="AQ447" s="607"/>
      <c r="AR447" s="607"/>
      <c r="AS447" s="607"/>
      <c r="AT447" s="531"/>
      <c r="AU447" s="516"/>
    </row>
    <row r="448" spans="1:47" x14ac:dyDescent="0.4">
      <c r="J448" s="591"/>
      <c r="K448" s="591"/>
      <c r="L448" s="591"/>
      <c r="M448" s="742"/>
      <c r="N448" s="1132"/>
      <c r="O448" s="741"/>
      <c r="P448" s="741"/>
      <c r="Q448" s="741"/>
      <c r="R448" s="741"/>
      <c r="S448" s="741"/>
      <c r="T448" s="675"/>
      <c r="U448" s="675"/>
      <c r="V448" s="675"/>
      <c r="W448" s="517"/>
      <c r="X448" s="517"/>
      <c r="Y448" s="517"/>
      <c r="Z448" s="517"/>
      <c r="AA448" s="517"/>
      <c r="AB448" s="517"/>
      <c r="AC448" s="517"/>
      <c r="AD448" s="517"/>
      <c r="AE448" s="517"/>
      <c r="AF448" s="517"/>
      <c r="AG448" s="517"/>
      <c r="AH448" s="517"/>
      <c r="AI448" s="517"/>
      <c r="AJ448" s="517"/>
      <c r="AK448" s="517"/>
      <c r="AL448" s="517"/>
      <c r="AM448" s="461"/>
      <c r="AN448" s="517"/>
      <c r="AO448" s="517"/>
      <c r="AP448" s="517"/>
      <c r="AQ448" s="517"/>
      <c r="AR448" s="517"/>
      <c r="AS448" s="517"/>
      <c r="AT448" s="461"/>
      <c r="AU448" s="518"/>
    </row>
    <row r="449" spans="10:47" ht="21" customHeight="1" x14ac:dyDescent="0.4">
      <c r="J449" s="591"/>
      <c r="K449" s="591"/>
      <c r="L449" s="591"/>
      <c r="M449" s="672"/>
      <c r="N449" s="816"/>
      <c r="O449" s="816"/>
      <c r="P449" s="816"/>
      <c r="Q449" s="816"/>
      <c r="R449" s="816"/>
      <c r="S449" s="816"/>
      <c r="T449" s="516"/>
      <c r="U449" s="516"/>
      <c r="V449" s="516"/>
      <c r="W449" s="607"/>
      <c r="X449" s="607"/>
      <c r="Y449" s="607"/>
      <c r="Z449" s="607"/>
      <c r="AA449" s="607"/>
      <c r="AB449" s="607"/>
      <c r="AC449" s="607"/>
      <c r="AD449" s="607"/>
      <c r="AE449" s="607"/>
      <c r="AF449" s="607"/>
      <c r="AG449" s="607"/>
      <c r="AH449" s="607"/>
      <c r="AI449" s="607"/>
      <c r="AJ449" s="607"/>
      <c r="AK449" s="607"/>
      <c r="AL449" s="607"/>
      <c r="AM449" s="531"/>
      <c r="AN449" s="607"/>
      <c r="AO449" s="607"/>
      <c r="AP449" s="607"/>
      <c r="AQ449" s="607"/>
      <c r="AR449" s="607"/>
      <c r="AS449" s="607"/>
      <c r="AT449" s="531"/>
      <c r="AU449" s="518"/>
    </row>
    <row r="450" spans="10:47" x14ac:dyDescent="0.4">
      <c r="J450" s="591"/>
      <c r="K450" s="591"/>
      <c r="L450" s="591"/>
      <c r="M450" s="742"/>
      <c r="N450" s="816"/>
      <c r="O450" s="741"/>
      <c r="P450" s="741"/>
      <c r="Q450" s="741"/>
      <c r="R450" s="741"/>
      <c r="S450" s="741"/>
      <c r="T450" s="675"/>
      <c r="U450" s="675"/>
      <c r="V450" s="675"/>
      <c r="W450" s="518"/>
      <c r="X450" s="518"/>
      <c r="Y450" s="518"/>
      <c r="Z450" s="518"/>
      <c r="AA450" s="518"/>
      <c r="AB450" s="518"/>
      <c r="AC450" s="518"/>
      <c r="AD450" s="518"/>
      <c r="AE450" s="518"/>
      <c r="AF450" s="518"/>
      <c r="AG450" s="518"/>
      <c r="AH450" s="518"/>
      <c r="AI450" s="518"/>
      <c r="AJ450" s="518"/>
      <c r="AK450" s="518"/>
      <c r="AL450" s="518"/>
      <c r="AM450" s="552"/>
      <c r="AN450" s="518"/>
      <c r="AO450" s="518"/>
      <c r="AP450" s="518"/>
      <c r="AQ450" s="518"/>
      <c r="AR450" s="518"/>
      <c r="AS450" s="518"/>
      <c r="AT450" s="552"/>
      <c r="AU450" s="518"/>
    </row>
    <row r="451" spans="10:47" x14ac:dyDescent="0.4">
      <c r="L451" s="13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N451" s="9"/>
      <c r="AO451" s="9"/>
      <c r="AP451" s="9"/>
      <c r="AQ451" s="9"/>
      <c r="AR451" s="9"/>
      <c r="AS451" s="9"/>
      <c r="AU451" s="9"/>
    </row>
    <row r="452" spans="10:47" x14ac:dyDescent="0.4">
      <c r="L452" s="13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N452" s="9"/>
      <c r="AO452" s="9"/>
      <c r="AP452" s="9"/>
      <c r="AQ452" s="9"/>
      <c r="AR452" s="9"/>
      <c r="AS452" s="9"/>
      <c r="AU452" s="9"/>
    </row>
    <row r="453" spans="10:47" x14ac:dyDescent="0.4">
      <c r="M453" s="1133"/>
      <c r="N453" s="1134"/>
      <c r="O453" s="607"/>
      <c r="P453" s="607"/>
      <c r="Q453" s="607"/>
      <c r="R453" s="607"/>
      <c r="S453" s="607"/>
      <c r="T453" s="607"/>
      <c r="U453" s="607"/>
      <c r="V453" s="607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6"/>
    </row>
    <row r="454" spans="10:47" x14ac:dyDescent="0.4">
      <c r="M454" s="1133"/>
      <c r="N454" s="1134"/>
      <c r="O454" s="517"/>
      <c r="P454" s="517"/>
      <c r="Q454" s="517"/>
      <c r="R454" s="517"/>
      <c r="S454" s="517"/>
      <c r="T454" s="517"/>
      <c r="U454" s="517"/>
      <c r="V454" s="517"/>
      <c r="W454" s="517"/>
      <c r="X454" s="517"/>
      <c r="Y454" s="517"/>
      <c r="Z454" s="517"/>
      <c r="AA454" s="517"/>
      <c r="AB454" s="517"/>
      <c r="AC454" s="517"/>
      <c r="AD454" s="517"/>
      <c r="AE454" s="517"/>
      <c r="AF454" s="517"/>
      <c r="AG454" s="517"/>
      <c r="AH454" s="517"/>
      <c r="AI454" s="517"/>
      <c r="AJ454" s="517"/>
      <c r="AK454" s="517"/>
      <c r="AL454" s="517"/>
      <c r="AM454" s="461"/>
      <c r="AN454" s="517"/>
      <c r="AO454" s="517"/>
      <c r="AP454" s="517"/>
      <c r="AQ454" s="517"/>
      <c r="AR454" s="517"/>
      <c r="AS454" s="517"/>
      <c r="AT454" s="461"/>
      <c r="AU454" s="518"/>
    </row>
    <row r="455" spans="10:47" x14ac:dyDescent="0.4">
      <c r="M455" s="1133"/>
      <c r="N455" s="1134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07"/>
      <c r="AB455" s="607"/>
      <c r="AC455" s="607"/>
      <c r="AD455" s="607"/>
      <c r="AE455" s="607"/>
      <c r="AF455" s="607"/>
      <c r="AG455" s="607"/>
      <c r="AH455" s="607"/>
      <c r="AI455" s="607"/>
      <c r="AJ455" s="607"/>
      <c r="AK455" s="607"/>
      <c r="AL455" s="607"/>
      <c r="AM455" s="531"/>
      <c r="AN455" s="607"/>
      <c r="AO455" s="607"/>
      <c r="AP455" s="607"/>
      <c r="AQ455" s="607"/>
      <c r="AR455" s="607"/>
      <c r="AS455" s="607"/>
      <c r="AT455" s="531"/>
      <c r="AU455" s="519"/>
    </row>
    <row r="456" spans="10:47" x14ac:dyDescent="0.4">
      <c r="M456" s="1133"/>
      <c r="N456" s="1134"/>
      <c r="O456" s="517"/>
      <c r="P456" s="517"/>
      <c r="Q456" s="517"/>
      <c r="R456" s="517"/>
      <c r="S456" s="517"/>
      <c r="T456" s="517"/>
      <c r="U456" s="517"/>
      <c r="V456" s="517"/>
      <c r="W456" s="517"/>
      <c r="X456" s="517"/>
      <c r="Y456" s="517"/>
      <c r="Z456" s="517"/>
      <c r="AA456" s="517"/>
      <c r="AB456" s="517"/>
      <c r="AC456" s="517"/>
      <c r="AD456" s="517"/>
      <c r="AE456" s="517"/>
      <c r="AF456" s="517"/>
      <c r="AG456" s="517"/>
      <c r="AH456" s="517"/>
      <c r="AI456" s="517"/>
      <c r="AJ456" s="517"/>
      <c r="AK456" s="517"/>
      <c r="AL456" s="517"/>
      <c r="AM456" s="461"/>
      <c r="AN456" s="517"/>
      <c r="AO456" s="517"/>
      <c r="AP456" s="517"/>
      <c r="AQ456" s="517"/>
      <c r="AR456" s="517"/>
      <c r="AS456" s="517"/>
      <c r="AT456" s="461"/>
      <c r="AU456" s="520"/>
    </row>
  </sheetData>
  <mergeCells count="1813">
    <mergeCell ref="AW292:AZ293"/>
    <mergeCell ref="AW82:AZ83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L102:L103"/>
    <mergeCell ref="A104:A105"/>
    <mergeCell ref="C104:C105"/>
    <mergeCell ref="D104:D105"/>
    <mergeCell ref="F104:F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1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A132:E133"/>
    <mergeCell ref="H132:H133"/>
    <mergeCell ref="I132:I133"/>
    <mergeCell ref="J132:J133"/>
    <mergeCell ref="K132:K133"/>
    <mergeCell ref="L132:L133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J126:J127"/>
    <mergeCell ref="K126:K127"/>
    <mergeCell ref="L126:L127"/>
    <mergeCell ref="I134:I135"/>
    <mergeCell ref="J134:J135"/>
    <mergeCell ref="K134:K135"/>
    <mergeCell ref="L134:L135"/>
    <mergeCell ref="A136:A137"/>
    <mergeCell ref="D136:D137"/>
    <mergeCell ref="G136:G137"/>
    <mergeCell ref="H136:H137"/>
    <mergeCell ref="I136:I137"/>
    <mergeCell ref="J136:J137"/>
    <mergeCell ref="A134:A135"/>
    <mergeCell ref="B134:B143"/>
    <mergeCell ref="D134:D135"/>
    <mergeCell ref="F134:F135"/>
    <mergeCell ref="G134:G135"/>
    <mergeCell ref="H134:H135"/>
    <mergeCell ref="A140:A141"/>
    <mergeCell ref="D140:D141"/>
    <mergeCell ref="G140:G141"/>
    <mergeCell ref="H140:H141"/>
    <mergeCell ref="I140:I141"/>
    <mergeCell ref="J140:J141"/>
    <mergeCell ref="K140:K141"/>
    <mergeCell ref="L140:L141"/>
    <mergeCell ref="A142:A143"/>
    <mergeCell ref="C142:C143"/>
    <mergeCell ref="D142:D143"/>
    <mergeCell ref="F142:F143"/>
    <mergeCell ref="G142:G143"/>
    <mergeCell ref="H142:H143"/>
    <mergeCell ref="K136:K137"/>
    <mergeCell ref="L136:L137"/>
    <mergeCell ref="A138:A139"/>
    <mergeCell ref="D138:D139"/>
    <mergeCell ref="G138:G139"/>
    <mergeCell ref="H138:H139"/>
    <mergeCell ref="I138:I139"/>
    <mergeCell ref="J138:J139"/>
    <mergeCell ref="K138:K139"/>
    <mergeCell ref="L138:L139"/>
    <mergeCell ref="L144:L145"/>
    <mergeCell ref="A146:E147"/>
    <mergeCell ref="F146:F147"/>
    <mergeCell ref="H146:H147"/>
    <mergeCell ref="I146:I147"/>
    <mergeCell ref="J146:J147"/>
    <mergeCell ref="K146:K147"/>
    <mergeCell ref="L146:L147"/>
    <mergeCell ref="I142:I143"/>
    <mergeCell ref="J142:J143"/>
    <mergeCell ref="K142:K143"/>
    <mergeCell ref="L142:L143"/>
    <mergeCell ref="A144:E145"/>
    <mergeCell ref="F144:F145"/>
    <mergeCell ref="H144:H145"/>
    <mergeCell ref="I144:I145"/>
    <mergeCell ref="J144:J145"/>
    <mergeCell ref="K144:K145"/>
    <mergeCell ref="M148:M150"/>
    <mergeCell ref="A151:A152"/>
    <mergeCell ref="B151:B198"/>
    <mergeCell ref="C151:C152"/>
    <mergeCell ref="D151:D152"/>
    <mergeCell ref="F151:F152"/>
    <mergeCell ref="G151:G152"/>
    <mergeCell ref="H151:H152"/>
    <mergeCell ref="I151:I152"/>
    <mergeCell ref="J151:J152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L153:L154"/>
    <mergeCell ref="A155:A156"/>
    <mergeCell ref="C155:C156"/>
    <mergeCell ref="D155:D156"/>
    <mergeCell ref="G155:G156"/>
    <mergeCell ref="H155:H156"/>
    <mergeCell ref="I155:I156"/>
    <mergeCell ref="J155:J156"/>
    <mergeCell ref="K155:K156"/>
    <mergeCell ref="L155:L156"/>
    <mergeCell ref="K151:K152"/>
    <mergeCell ref="L151:L152"/>
    <mergeCell ref="A153:A154"/>
    <mergeCell ref="D153:D154"/>
    <mergeCell ref="F153:F154"/>
    <mergeCell ref="G153:G154"/>
    <mergeCell ref="H153:H154"/>
    <mergeCell ref="I153:I154"/>
    <mergeCell ref="J153:J154"/>
    <mergeCell ref="K153:K154"/>
    <mergeCell ref="J159:J160"/>
    <mergeCell ref="K159:K160"/>
    <mergeCell ref="L159:L160"/>
    <mergeCell ref="A161:A162"/>
    <mergeCell ref="C161:C162"/>
    <mergeCell ref="D161:D162"/>
    <mergeCell ref="F161:F162"/>
    <mergeCell ref="G161:G162"/>
    <mergeCell ref="H161:H162"/>
    <mergeCell ref="I161:I162"/>
    <mergeCell ref="A159:A160"/>
    <mergeCell ref="C159:C160"/>
    <mergeCell ref="D159:D160"/>
    <mergeCell ref="G159:G160"/>
    <mergeCell ref="H159:H160"/>
    <mergeCell ref="I159:I160"/>
    <mergeCell ref="AW155:AZ156"/>
    <mergeCell ref="A157:A158"/>
    <mergeCell ref="C157:C158"/>
    <mergeCell ref="D157:D158"/>
    <mergeCell ref="G157:G158"/>
    <mergeCell ref="H157:H158"/>
    <mergeCell ref="I157:I158"/>
    <mergeCell ref="J157:J158"/>
    <mergeCell ref="K157:K158"/>
    <mergeCell ref="L157:L158"/>
    <mergeCell ref="J163:J164"/>
    <mergeCell ref="K163:K164"/>
    <mergeCell ref="L163:L164"/>
    <mergeCell ref="A165:A166"/>
    <mergeCell ref="D165:D166"/>
    <mergeCell ref="F165:F166"/>
    <mergeCell ref="G165:G166"/>
    <mergeCell ref="H165:H166"/>
    <mergeCell ref="I165:I166"/>
    <mergeCell ref="J165:J166"/>
    <mergeCell ref="J161:J162"/>
    <mergeCell ref="K161:K162"/>
    <mergeCell ref="L161:L162"/>
    <mergeCell ref="A163:A164"/>
    <mergeCell ref="C163:C164"/>
    <mergeCell ref="D163:D164"/>
    <mergeCell ref="F163:F164"/>
    <mergeCell ref="G163:G164"/>
    <mergeCell ref="H163:H164"/>
    <mergeCell ref="I163:I164"/>
    <mergeCell ref="L167:L168"/>
    <mergeCell ref="A169:A170"/>
    <mergeCell ref="C169:C170"/>
    <mergeCell ref="D169:D170"/>
    <mergeCell ref="G169:G170"/>
    <mergeCell ref="H169:H170"/>
    <mergeCell ref="I169:I170"/>
    <mergeCell ref="J169:J170"/>
    <mergeCell ref="K169:K170"/>
    <mergeCell ref="L169:L170"/>
    <mergeCell ref="K165:K166"/>
    <mergeCell ref="L165:L166"/>
    <mergeCell ref="A167:A168"/>
    <mergeCell ref="C167:C168"/>
    <mergeCell ref="D167:D168"/>
    <mergeCell ref="G167:G168"/>
    <mergeCell ref="H167:H168"/>
    <mergeCell ref="I167:I168"/>
    <mergeCell ref="J167:J168"/>
    <mergeCell ref="K167:K168"/>
    <mergeCell ref="I173:I174"/>
    <mergeCell ref="J173:J174"/>
    <mergeCell ref="K173:K174"/>
    <mergeCell ref="L173:L174"/>
    <mergeCell ref="A175:A176"/>
    <mergeCell ref="C175:C176"/>
    <mergeCell ref="D175:D176"/>
    <mergeCell ref="G175:G176"/>
    <mergeCell ref="H175:H176"/>
    <mergeCell ref="I175:I176"/>
    <mergeCell ref="I171:I172"/>
    <mergeCell ref="J171:J172"/>
    <mergeCell ref="K171:K172"/>
    <mergeCell ref="L171:L172"/>
    <mergeCell ref="A173:A174"/>
    <mergeCell ref="C173:C174"/>
    <mergeCell ref="D173:D174"/>
    <mergeCell ref="F173:F174"/>
    <mergeCell ref="G173:G174"/>
    <mergeCell ref="H173:H174"/>
    <mergeCell ref="A171:A172"/>
    <mergeCell ref="C171:C172"/>
    <mergeCell ref="D171:D172"/>
    <mergeCell ref="F171:F172"/>
    <mergeCell ref="G171:G172"/>
    <mergeCell ref="H171:H172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J179:J180"/>
    <mergeCell ref="K179:K180"/>
    <mergeCell ref="J175:J176"/>
    <mergeCell ref="K175:K176"/>
    <mergeCell ref="L175:L176"/>
    <mergeCell ref="A177:A178"/>
    <mergeCell ref="C177:C178"/>
    <mergeCell ref="D177:D178"/>
    <mergeCell ref="G177:G178"/>
    <mergeCell ref="H177:H178"/>
    <mergeCell ref="I177:I178"/>
    <mergeCell ref="J177:J178"/>
    <mergeCell ref="J183:J184"/>
    <mergeCell ref="K183:K184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A183:A184"/>
    <mergeCell ref="C183:C184"/>
    <mergeCell ref="D183:D184"/>
    <mergeCell ref="G183:G184"/>
    <mergeCell ref="H183:H184"/>
    <mergeCell ref="I183:I184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K181:K182"/>
    <mergeCell ref="L181:L182"/>
    <mergeCell ref="L187:L188"/>
    <mergeCell ref="A189:A190"/>
    <mergeCell ref="C189:C190"/>
    <mergeCell ref="D189:D190"/>
    <mergeCell ref="F189:F190"/>
    <mergeCell ref="G189:G190"/>
    <mergeCell ref="H189:H190"/>
    <mergeCell ref="I189:I190"/>
    <mergeCell ref="J189:J190"/>
    <mergeCell ref="K189:K190"/>
    <mergeCell ref="K185:K186"/>
    <mergeCell ref="L185:L186"/>
    <mergeCell ref="A187:A188"/>
    <mergeCell ref="C187:C188"/>
    <mergeCell ref="D187:D188"/>
    <mergeCell ref="G187:G188"/>
    <mergeCell ref="H187:H188"/>
    <mergeCell ref="I187:I188"/>
    <mergeCell ref="J187:J188"/>
    <mergeCell ref="K187:K188"/>
    <mergeCell ref="I193:I194"/>
    <mergeCell ref="J193:J194"/>
    <mergeCell ref="K193:K194"/>
    <mergeCell ref="L193:L194"/>
    <mergeCell ref="A195:A196"/>
    <mergeCell ref="C195:C196"/>
    <mergeCell ref="D195:D196"/>
    <mergeCell ref="F195:F196"/>
    <mergeCell ref="G195:G196"/>
    <mergeCell ref="H195:H196"/>
    <mergeCell ref="A193:A194"/>
    <mergeCell ref="C193:C194"/>
    <mergeCell ref="D193:D194"/>
    <mergeCell ref="F193:F194"/>
    <mergeCell ref="G193:G194"/>
    <mergeCell ref="H193:H194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L191:L192"/>
    <mergeCell ref="J197:J198"/>
    <mergeCell ref="K197:K198"/>
    <mergeCell ref="L197:L198"/>
    <mergeCell ref="A199:E200"/>
    <mergeCell ref="F199:F200"/>
    <mergeCell ref="H199:H200"/>
    <mergeCell ref="I199:I200"/>
    <mergeCell ref="J199:J200"/>
    <mergeCell ref="K199:K200"/>
    <mergeCell ref="L199:L200"/>
    <mergeCell ref="I195:I196"/>
    <mergeCell ref="J195:J196"/>
    <mergeCell ref="K195:K196"/>
    <mergeCell ref="L195:L196"/>
    <mergeCell ref="A197:A198"/>
    <mergeCell ref="C197:C198"/>
    <mergeCell ref="D197:D198"/>
    <mergeCell ref="G197:G198"/>
    <mergeCell ref="H197:H198"/>
    <mergeCell ref="I197:I198"/>
    <mergeCell ref="M201:M203"/>
    <mergeCell ref="A204:A205"/>
    <mergeCell ref="B204:B209"/>
    <mergeCell ref="D204:D205"/>
    <mergeCell ref="G204:G205"/>
    <mergeCell ref="H204:H205"/>
    <mergeCell ref="I204:I205"/>
    <mergeCell ref="J204:J205"/>
    <mergeCell ref="K204:K205"/>
    <mergeCell ref="L204:L205"/>
    <mergeCell ref="G201:G203"/>
    <mergeCell ref="H201:H203"/>
    <mergeCell ref="I201:I203"/>
    <mergeCell ref="J201:J203"/>
    <mergeCell ref="K201:K203"/>
    <mergeCell ref="L201:L203"/>
    <mergeCell ref="A201:A203"/>
    <mergeCell ref="B201:B203"/>
    <mergeCell ref="C201:C203"/>
    <mergeCell ref="D201:D203"/>
    <mergeCell ref="E201:E203"/>
    <mergeCell ref="F201:F203"/>
    <mergeCell ref="J208:J209"/>
    <mergeCell ref="K208:K209"/>
    <mergeCell ref="L208:L209"/>
    <mergeCell ref="A210:E211"/>
    <mergeCell ref="F210:F211"/>
    <mergeCell ref="H210:H211"/>
    <mergeCell ref="I210:I211"/>
    <mergeCell ref="J210:J211"/>
    <mergeCell ref="K210:K211"/>
    <mergeCell ref="L210:L211"/>
    <mergeCell ref="I206:I207"/>
    <mergeCell ref="J206:J207"/>
    <mergeCell ref="K206:K207"/>
    <mergeCell ref="L206:L207"/>
    <mergeCell ref="A208:A209"/>
    <mergeCell ref="C208:C209"/>
    <mergeCell ref="D208:D209"/>
    <mergeCell ref="G208:G209"/>
    <mergeCell ref="H208:H209"/>
    <mergeCell ref="I208:I209"/>
    <mergeCell ref="A206:A207"/>
    <mergeCell ref="C206:C207"/>
    <mergeCell ref="D206:D207"/>
    <mergeCell ref="F206:F207"/>
    <mergeCell ref="G206:G207"/>
    <mergeCell ref="H206:H207"/>
    <mergeCell ref="I214:I215"/>
    <mergeCell ref="J214:J215"/>
    <mergeCell ref="K214:K215"/>
    <mergeCell ref="L214:L215"/>
    <mergeCell ref="A216:A217"/>
    <mergeCell ref="C216:C217"/>
    <mergeCell ref="D216:D217"/>
    <mergeCell ref="F216:F217"/>
    <mergeCell ref="G216:G217"/>
    <mergeCell ref="H216:H217"/>
    <mergeCell ref="H212:H213"/>
    <mergeCell ref="I212:I213"/>
    <mergeCell ref="J212:J213"/>
    <mergeCell ref="K212:K213"/>
    <mergeCell ref="L212:L213"/>
    <mergeCell ref="A214:A215"/>
    <mergeCell ref="C214:C215"/>
    <mergeCell ref="D214:D215"/>
    <mergeCell ref="G214:G215"/>
    <mergeCell ref="H214:H215"/>
    <mergeCell ref="A212:A213"/>
    <mergeCell ref="B212:B287"/>
    <mergeCell ref="C212:C213"/>
    <mergeCell ref="D212:D213"/>
    <mergeCell ref="F212:F213"/>
    <mergeCell ref="G212:G213"/>
    <mergeCell ref="A232:A233"/>
    <mergeCell ref="C232:C233"/>
    <mergeCell ref="D232:D233"/>
    <mergeCell ref="G232:G23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16:I217"/>
    <mergeCell ref="J216:J217"/>
    <mergeCell ref="K216:K217"/>
    <mergeCell ref="L216:L217"/>
    <mergeCell ref="A218:A219"/>
    <mergeCell ref="C218:C219"/>
    <mergeCell ref="D218:D219"/>
    <mergeCell ref="F218:F219"/>
    <mergeCell ref="G218:G219"/>
    <mergeCell ref="H218:H219"/>
    <mergeCell ref="I222:I223"/>
    <mergeCell ref="J222:J223"/>
    <mergeCell ref="K222:K223"/>
    <mergeCell ref="L222:L223"/>
    <mergeCell ref="A224:A225"/>
    <mergeCell ref="C224:C225"/>
    <mergeCell ref="D224:D225"/>
    <mergeCell ref="G224:G225"/>
    <mergeCell ref="H224:H225"/>
    <mergeCell ref="I224:I225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K226:K227"/>
    <mergeCell ref="L226:L227"/>
    <mergeCell ref="A228:A229"/>
    <mergeCell ref="C228:C229"/>
    <mergeCell ref="D228:D229"/>
    <mergeCell ref="G228:G229"/>
    <mergeCell ref="H228:H229"/>
    <mergeCell ref="I228:I229"/>
    <mergeCell ref="J228:J229"/>
    <mergeCell ref="K228:K229"/>
    <mergeCell ref="J224:J225"/>
    <mergeCell ref="K224:K225"/>
    <mergeCell ref="L224:L225"/>
    <mergeCell ref="A226:A227"/>
    <mergeCell ref="C226:C227"/>
    <mergeCell ref="D226:D227"/>
    <mergeCell ref="G226:G227"/>
    <mergeCell ref="H226:H227"/>
    <mergeCell ref="I226:I227"/>
    <mergeCell ref="J226:J227"/>
    <mergeCell ref="H232:H233"/>
    <mergeCell ref="I232:I233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L228:L229"/>
    <mergeCell ref="A230:A231"/>
    <mergeCell ref="C230:C231"/>
    <mergeCell ref="D230:D231"/>
    <mergeCell ref="G230:G231"/>
    <mergeCell ref="H230:H231"/>
    <mergeCell ref="I230:I231"/>
    <mergeCell ref="J230:J231"/>
    <mergeCell ref="K230:K231"/>
    <mergeCell ref="L230:L231"/>
    <mergeCell ref="I236:I237"/>
    <mergeCell ref="J236:J237"/>
    <mergeCell ref="K236:K237"/>
    <mergeCell ref="L236:L237"/>
    <mergeCell ref="A238:A239"/>
    <mergeCell ref="C238:C239"/>
    <mergeCell ref="D238:D239"/>
    <mergeCell ref="G238:G239"/>
    <mergeCell ref="H238:H239"/>
    <mergeCell ref="I238:I239"/>
    <mergeCell ref="I234:I235"/>
    <mergeCell ref="J234:J235"/>
    <mergeCell ref="K234:K235"/>
    <mergeCell ref="L234:L235"/>
    <mergeCell ref="A236:A237"/>
    <mergeCell ref="C236:C237"/>
    <mergeCell ref="D236:D237"/>
    <mergeCell ref="F236:F237"/>
    <mergeCell ref="G236:G237"/>
    <mergeCell ref="H236:H237"/>
    <mergeCell ref="K240:K241"/>
    <mergeCell ref="L240:L241"/>
    <mergeCell ref="A242:A243"/>
    <mergeCell ref="C242:C243"/>
    <mergeCell ref="D242:D243"/>
    <mergeCell ref="G242:G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G240:G241"/>
    <mergeCell ref="H240:H241"/>
    <mergeCell ref="I240:I241"/>
    <mergeCell ref="J240:J241"/>
    <mergeCell ref="J246:J247"/>
    <mergeCell ref="K246:K247"/>
    <mergeCell ref="L246:L247"/>
    <mergeCell ref="A248:A249"/>
    <mergeCell ref="C248:C249"/>
    <mergeCell ref="D248:D249"/>
    <mergeCell ref="F248:F249"/>
    <mergeCell ref="G248:G249"/>
    <mergeCell ref="H248:H249"/>
    <mergeCell ref="I248:I249"/>
    <mergeCell ref="A246:A247"/>
    <mergeCell ref="D246:D247"/>
    <mergeCell ref="F246:F247"/>
    <mergeCell ref="G246:G247"/>
    <mergeCell ref="H246:H247"/>
    <mergeCell ref="I246:I247"/>
    <mergeCell ref="L242:L243"/>
    <mergeCell ref="A244:A245"/>
    <mergeCell ref="D244:D245"/>
    <mergeCell ref="G244:G245"/>
    <mergeCell ref="H244:H245"/>
    <mergeCell ref="I244:I245"/>
    <mergeCell ref="J244:J245"/>
    <mergeCell ref="K244:K245"/>
    <mergeCell ref="L244:L24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J248:J249"/>
    <mergeCell ref="K248:K249"/>
    <mergeCell ref="L248:L249"/>
    <mergeCell ref="A250:A251"/>
    <mergeCell ref="C250:C251"/>
    <mergeCell ref="D250:D251"/>
    <mergeCell ref="F250:F251"/>
    <mergeCell ref="G250:G251"/>
    <mergeCell ref="H250:H251"/>
    <mergeCell ref="I250:I251"/>
    <mergeCell ref="K254:K255"/>
    <mergeCell ref="L254:L255"/>
    <mergeCell ref="AW254:AZ257"/>
    <mergeCell ref="A256:A257"/>
    <mergeCell ref="C256:C257"/>
    <mergeCell ref="D256:D257"/>
    <mergeCell ref="G256:G257"/>
    <mergeCell ref="H256:H257"/>
    <mergeCell ref="I256:I257"/>
    <mergeCell ref="J256:J257"/>
    <mergeCell ref="J252:J253"/>
    <mergeCell ref="K252:K253"/>
    <mergeCell ref="L252:L253"/>
    <mergeCell ref="A254:A255"/>
    <mergeCell ref="C254:C255"/>
    <mergeCell ref="D254:D255"/>
    <mergeCell ref="G254:G255"/>
    <mergeCell ref="H254:H255"/>
    <mergeCell ref="I254:I255"/>
    <mergeCell ref="J254:J255"/>
    <mergeCell ref="L258:L259"/>
    <mergeCell ref="AW258:AZ259"/>
    <mergeCell ref="A260:A261"/>
    <mergeCell ref="C260:C261"/>
    <mergeCell ref="D260:D261"/>
    <mergeCell ref="G260:G261"/>
    <mergeCell ref="H260:H261"/>
    <mergeCell ref="I260:I261"/>
    <mergeCell ref="J260:J261"/>
    <mergeCell ref="K260:K261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K258:K259"/>
    <mergeCell ref="L262:L263"/>
    <mergeCell ref="A264:A265"/>
    <mergeCell ref="C264:C265"/>
    <mergeCell ref="D264:D265"/>
    <mergeCell ref="F264:F265"/>
    <mergeCell ref="G264:G265"/>
    <mergeCell ref="H264:H265"/>
    <mergeCell ref="I264:I265"/>
    <mergeCell ref="J264:J265"/>
    <mergeCell ref="K264:K265"/>
    <mergeCell ref="L260:L261"/>
    <mergeCell ref="AW260:AZ263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I268:I269"/>
    <mergeCell ref="J268:J269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A268:A269"/>
    <mergeCell ref="C268:C269"/>
    <mergeCell ref="D268:D269"/>
    <mergeCell ref="F268:F269"/>
    <mergeCell ref="G268:G269"/>
    <mergeCell ref="H268:H269"/>
    <mergeCell ref="L264:L265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6:L26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0:I271"/>
    <mergeCell ref="J270:J271"/>
    <mergeCell ref="K270:K271"/>
    <mergeCell ref="L270:L271"/>
    <mergeCell ref="A272:A273"/>
    <mergeCell ref="C272:C273"/>
    <mergeCell ref="D272:D273"/>
    <mergeCell ref="F272:F273"/>
    <mergeCell ref="G272:G273"/>
    <mergeCell ref="H272:H273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L288:L289"/>
    <mergeCell ref="A290:A291"/>
    <mergeCell ref="B290:B323"/>
    <mergeCell ref="C290:C291"/>
    <mergeCell ref="D290:D291"/>
    <mergeCell ref="G290:G291"/>
    <mergeCell ref="H290:H291"/>
    <mergeCell ref="I290:I291"/>
    <mergeCell ref="J290:J291"/>
    <mergeCell ref="K290:K291"/>
    <mergeCell ref="I286:I287"/>
    <mergeCell ref="J286:J287"/>
    <mergeCell ref="K286:K287"/>
    <mergeCell ref="L286:L287"/>
    <mergeCell ref="A288:E289"/>
    <mergeCell ref="F288:F289"/>
    <mergeCell ref="H288:H289"/>
    <mergeCell ref="I288:I289"/>
    <mergeCell ref="J288:J289"/>
    <mergeCell ref="K288:K289"/>
    <mergeCell ref="L292:L293"/>
    <mergeCell ref="A294:A295"/>
    <mergeCell ref="C294:C295"/>
    <mergeCell ref="D294:D295"/>
    <mergeCell ref="G294:G295"/>
    <mergeCell ref="H294:H295"/>
    <mergeCell ref="I294:I295"/>
    <mergeCell ref="J294:J295"/>
    <mergeCell ref="K294:K295"/>
    <mergeCell ref="L294:L295"/>
    <mergeCell ref="L290:L291"/>
    <mergeCell ref="G296:G297"/>
    <mergeCell ref="AW290:AZ291"/>
    <mergeCell ref="A292:A293"/>
    <mergeCell ref="C292:C293"/>
    <mergeCell ref="D292:D293"/>
    <mergeCell ref="G292:G293"/>
    <mergeCell ref="H292:H293"/>
    <mergeCell ref="I292:I293"/>
    <mergeCell ref="J292:J293"/>
    <mergeCell ref="K292:K293"/>
    <mergeCell ref="J298:J299"/>
    <mergeCell ref="K298:K299"/>
    <mergeCell ref="L298:L299"/>
    <mergeCell ref="A300:A301"/>
    <mergeCell ref="C300:C301"/>
    <mergeCell ref="D300:D301"/>
    <mergeCell ref="F300:F301"/>
    <mergeCell ref="G300:G301"/>
    <mergeCell ref="H300:H301"/>
    <mergeCell ref="I300:I301"/>
    <mergeCell ref="J296:J297"/>
    <mergeCell ref="K296:K297"/>
    <mergeCell ref="L296:L297"/>
    <mergeCell ref="A298:A299"/>
    <mergeCell ref="C298:C299"/>
    <mergeCell ref="D298:D299"/>
    <mergeCell ref="F298:F299"/>
    <mergeCell ref="G298:G299"/>
    <mergeCell ref="H298:H299"/>
    <mergeCell ref="I298:I299"/>
    <mergeCell ref="A296:A297"/>
    <mergeCell ref="C296:C297"/>
    <mergeCell ref="D296:D297"/>
    <mergeCell ref="H296:H297"/>
    <mergeCell ref="I296:I297"/>
    <mergeCell ref="K302:K303"/>
    <mergeCell ref="L302:L303"/>
    <mergeCell ref="A304:A305"/>
    <mergeCell ref="C304:C305"/>
    <mergeCell ref="D304:D305"/>
    <mergeCell ref="G304:G305"/>
    <mergeCell ref="H304:H305"/>
    <mergeCell ref="I304:I305"/>
    <mergeCell ref="J304:J305"/>
    <mergeCell ref="K304:K305"/>
    <mergeCell ref="J300:J301"/>
    <mergeCell ref="K300:K301"/>
    <mergeCell ref="L300:L301"/>
    <mergeCell ref="A302:A303"/>
    <mergeCell ref="C302:C303"/>
    <mergeCell ref="D302:D303"/>
    <mergeCell ref="G302:G303"/>
    <mergeCell ref="H302:H303"/>
    <mergeCell ref="I302:I303"/>
    <mergeCell ref="J302:J303"/>
    <mergeCell ref="L306:L307"/>
    <mergeCell ref="AW306:AZ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L304:L305"/>
    <mergeCell ref="AW304:AZ305"/>
    <mergeCell ref="A306:A307"/>
    <mergeCell ref="C306:C307"/>
    <mergeCell ref="D306:D307"/>
    <mergeCell ref="G306:G307"/>
    <mergeCell ref="H306:H307"/>
    <mergeCell ref="I306:I307"/>
    <mergeCell ref="J306:J307"/>
    <mergeCell ref="K306:K307"/>
    <mergeCell ref="I312:I313"/>
    <mergeCell ref="J312:J313"/>
    <mergeCell ref="K312:K313"/>
    <mergeCell ref="L312:L313"/>
    <mergeCell ref="A314:A315"/>
    <mergeCell ref="C314:C315"/>
    <mergeCell ref="D314:D315"/>
    <mergeCell ref="G314:G315"/>
    <mergeCell ref="H314:H315"/>
    <mergeCell ref="I314:I315"/>
    <mergeCell ref="A312:A313"/>
    <mergeCell ref="C312:C313"/>
    <mergeCell ref="D312:D313"/>
    <mergeCell ref="F312:F313"/>
    <mergeCell ref="G312:G313"/>
    <mergeCell ref="H312:H313"/>
    <mergeCell ref="L308:L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L310:L311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J318:J319"/>
    <mergeCell ref="K318:K319"/>
    <mergeCell ref="J314:J315"/>
    <mergeCell ref="K314:K315"/>
    <mergeCell ref="L314:L315"/>
    <mergeCell ref="A316:A317"/>
    <mergeCell ref="C316:C317"/>
    <mergeCell ref="D316:D317"/>
    <mergeCell ref="G316:G317"/>
    <mergeCell ref="H316:H317"/>
    <mergeCell ref="I316:I317"/>
    <mergeCell ref="J316:J317"/>
    <mergeCell ref="I322:I323"/>
    <mergeCell ref="J322:J323"/>
    <mergeCell ref="K322:K323"/>
    <mergeCell ref="L322:L323"/>
    <mergeCell ref="A324:E325"/>
    <mergeCell ref="F324:F325"/>
    <mergeCell ref="H324:H325"/>
    <mergeCell ref="I324:I325"/>
    <mergeCell ref="J324:J325"/>
    <mergeCell ref="K324:K325"/>
    <mergeCell ref="A322:A323"/>
    <mergeCell ref="C322:C323"/>
    <mergeCell ref="D322:D323"/>
    <mergeCell ref="F322:F323"/>
    <mergeCell ref="G322:G323"/>
    <mergeCell ref="H322:H323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K320:K321"/>
    <mergeCell ref="L320:L321"/>
    <mergeCell ref="AW326:AZ327"/>
    <mergeCell ref="A328:A329"/>
    <mergeCell ref="D328:D329"/>
    <mergeCell ref="G328:G329"/>
    <mergeCell ref="H328:H329"/>
    <mergeCell ref="I328:I329"/>
    <mergeCell ref="J328:J329"/>
    <mergeCell ref="K328:K329"/>
    <mergeCell ref="L328:L329"/>
    <mergeCell ref="AW328:AZ329"/>
    <mergeCell ref="L324:L325"/>
    <mergeCell ref="A326:A327"/>
    <mergeCell ref="B326:B355"/>
    <mergeCell ref="D326:D327"/>
    <mergeCell ref="G326:G327"/>
    <mergeCell ref="H326:H327"/>
    <mergeCell ref="I326:I327"/>
    <mergeCell ref="J326:J327"/>
    <mergeCell ref="K326:K327"/>
    <mergeCell ref="L326:L327"/>
    <mergeCell ref="K334:K335"/>
    <mergeCell ref="L334:L335"/>
    <mergeCell ref="A336:A337"/>
    <mergeCell ref="D336:D337"/>
    <mergeCell ref="F336:F337"/>
    <mergeCell ref="G336:G337"/>
    <mergeCell ref="H336:H337"/>
    <mergeCell ref="I336:I337"/>
    <mergeCell ref="J336:J337"/>
    <mergeCell ref="K336:K337"/>
    <mergeCell ref="A334:A335"/>
    <mergeCell ref="D334:D335"/>
    <mergeCell ref="G334:G335"/>
    <mergeCell ref="H334:H335"/>
    <mergeCell ref="I334:I335"/>
    <mergeCell ref="J334:J335"/>
    <mergeCell ref="K330:K331"/>
    <mergeCell ref="L330:L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330:A331"/>
    <mergeCell ref="D330:D331"/>
    <mergeCell ref="G330:G331"/>
    <mergeCell ref="H330:H331"/>
    <mergeCell ref="I330:I331"/>
    <mergeCell ref="J330:J331"/>
    <mergeCell ref="L338:L339"/>
    <mergeCell ref="A340:A341"/>
    <mergeCell ref="D340:D341"/>
    <mergeCell ref="G340:G341"/>
    <mergeCell ref="H340:H341"/>
    <mergeCell ref="I340:I341"/>
    <mergeCell ref="J340:J341"/>
    <mergeCell ref="K340:K341"/>
    <mergeCell ref="L340:L341"/>
    <mergeCell ref="L336:L337"/>
    <mergeCell ref="AW336:AZ337"/>
    <mergeCell ref="A338:A339"/>
    <mergeCell ref="D338:D339"/>
    <mergeCell ref="F338:F339"/>
    <mergeCell ref="G338:G339"/>
    <mergeCell ref="H338:H339"/>
    <mergeCell ref="I338:I339"/>
    <mergeCell ref="J338:J339"/>
    <mergeCell ref="K338:K339"/>
    <mergeCell ref="I344:I345"/>
    <mergeCell ref="J344:J345"/>
    <mergeCell ref="K344:K345"/>
    <mergeCell ref="L344:L345"/>
    <mergeCell ref="A346:A347"/>
    <mergeCell ref="C346:C347"/>
    <mergeCell ref="D346:D347"/>
    <mergeCell ref="G346:G347"/>
    <mergeCell ref="H346:H347"/>
    <mergeCell ref="I346:I347"/>
    <mergeCell ref="A344:A345"/>
    <mergeCell ref="C344:C345"/>
    <mergeCell ref="D344:D345"/>
    <mergeCell ref="F344:F345"/>
    <mergeCell ref="G344:G345"/>
    <mergeCell ref="H344:H345"/>
    <mergeCell ref="AW340:AZ341"/>
    <mergeCell ref="A342:A343"/>
    <mergeCell ref="D342:D343"/>
    <mergeCell ref="G342:G343"/>
    <mergeCell ref="H342:H343"/>
    <mergeCell ref="I342:I343"/>
    <mergeCell ref="J342:J343"/>
    <mergeCell ref="K342:K343"/>
    <mergeCell ref="L342:L343"/>
    <mergeCell ref="J348:J349"/>
    <mergeCell ref="K348:K349"/>
    <mergeCell ref="L348:L349"/>
    <mergeCell ref="A350:A351"/>
    <mergeCell ref="C350:C351"/>
    <mergeCell ref="D350:D351"/>
    <mergeCell ref="F350:F351"/>
    <mergeCell ref="G350:G351"/>
    <mergeCell ref="H350:H351"/>
    <mergeCell ref="I350:I351"/>
    <mergeCell ref="J346:J347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52:J353"/>
    <mergeCell ref="K352:K353"/>
    <mergeCell ref="L352:L353"/>
    <mergeCell ref="A354:A355"/>
    <mergeCell ref="C354:C355"/>
    <mergeCell ref="D354:D355"/>
    <mergeCell ref="G354:G355"/>
    <mergeCell ref="H354:H355"/>
    <mergeCell ref="I354:I355"/>
    <mergeCell ref="J354:J355"/>
    <mergeCell ref="J350:J351"/>
    <mergeCell ref="K350:K351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D358:D359"/>
    <mergeCell ref="E358:E359"/>
    <mergeCell ref="F358:F359"/>
    <mergeCell ref="G358:G359"/>
    <mergeCell ref="K354:K355"/>
    <mergeCell ref="L354:L355"/>
    <mergeCell ref="A356:E357"/>
    <mergeCell ref="H356:H357"/>
    <mergeCell ref="I356:I357"/>
    <mergeCell ref="J356:J357"/>
    <mergeCell ref="K356:K357"/>
    <mergeCell ref="L356:L357"/>
    <mergeCell ref="I362:I363"/>
    <mergeCell ref="J362:J363"/>
    <mergeCell ref="K362:K363"/>
    <mergeCell ref="L362:L363"/>
    <mergeCell ref="A364:A365"/>
    <mergeCell ref="C364:C365"/>
    <mergeCell ref="D364:D365"/>
    <mergeCell ref="H364:H365"/>
    <mergeCell ref="I364:I365"/>
    <mergeCell ref="J364:J365"/>
    <mergeCell ref="I360:I361"/>
    <mergeCell ref="J360:J361"/>
    <mergeCell ref="K360:K361"/>
    <mergeCell ref="L360:L361"/>
    <mergeCell ref="AW360:AZ363"/>
    <mergeCell ref="A362:A363"/>
    <mergeCell ref="C362:C363"/>
    <mergeCell ref="D362:D363"/>
    <mergeCell ref="G362:G363"/>
    <mergeCell ref="H362:H363"/>
    <mergeCell ref="A360:A361"/>
    <mergeCell ref="B360:B367"/>
    <mergeCell ref="C360:C361"/>
    <mergeCell ref="D360:D361"/>
    <mergeCell ref="G360:G361"/>
    <mergeCell ref="H360:H361"/>
    <mergeCell ref="A370:E371"/>
    <mergeCell ref="H370:H371"/>
    <mergeCell ref="I370:I371"/>
    <mergeCell ref="J370:J371"/>
    <mergeCell ref="K370:K371"/>
    <mergeCell ref="L370:L371"/>
    <mergeCell ref="L366:L367"/>
    <mergeCell ref="A368:E369"/>
    <mergeCell ref="H368:H369"/>
    <mergeCell ref="I368:I369"/>
    <mergeCell ref="J368:J369"/>
    <mergeCell ref="K368:K369"/>
    <mergeCell ref="L368:L369"/>
    <mergeCell ref="K364:K365"/>
    <mergeCell ref="L364:L365"/>
    <mergeCell ref="A366:A367"/>
    <mergeCell ref="C366:C367"/>
    <mergeCell ref="D366:D367"/>
    <mergeCell ref="F366:F367"/>
    <mergeCell ref="H366:H367"/>
    <mergeCell ref="I366:I367"/>
    <mergeCell ref="J366:J367"/>
    <mergeCell ref="K366:K367"/>
    <mergeCell ref="L384:L385"/>
    <mergeCell ref="H385:H386"/>
    <mergeCell ref="I385:I386"/>
    <mergeCell ref="L386:L387"/>
    <mergeCell ref="H387:H388"/>
    <mergeCell ref="I387:I388"/>
    <mergeCell ref="K388:M388"/>
    <mergeCell ref="K373:K387"/>
    <mergeCell ref="L373:M373"/>
    <mergeCell ref="L374:L375"/>
    <mergeCell ref="AW374:AZ375"/>
    <mergeCell ref="L376:L377"/>
    <mergeCell ref="AW376:AZ377"/>
    <mergeCell ref="L378:L379"/>
    <mergeCell ref="AW378:AZ379"/>
    <mergeCell ref="L380:L381"/>
    <mergeCell ref="L382:L383"/>
    <mergeCell ref="D394:D399"/>
    <mergeCell ref="G394:G395"/>
    <mergeCell ref="H394:H395"/>
    <mergeCell ref="I394:I395"/>
    <mergeCell ref="F396:F397"/>
    <mergeCell ref="H396:H397"/>
    <mergeCell ref="I396:I397"/>
    <mergeCell ref="H398:H399"/>
    <mergeCell ref="I398:I399"/>
    <mergeCell ref="K389:M389"/>
    <mergeCell ref="A391:B393"/>
    <mergeCell ref="C391:C393"/>
    <mergeCell ref="D391:D393"/>
    <mergeCell ref="E391:E393"/>
    <mergeCell ref="F391:F393"/>
    <mergeCell ref="G391:G393"/>
    <mergeCell ref="H391:H393"/>
    <mergeCell ref="I391:I393"/>
    <mergeCell ref="L405:M405"/>
    <mergeCell ref="H406:H407"/>
    <mergeCell ref="I406:I407"/>
    <mergeCell ref="L406:M406"/>
    <mergeCell ref="L407:M407"/>
    <mergeCell ref="D408:D431"/>
    <mergeCell ref="H408:H409"/>
    <mergeCell ref="I408:I409"/>
    <mergeCell ref="L408:M408"/>
    <mergeCell ref="L409:M409"/>
    <mergeCell ref="D400:D407"/>
    <mergeCell ref="H400:H401"/>
    <mergeCell ref="I400:I401"/>
    <mergeCell ref="H402:H403"/>
    <mergeCell ref="I402:I403"/>
    <mergeCell ref="H404:H405"/>
    <mergeCell ref="I404:I405"/>
    <mergeCell ref="L413:M413"/>
    <mergeCell ref="H414:H415"/>
    <mergeCell ref="I414:I415"/>
    <mergeCell ref="L414:M414"/>
    <mergeCell ref="K415:M415"/>
    <mergeCell ref="F430:F431"/>
    <mergeCell ref="H430:H431"/>
    <mergeCell ref="I430:I431"/>
    <mergeCell ref="C416:C417"/>
    <mergeCell ref="H416:H417"/>
    <mergeCell ref="I416:I417"/>
    <mergeCell ref="C410:C411"/>
    <mergeCell ref="H410:H411"/>
    <mergeCell ref="I410:I411"/>
    <mergeCell ref="L410:M410"/>
    <mergeCell ref="L411:M411"/>
    <mergeCell ref="A412:B425"/>
    <mergeCell ref="C412:C413"/>
    <mergeCell ref="H412:H413"/>
    <mergeCell ref="I412:I413"/>
    <mergeCell ref="L412:M412"/>
    <mergeCell ref="H426:H427"/>
    <mergeCell ref="I426:I427"/>
    <mergeCell ref="F428:F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C418:C419"/>
    <mergeCell ref="H418:H419"/>
    <mergeCell ref="I418:I419"/>
    <mergeCell ref="C420:C421"/>
    <mergeCell ref="H420:H421"/>
    <mergeCell ref="I420:I421"/>
    <mergeCell ref="A444:E445"/>
    <mergeCell ref="H444:H445"/>
    <mergeCell ref="I444:I445"/>
    <mergeCell ref="N447:N448"/>
    <mergeCell ref="M453:M456"/>
    <mergeCell ref="N453:N454"/>
    <mergeCell ref="N455:N456"/>
    <mergeCell ref="D436:D441"/>
    <mergeCell ref="H436:H437"/>
    <mergeCell ref="I436:I437"/>
    <mergeCell ref="F438:F439"/>
    <mergeCell ref="H438:H439"/>
    <mergeCell ref="I438:I439"/>
    <mergeCell ref="F440:F441"/>
    <mergeCell ref="H440:H441"/>
    <mergeCell ref="I440:I441"/>
    <mergeCell ref="D432:D435"/>
    <mergeCell ref="F432:F433"/>
    <mergeCell ref="H432:H433"/>
    <mergeCell ref="I432:I433"/>
    <mergeCell ref="F434:F435"/>
    <mergeCell ref="H434:H435"/>
    <mergeCell ref="I434:I435"/>
  </mergeCells>
  <phoneticPr fontId="13" type="noConversion"/>
  <conditionalFormatting sqref="K7:K124">
    <cfRule type="cellIs" dxfId="15" priority="3" stopIfTrue="1" operator="lessThan">
      <formula>0</formula>
    </cfRule>
    <cfRule type="cellIs" dxfId="14" priority="4" stopIfTrue="1" operator="equal">
      <formula>0</formula>
    </cfRule>
  </conditionalFormatting>
  <conditionalFormatting sqref="K126:K131">
    <cfRule type="cellIs" dxfId="13" priority="5" stopIfTrue="1" operator="lessThan">
      <formula>0</formula>
    </cfRule>
    <cfRule type="cellIs" dxfId="12" priority="6" stopIfTrue="1" operator="equal">
      <formula>0</formula>
    </cfRule>
  </conditionalFormatting>
  <conditionalFormatting sqref="K134:K145 K360:K367">
    <cfRule type="cellIs" dxfId="11" priority="7" stopIfTrue="1" operator="lessThan">
      <formula>0</formula>
    </cfRule>
    <cfRule type="cellIs" dxfId="10" priority="8" stopIfTrue="1" operator="equal">
      <formula>0</formula>
    </cfRule>
  </conditionalFormatting>
  <conditionalFormatting sqref="K148:K358">
    <cfRule type="cellIs" dxfId="9" priority="1" stopIfTrue="1" operator="lessThan">
      <formula>0</formula>
    </cfRule>
    <cfRule type="cellIs" dxfId="8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4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BA419"/>
  <sheetViews>
    <sheetView showGridLines="0" zoomScaleNormal="100" zoomScaleSheetLayoutView="40" workbookViewId="0">
      <selection activeCell="AC44" sqref="AC44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5.8984375" style="1" customWidth="1"/>
    <col min="7" max="7" width="5.19921875" style="1" bestFit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0" width="4.09765625" style="1" customWidth="1"/>
    <col min="31" max="31" width="4.19921875" style="1" customWidth="1"/>
    <col min="32" max="34" width="4.09765625" style="1" customWidth="1"/>
    <col min="35" max="35" width="4" style="1" customWidth="1"/>
    <col min="36" max="40" width="4.09765625" style="1" customWidth="1"/>
    <col min="41" max="46" width="4.09765625" style="1" hidden="1" customWidth="1"/>
    <col min="47" max="47" width="4.19921875" style="1" hidden="1" customWidth="1"/>
    <col min="48" max="48" width="7.69921875" style="1" customWidth="1"/>
    <col min="49" max="49" width="3.3984375" style="1" customWidth="1"/>
    <col min="50" max="53" width="9.69921875" style="1" customWidth="1"/>
    <col min="54" max="16384" width="9" style="1"/>
  </cols>
  <sheetData>
    <row r="1" spans="1:52" ht="19.8" thickBot="1" x14ac:dyDescent="0.45">
      <c r="D1" s="2"/>
      <c r="E1" s="3"/>
      <c r="F1" s="4" t="s">
        <v>0</v>
      </c>
      <c r="AI1" s="5" t="s">
        <v>688</v>
      </c>
      <c r="AJ1" s="5"/>
    </row>
    <row r="2" spans="1:52" ht="16.5" customHeight="1" thickBot="1" x14ac:dyDescent="0.45">
      <c r="E2" s="5"/>
      <c r="F2" s="6" t="s">
        <v>1</v>
      </c>
      <c r="T2" s="1584" t="s">
        <v>480</v>
      </c>
      <c r="U2" s="1585"/>
      <c r="V2" s="471"/>
      <c r="W2" s="1576" t="s">
        <v>481</v>
      </c>
      <c r="X2" s="1576"/>
      <c r="Y2" s="465"/>
      <c r="Z2" s="462" t="s">
        <v>477</v>
      </c>
      <c r="AA2" s="464"/>
      <c r="AB2" s="466"/>
      <c r="AC2" s="1576" t="s">
        <v>467</v>
      </c>
      <c r="AD2" s="1576"/>
      <c r="AE2" s="473" t="s">
        <v>482</v>
      </c>
      <c r="AF2" s="1576" t="s">
        <v>485</v>
      </c>
      <c r="AG2" s="1577"/>
    </row>
    <row r="3" spans="1:52" ht="19.8" thickBot="1" x14ac:dyDescent="0.45">
      <c r="E3" s="3"/>
      <c r="H3" s="7"/>
      <c r="I3" s="8"/>
      <c r="J3" s="9"/>
      <c r="O3" s="10"/>
      <c r="R3" s="3"/>
      <c r="T3" s="1586"/>
      <c r="U3" s="1587"/>
      <c r="V3" s="470"/>
      <c r="W3" s="1588" t="s">
        <v>3</v>
      </c>
      <c r="X3" s="1589"/>
      <c r="Y3" s="468"/>
      <c r="Z3" s="463" t="s">
        <v>478</v>
      </c>
      <c r="AA3" s="467"/>
      <c r="AB3" s="469"/>
      <c r="AC3" s="1578" t="s">
        <v>479</v>
      </c>
      <c r="AD3" s="1578"/>
      <c r="AE3" s="509"/>
      <c r="AF3" s="1576" t="s">
        <v>486</v>
      </c>
      <c r="AG3" s="1577"/>
    </row>
    <row r="4" spans="1:52" ht="12.75" customHeight="1" x14ac:dyDescent="0.4">
      <c r="A4" s="1563" t="s">
        <v>747</v>
      </c>
      <c r="B4" s="1579"/>
      <c r="C4" s="1579"/>
      <c r="D4" s="1579"/>
      <c r="E4" s="1579"/>
      <c r="F4" s="1579"/>
      <c r="G4" s="1579"/>
      <c r="H4" s="1579"/>
      <c r="I4" s="1579"/>
      <c r="J4" s="1579"/>
      <c r="K4" s="1579"/>
      <c r="L4" s="1579"/>
      <c r="M4" s="1579"/>
      <c r="N4" s="1579"/>
      <c r="O4" s="1579"/>
      <c r="P4" s="1579"/>
      <c r="Q4" s="1579"/>
      <c r="R4" s="1579"/>
      <c r="S4" s="1579"/>
      <c r="T4" s="1579"/>
      <c r="U4" s="1579"/>
      <c r="V4" s="1579"/>
      <c r="W4" s="1579"/>
      <c r="X4" s="1579"/>
      <c r="Y4" s="1579"/>
      <c r="Z4" s="1579"/>
      <c r="AA4" s="1579"/>
      <c r="AB4" s="1579"/>
      <c r="AC4" s="1579"/>
      <c r="AD4" s="1579"/>
      <c r="AE4" s="1579"/>
      <c r="AF4" s="1579"/>
      <c r="AG4" s="1579"/>
      <c r="AH4" s="1579"/>
      <c r="AI4" s="1579"/>
      <c r="AJ4" s="323"/>
      <c r="AQ4" s="13"/>
      <c r="AR4" s="13"/>
      <c r="AS4" s="1565"/>
      <c r="AT4" s="700"/>
      <c r="AU4" s="700"/>
      <c r="AV4" s="700"/>
      <c r="AW4" s="700"/>
    </row>
    <row r="5" spans="1:52" ht="15.75" customHeight="1" x14ac:dyDescent="0.4">
      <c r="A5" s="1579"/>
      <c r="B5" s="1579"/>
      <c r="C5" s="1579"/>
      <c r="D5" s="1579"/>
      <c r="E5" s="1579"/>
      <c r="F5" s="1579"/>
      <c r="G5" s="1579"/>
      <c r="H5" s="1579"/>
      <c r="I5" s="1579"/>
      <c r="J5" s="1579"/>
      <c r="K5" s="1579"/>
      <c r="L5" s="1579"/>
      <c r="M5" s="1579"/>
      <c r="N5" s="1579"/>
      <c r="O5" s="1579"/>
      <c r="P5" s="1579"/>
      <c r="Q5" s="1579"/>
      <c r="R5" s="1579"/>
      <c r="S5" s="1579"/>
      <c r="T5" s="1579"/>
      <c r="U5" s="1579"/>
      <c r="V5" s="1579"/>
      <c r="W5" s="1579"/>
      <c r="X5" s="1579"/>
      <c r="Y5" s="1579"/>
      <c r="Z5" s="1579"/>
      <c r="AA5" s="1579"/>
      <c r="AB5" s="1579"/>
      <c r="AC5" s="1579"/>
      <c r="AD5" s="1579"/>
      <c r="AE5" s="1579"/>
      <c r="AF5" s="1579"/>
      <c r="AG5" s="1579"/>
      <c r="AH5" s="1579"/>
      <c r="AI5" s="1579"/>
      <c r="AJ5" s="472" t="s">
        <v>696</v>
      </c>
      <c r="AK5" s="18"/>
      <c r="AQ5" s="13"/>
      <c r="AR5" s="13"/>
      <c r="AS5" s="1566"/>
      <c r="AT5" s="700"/>
      <c r="AU5" s="700"/>
      <c r="AV5" s="700"/>
      <c r="AW5" s="700"/>
      <c r="AX5" s="700"/>
    </row>
    <row r="6" spans="1:52" ht="17.25" customHeight="1" thickBot="1" x14ac:dyDescent="0.45">
      <c r="A6" s="1580"/>
      <c r="B6" s="1580"/>
      <c r="C6" s="1580"/>
      <c r="D6" s="1580"/>
      <c r="E6" s="1580"/>
      <c r="F6" s="1580"/>
      <c r="G6" s="1580"/>
      <c r="H6" s="1580"/>
      <c r="I6" s="1580"/>
      <c r="J6" s="1580"/>
      <c r="K6" s="1580"/>
      <c r="L6" s="1580"/>
      <c r="M6" s="1580"/>
      <c r="N6" s="1580"/>
      <c r="O6" s="1580"/>
      <c r="P6" s="1580"/>
      <c r="Q6" s="1580"/>
      <c r="R6" s="1580"/>
      <c r="S6" s="1580"/>
      <c r="T6" s="1580"/>
      <c r="U6" s="1580"/>
      <c r="V6" s="1580"/>
      <c r="W6" s="1580"/>
      <c r="X6" s="1580"/>
      <c r="Y6" s="1580"/>
      <c r="Z6" s="1580"/>
      <c r="AA6" s="1580"/>
      <c r="AB6" s="1580"/>
      <c r="AC6" s="1580"/>
      <c r="AD6" s="1580"/>
      <c r="AE6" s="1580"/>
      <c r="AF6" s="1580"/>
      <c r="AG6" s="1580"/>
      <c r="AH6" s="1580"/>
      <c r="AI6" s="1580"/>
      <c r="AJ6" s="472" t="s">
        <v>748</v>
      </c>
      <c r="AK6" s="18"/>
      <c r="AQ6" s="13"/>
      <c r="AR6" s="13"/>
      <c r="AS6" s="1566"/>
      <c r="AT6" s="700"/>
      <c r="AU6" s="700"/>
      <c r="AV6" s="700"/>
      <c r="AW6" s="700"/>
      <c r="AX6" s="700"/>
    </row>
    <row r="7" spans="1:52" ht="18" customHeight="1" thickBot="1" x14ac:dyDescent="0.45">
      <c r="A7" s="1581" t="s">
        <v>7</v>
      </c>
      <c r="B7" s="1178" t="s">
        <v>8</v>
      </c>
      <c r="C7" s="1172" t="s">
        <v>9</v>
      </c>
      <c r="D7" s="1172" t="s">
        <v>10</v>
      </c>
      <c r="E7" s="1172" t="s">
        <v>11</v>
      </c>
      <c r="F7" s="1175" t="s">
        <v>12</v>
      </c>
      <c r="G7" s="1175" t="s">
        <v>484</v>
      </c>
      <c r="H7" s="1178" t="s">
        <v>14</v>
      </c>
      <c r="I7" s="1178" t="s">
        <v>15</v>
      </c>
      <c r="J7" s="1178" t="s">
        <v>16</v>
      </c>
      <c r="K7" s="1178" t="s">
        <v>17</v>
      </c>
      <c r="L7" s="1594" t="s">
        <v>18</v>
      </c>
      <c r="M7" s="1590" t="s">
        <v>19</v>
      </c>
      <c r="N7" s="1593" t="s">
        <v>487</v>
      </c>
      <c r="O7" s="1539"/>
      <c r="P7" s="1539"/>
      <c r="Q7" s="1539"/>
      <c r="R7" s="1539"/>
      <c r="S7" s="1539"/>
      <c r="T7" s="1539"/>
      <c r="U7" s="1539"/>
      <c r="V7" s="1539"/>
      <c r="W7" s="1539"/>
      <c r="X7" s="1539"/>
      <c r="Y7" s="1539"/>
      <c r="Z7" s="1539"/>
      <c r="AA7" s="1539"/>
      <c r="AB7" s="1539"/>
      <c r="AC7" s="1539"/>
      <c r="AD7" s="1539"/>
      <c r="AE7" s="1539"/>
      <c r="AF7" s="1539"/>
      <c r="AG7" s="1539"/>
      <c r="AH7" s="1539"/>
      <c r="AI7" s="1539"/>
      <c r="AJ7" s="1539"/>
      <c r="AK7" s="1539"/>
      <c r="AL7" s="1539"/>
      <c r="AM7" s="1539"/>
      <c r="AN7" s="1539"/>
      <c r="AO7" s="1539"/>
      <c r="AP7" s="1539"/>
      <c r="AQ7" s="1539"/>
      <c r="AR7" s="1539"/>
      <c r="AS7" s="1539"/>
      <c r="AT7" s="1539"/>
      <c r="AU7" s="1539"/>
      <c r="AV7" s="1540"/>
    </row>
    <row r="8" spans="1:52" ht="13.95" customHeight="1" thickBot="1" x14ac:dyDescent="0.45">
      <c r="A8" s="1582"/>
      <c r="B8" s="1173"/>
      <c r="C8" s="1173"/>
      <c r="D8" s="1173"/>
      <c r="E8" s="1173"/>
      <c r="F8" s="1176"/>
      <c r="G8" s="1176"/>
      <c r="H8" s="1179"/>
      <c r="I8" s="1179"/>
      <c r="J8" s="1179"/>
      <c r="K8" s="1179"/>
      <c r="L8" s="1595"/>
      <c r="M8" s="1591"/>
      <c r="N8" s="20">
        <v>2</v>
      </c>
      <c r="O8" s="20">
        <v>3</v>
      </c>
      <c r="P8" s="20">
        <v>4</v>
      </c>
      <c r="Q8" s="20">
        <v>5</v>
      </c>
      <c r="R8" s="20">
        <v>6</v>
      </c>
      <c r="S8" s="19">
        <v>7</v>
      </c>
      <c r="T8" s="20">
        <v>9</v>
      </c>
      <c r="U8" s="20">
        <v>10</v>
      </c>
      <c r="V8" s="20">
        <v>11</v>
      </c>
      <c r="W8" s="20">
        <v>12</v>
      </c>
      <c r="X8" s="20">
        <v>13</v>
      </c>
      <c r="Y8" s="19">
        <v>14</v>
      </c>
      <c r="Z8" s="20">
        <v>16</v>
      </c>
      <c r="AA8" s="20">
        <v>17</v>
      </c>
      <c r="AB8" s="20">
        <v>18</v>
      </c>
      <c r="AC8" s="20">
        <v>19</v>
      </c>
      <c r="AD8" s="20">
        <v>20</v>
      </c>
      <c r="AE8" s="19">
        <v>21</v>
      </c>
      <c r="AF8" s="20">
        <v>23</v>
      </c>
      <c r="AG8" s="20">
        <v>24</v>
      </c>
      <c r="AH8" s="19">
        <v>25</v>
      </c>
      <c r="AI8" s="20">
        <v>26</v>
      </c>
      <c r="AJ8" s="20">
        <v>27</v>
      </c>
      <c r="AK8" s="19">
        <v>28</v>
      </c>
      <c r="AL8" s="20">
        <v>30</v>
      </c>
      <c r="AM8" s="20">
        <v>31</v>
      </c>
      <c r="AN8" s="20"/>
      <c r="AO8" s="20"/>
      <c r="AP8" s="20"/>
      <c r="AQ8" s="21"/>
      <c r="AR8" s="20"/>
      <c r="AS8" s="22"/>
      <c r="AT8" s="22"/>
      <c r="AU8" s="241"/>
      <c r="AV8" s="23"/>
      <c r="AX8" s="3"/>
    </row>
    <row r="9" spans="1:52" ht="15" customHeight="1" thickBot="1" x14ac:dyDescent="0.45">
      <c r="A9" s="1583"/>
      <c r="B9" s="1174"/>
      <c r="C9" s="1174"/>
      <c r="D9" s="1174"/>
      <c r="E9" s="1174"/>
      <c r="F9" s="1177"/>
      <c r="G9" s="1177"/>
      <c r="H9" s="1174"/>
      <c r="I9" s="1174"/>
      <c r="J9" s="1174"/>
      <c r="K9" s="1174"/>
      <c r="L9" s="1596"/>
      <c r="M9" s="1592"/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4" t="s">
        <v>25</v>
      </c>
      <c r="T9" s="25" t="s">
        <v>20</v>
      </c>
      <c r="U9" s="25" t="s">
        <v>21</v>
      </c>
      <c r="V9" s="25" t="s">
        <v>22</v>
      </c>
      <c r="W9" s="25" t="s">
        <v>23</v>
      </c>
      <c r="X9" s="25" t="s">
        <v>24</v>
      </c>
      <c r="Y9" s="24" t="s">
        <v>25</v>
      </c>
      <c r="Z9" s="25" t="s">
        <v>20</v>
      </c>
      <c r="AA9" s="25" t="s">
        <v>21</v>
      </c>
      <c r="AB9" s="25" t="s">
        <v>22</v>
      </c>
      <c r="AC9" s="25" t="s">
        <v>23</v>
      </c>
      <c r="AD9" s="25" t="s">
        <v>24</v>
      </c>
      <c r="AE9" s="24" t="s">
        <v>25</v>
      </c>
      <c r="AF9" s="25" t="s">
        <v>20</v>
      </c>
      <c r="AG9" s="25" t="s">
        <v>21</v>
      </c>
      <c r="AH9" s="24" t="s">
        <v>22</v>
      </c>
      <c r="AI9" s="25" t="s">
        <v>23</v>
      </c>
      <c r="AJ9" s="25" t="s">
        <v>24</v>
      </c>
      <c r="AK9" s="24" t="s">
        <v>25</v>
      </c>
      <c r="AL9" s="25" t="s">
        <v>20</v>
      </c>
      <c r="AM9" s="25" t="s">
        <v>21</v>
      </c>
      <c r="AN9" s="25"/>
      <c r="AO9" s="25"/>
      <c r="AP9" s="25"/>
      <c r="AQ9" s="26"/>
      <c r="AR9" s="26"/>
      <c r="AS9" s="27"/>
      <c r="AT9" s="27"/>
      <c r="AU9" s="26"/>
      <c r="AV9" s="28" t="s">
        <v>26</v>
      </c>
      <c r="AW9" s="29"/>
      <c r="AX9" s="325"/>
      <c r="AY9" s="325"/>
    </row>
    <row r="10" spans="1:52" s="13" customFormat="1" ht="13.2" hidden="1" customHeight="1" x14ac:dyDescent="0.4">
      <c r="A10" s="1370" t="s">
        <v>27</v>
      </c>
      <c r="B10" s="1331" t="s">
        <v>28</v>
      </c>
      <c r="C10" s="1509" t="s">
        <v>29</v>
      </c>
      <c r="D10" s="1226" t="s">
        <v>659</v>
      </c>
      <c r="E10" s="532" t="s">
        <v>520</v>
      </c>
      <c r="F10" s="1140"/>
      <c r="G10" s="1810" t="s">
        <v>660</v>
      </c>
      <c r="H10" s="1239"/>
      <c r="I10" s="1230">
        <f>AV10</f>
        <v>0</v>
      </c>
      <c r="J10" s="1441">
        <f>SUM(N11:AU11)</f>
        <v>0</v>
      </c>
      <c r="K10" s="1239">
        <f>H10-J10</f>
        <v>0</v>
      </c>
      <c r="L10" s="1209" t="e">
        <f>J10/H10</f>
        <v>#DIV/0!</v>
      </c>
      <c r="M10" s="30" t="s">
        <v>30</v>
      </c>
      <c r="N10" s="246"/>
      <c r="O10" s="246"/>
      <c r="P10" s="246"/>
      <c r="Q10" s="246"/>
      <c r="R10" s="246"/>
      <c r="S10" s="31"/>
      <c r="T10" s="246"/>
      <c r="U10" s="246"/>
      <c r="V10" s="246"/>
      <c r="W10" s="246"/>
      <c r="X10" s="246"/>
      <c r="Y10" s="31"/>
      <c r="Z10" s="246"/>
      <c r="AA10" s="246"/>
      <c r="AB10" s="246"/>
      <c r="AC10" s="246"/>
      <c r="AD10" s="246"/>
      <c r="AE10" s="31"/>
      <c r="AF10" s="246"/>
      <c r="AG10" s="246"/>
      <c r="AH10" s="31"/>
      <c r="AI10" s="246"/>
      <c r="AJ10" s="246"/>
      <c r="AK10" s="31"/>
      <c r="AL10" s="246"/>
      <c r="AM10" s="246"/>
      <c r="AN10" s="246"/>
      <c r="AO10" s="246"/>
      <c r="AP10" s="247"/>
      <c r="AQ10" s="246"/>
      <c r="AR10" s="32"/>
      <c r="AS10" s="32"/>
      <c r="AT10" s="33"/>
      <c r="AU10" s="33"/>
      <c r="AV10" s="34">
        <f t="shared" ref="AV10:AV82" si="0">SUM(N10:AU10)</f>
        <v>0</v>
      </c>
      <c r="AW10" s="35"/>
      <c r="AX10" s="1598"/>
      <c r="AY10" s="1598"/>
      <c r="AZ10" s="1598"/>
    </row>
    <row r="11" spans="1:52" s="13" customFormat="1" ht="13.2" hidden="1" customHeight="1" thickBot="1" x14ac:dyDescent="0.45">
      <c r="A11" s="1371"/>
      <c r="B11" s="1465"/>
      <c r="C11" s="1465"/>
      <c r="D11" s="1282"/>
      <c r="E11" s="455" t="s">
        <v>521</v>
      </c>
      <c r="F11" s="1141"/>
      <c r="G11" s="1811"/>
      <c r="H11" s="1240"/>
      <c r="I11" s="1235"/>
      <c r="J11" s="1442"/>
      <c r="K11" s="1240"/>
      <c r="L11" s="1222"/>
      <c r="M11" s="37" t="s">
        <v>31</v>
      </c>
      <c r="N11" s="39"/>
      <c r="O11" s="39"/>
      <c r="P11" s="39"/>
      <c r="Q11" s="39"/>
      <c r="R11" s="39"/>
      <c r="S11" s="38"/>
      <c r="T11" s="39"/>
      <c r="U11" s="39"/>
      <c r="V11" s="39"/>
      <c r="W11" s="39"/>
      <c r="X11" s="39"/>
      <c r="Y11" s="38"/>
      <c r="Z11" s="39"/>
      <c r="AA11" s="39"/>
      <c r="AB11" s="39"/>
      <c r="AC11" s="39"/>
      <c r="AD11" s="39"/>
      <c r="AE11" s="38"/>
      <c r="AF11" s="39"/>
      <c r="AG11" s="39"/>
      <c r="AH11" s="38"/>
      <c r="AI11" s="39"/>
      <c r="AJ11" s="39"/>
      <c r="AK11" s="38"/>
      <c r="AL11" s="39"/>
      <c r="AM11" s="39"/>
      <c r="AN11" s="39"/>
      <c r="AO11" s="39"/>
      <c r="AP11" s="39"/>
      <c r="AQ11" s="39"/>
      <c r="AR11" s="613"/>
      <c r="AS11" s="613"/>
      <c r="AT11" s="41"/>
      <c r="AU11" s="41"/>
      <c r="AV11" s="42">
        <f t="shared" si="0"/>
        <v>0</v>
      </c>
      <c r="AW11" s="35"/>
      <c r="AX11" s="1598"/>
      <c r="AY11" s="1598"/>
      <c r="AZ11" s="1598"/>
    </row>
    <row r="12" spans="1:52" s="13" customFormat="1" ht="13.2" hidden="1" customHeight="1" x14ac:dyDescent="0.4">
      <c r="A12" s="1370" t="s">
        <v>27</v>
      </c>
      <c r="B12" s="1465"/>
      <c r="C12" s="1509" t="s">
        <v>29</v>
      </c>
      <c r="D12" s="1226" t="s">
        <v>33</v>
      </c>
      <c r="E12" s="53" t="s">
        <v>458</v>
      </c>
      <c r="F12" s="1140"/>
      <c r="G12" s="1811"/>
      <c r="H12" s="1239"/>
      <c r="I12" s="1230">
        <f>AV12</f>
        <v>0</v>
      </c>
      <c r="J12" s="1441">
        <f>SUM(N13:AU13)</f>
        <v>0</v>
      </c>
      <c r="K12" s="1239">
        <f>H12-J12</f>
        <v>0</v>
      </c>
      <c r="L12" s="1209" t="e">
        <f>J12/H12</f>
        <v>#DIV/0!</v>
      </c>
      <c r="M12" s="30" t="s">
        <v>30</v>
      </c>
      <c r="N12" s="44"/>
      <c r="O12" s="44"/>
      <c r="P12" s="44"/>
      <c r="Q12" s="44"/>
      <c r="R12" s="44"/>
      <c r="S12" s="43"/>
      <c r="T12" s="44"/>
      <c r="U12" s="44"/>
      <c r="V12" s="44"/>
      <c r="W12" s="44"/>
      <c r="X12" s="44"/>
      <c r="Y12" s="43"/>
      <c r="Z12" s="44"/>
      <c r="AA12" s="44"/>
      <c r="AB12" s="44"/>
      <c r="AC12" s="44"/>
      <c r="AD12" s="44"/>
      <c r="AE12" s="43"/>
      <c r="AF12" s="44"/>
      <c r="AG12" s="44"/>
      <c r="AH12" s="43"/>
      <c r="AI12" s="44"/>
      <c r="AJ12" s="44"/>
      <c r="AK12" s="43"/>
      <c r="AL12" s="44"/>
      <c r="AM12" s="44"/>
      <c r="AN12" s="44"/>
      <c r="AO12" s="44"/>
      <c r="AP12" s="45"/>
      <c r="AQ12" s="44"/>
      <c r="AR12" s="44"/>
      <c r="AS12" s="44"/>
      <c r="AT12" s="46"/>
      <c r="AU12" s="46"/>
      <c r="AV12" s="34">
        <f t="shared" si="0"/>
        <v>0</v>
      </c>
      <c r="AW12" s="35"/>
      <c r="AX12" s="1598"/>
      <c r="AY12" s="1598"/>
      <c r="AZ12" s="47"/>
    </row>
    <row r="13" spans="1:52" s="13" customFormat="1" ht="13.2" hidden="1" customHeight="1" thickBot="1" x14ac:dyDescent="0.45">
      <c r="A13" s="1371"/>
      <c r="B13" s="1465"/>
      <c r="C13" s="1516"/>
      <c r="D13" s="1282"/>
      <c r="E13" s="540" t="s">
        <v>459</v>
      </c>
      <c r="F13" s="1141"/>
      <c r="G13" s="1811"/>
      <c r="H13" s="1240"/>
      <c r="I13" s="1235"/>
      <c r="J13" s="1442"/>
      <c r="K13" s="1240"/>
      <c r="L13" s="1222"/>
      <c r="M13" s="37" t="s">
        <v>31</v>
      </c>
      <c r="N13" s="50"/>
      <c r="O13" s="50"/>
      <c r="P13" s="50"/>
      <c r="Q13" s="50"/>
      <c r="R13" s="50"/>
      <c r="S13" s="54"/>
      <c r="T13" s="50"/>
      <c r="U13" s="50"/>
      <c r="V13" s="50"/>
      <c r="W13" s="50"/>
      <c r="X13" s="50"/>
      <c r="Y13" s="54"/>
      <c r="Z13" s="50"/>
      <c r="AA13" s="50"/>
      <c r="AB13" s="50"/>
      <c r="AC13" s="50"/>
      <c r="AD13" s="50"/>
      <c r="AE13" s="54"/>
      <c r="AF13" s="50"/>
      <c r="AG13" s="50"/>
      <c r="AH13" s="54"/>
      <c r="AI13" s="50"/>
      <c r="AJ13" s="50"/>
      <c r="AK13" s="54"/>
      <c r="AL13" s="50"/>
      <c r="AM13" s="50"/>
      <c r="AN13" s="50"/>
      <c r="AO13" s="49"/>
      <c r="AP13" s="51"/>
      <c r="AQ13" s="49"/>
      <c r="AR13" s="49"/>
      <c r="AS13" s="49"/>
      <c r="AT13" s="52"/>
      <c r="AU13" s="52"/>
      <c r="AV13" s="42">
        <f t="shared" si="0"/>
        <v>0</v>
      </c>
      <c r="AW13" s="35"/>
      <c r="AX13" s="1598"/>
      <c r="AY13" s="1598"/>
      <c r="AZ13" s="47"/>
    </row>
    <row r="14" spans="1:52" s="13" customFormat="1" ht="13.2" hidden="1" customHeight="1" x14ac:dyDescent="0.4">
      <c r="A14" s="1370" t="s">
        <v>27</v>
      </c>
      <c r="B14" s="1465"/>
      <c r="C14" s="1509" t="s">
        <v>32</v>
      </c>
      <c r="D14" s="1226" t="s">
        <v>33</v>
      </c>
      <c r="E14" s="53" t="s">
        <v>584</v>
      </c>
      <c r="F14" s="1140"/>
      <c r="G14" s="1811"/>
      <c r="H14" s="1239"/>
      <c r="I14" s="1230">
        <f>AV14</f>
        <v>0</v>
      </c>
      <c r="J14" s="1441">
        <f>SUM(N15:AU15)</f>
        <v>0</v>
      </c>
      <c r="K14" s="1239">
        <f>H14-J14</f>
        <v>0</v>
      </c>
      <c r="L14" s="1209" t="e">
        <f>J14/H14</f>
        <v>#DIV/0!</v>
      </c>
      <c r="M14" s="30" t="s">
        <v>30</v>
      </c>
      <c r="N14" s="44"/>
      <c r="O14" s="44"/>
      <c r="P14" s="44"/>
      <c r="Q14" s="44"/>
      <c r="R14" s="44"/>
      <c r="S14" s="43"/>
      <c r="T14" s="44"/>
      <c r="U14" s="44"/>
      <c r="V14" s="44"/>
      <c r="W14" s="44"/>
      <c r="X14" s="44"/>
      <c r="Y14" s="43"/>
      <c r="Z14" s="44"/>
      <c r="AA14" s="44"/>
      <c r="AB14" s="44"/>
      <c r="AC14" s="44"/>
      <c r="AD14" s="44"/>
      <c r="AE14" s="43"/>
      <c r="AF14" s="44"/>
      <c r="AG14" s="44"/>
      <c r="AH14" s="43"/>
      <c r="AI14" s="44"/>
      <c r="AJ14" s="44"/>
      <c r="AK14" s="43"/>
      <c r="AL14" s="44"/>
      <c r="AM14" s="44"/>
      <c r="AN14" s="44"/>
      <c r="AO14" s="44"/>
      <c r="AP14" s="45"/>
      <c r="AQ14" s="44"/>
      <c r="AR14" s="44"/>
      <c r="AS14" s="44"/>
      <c r="AT14" s="46"/>
      <c r="AU14" s="46"/>
      <c r="AV14" s="34">
        <f>SUM(N14:AM14)</f>
        <v>0</v>
      </c>
      <c r="AW14" s="35"/>
      <c r="AX14" s="1598"/>
      <c r="AY14" s="1598"/>
      <c r="AZ14" s="47"/>
    </row>
    <row r="15" spans="1:52" s="13" customFormat="1" ht="15.6" hidden="1" customHeight="1" thickBot="1" x14ac:dyDescent="0.45">
      <c r="A15" s="1371"/>
      <c r="B15" s="1465"/>
      <c r="C15" s="1516"/>
      <c r="D15" s="1282"/>
      <c r="E15" s="540" t="s">
        <v>460</v>
      </c>
      <c r="F15" s="1141"/>
      <c r="G15" s="1811"/>
      <c r="H15" s="1240"/>
      <c r="I15" s="1235"/>
      <c r="J15" s="1442"/>
      <c r="K15" s="1240"/>
      <c r="L15" s="1222"/>
      <c r="M15" s="37" t="s">
        <v>31</v>
      </c>
      <c r="N15" s="50"/>
      <c r="O15" s="50"/>
      <c r="P15" s="50"/>
      <c r="Q15" s="50"/>
      <c r="R15" s="50"/>
      <c r="S15" s="54"/>
      <c r="T15" s="50"/>
      <c r="U15" s="50"/>
      <c r="V15" s="50"/>
      <c r="W15" s="50"/>
      <c r="X15" s="50"/>
      <c r="Y15" s="54"/>
      <c r="Z15" s="50"/>
      <c r="AA15" s="50"/>
      <c r="AB15" s="50"/>
      <c r="AC15" s="50"/>
      <c r="AD15" s="50"/>
      <c r="AE15" s="54"/>
      <c r="AF15" s="50"/>
      <c r="AG15" s="50"/>
      <c r="AH15" s="54"/>
      <c r="AI15" s="50"/>
      <c r="AJ15" s="50"/>
      <c r="AK15" s="54"/>
      <c r="AL15" s="50"/>
      <c r="AM15" s="50"/>
      <c r="AN15" s="50"/>
      <c r="AO15" s="49"/>
      <c r="AP15" s="51"/>
      <c r="AQ15" s="49"/>
      <c r="AR15" s="49"/>
      <c r="AS15" s="49"/>
      <c r="AT15" s="52"/>
      <c r="AU15" s="52"/>
      <c r="AV15" s="42">
        <f>SUM(N15:AM15)</f>
        <v>0</v>
      </c>
      <c r="AW15" s="35"/>
      <c r="AX15" s="1598"/>
      <c r="AY15" s="1598"/>
      <c r="AZ15" s="47"/>
    </row>
    <row r="16" spans="1:52" s="13" customFormat="1" ht="13.2" hidden="1" customHeight="1" x14ac:dyDescent="0.4">
      <c r="A16" s="1370" t="s">
        <v>27</v>
      </c>
      <c r="B16" s="1465"/>
      <c r="C16" s="1509" t="s">
        <v>32</v>
      </c>
      <c r="D16" s="1226" t="s">
        <v>514</v>
      </c>
      <c r="E16" s="60" t="s">
        <v>623</v>
      </c>
      <c r="F16" s="1140"/>
      <c r="G16" s="1811"/>
      <c r="H16" s="1556"/>
      <c r="I16" s="1556">
        <f>AV16</f>
        <v>0</v>
      </c>
      <c r="J16" s="1441"/>
      <c r="K16" s="1239">
        <f>H16-J16</f>
        <v>0</v>
      </c>
      <c r="L16" s="1209" t="e">
        <f>J16/H16</f>
        <v>#DIV/0!</v>
      </c>
      <c r="M16" s="30" t="s">
        <v>30</v>
      </c>
      <c r="N16" s="44"/>
      <c r="O16" s="44"/>
      <c r="P16" s="44"/>
      <c r="Q16" s="44"/>
      <c r="R16" s="44"/>
      <c r="S16" s="43"/>
      <c r="T16" s="44"/>
      <c r="U16" s="44"/>
      <c r="V16" s="44"/>
      <c r="W16" s="44"/>
      <c r="X16" s="44"/>
      <c r="Y16" s="43"/>
      <c r="Z16" s="44"/>
      <c r="AA16" s="44"/>
      <c r="AB16" s="44"/>
      <c r="AC16" s="44"/>
      <c r="AD16" s="44"/>
      <c r="AE16" s="43"/>
      <c r="AF16" s="44"/>
      <c r="AG16" s="44"/>
      <c r="AH16" s="43"/>
      <c r="AI16" s="44"/>
      <c r="AJ16" s="44"/>
      <c r="AK16" s="43"/>
      <c r="AL16" s="44"/>
      <c r="AM16" s="44"/>
      <c r="AN16" s="44"/>
      <c r="AO16" s="44"/>
      <c r="AP16" s="610"/>
      <c r="AQ16" s="44"/>
      <c r="AR16" s="44"/>
      <c r="AS16" s="44"/>
      <c r="AT16" s="46"/>
      <c r="AU16" s="46"/>
      <c r="AV16" s="34">
        <f t="shared" si="0"/>
        <v>0</v>
      </c>
      <c r="AW16" s="35"/>
      <c r="AX16" s="1598"/>
      <c r="AY16" s="1598"/>
      <c r="AZ16" s="47"/>
    </row>
    <row r="17" spans="1:52" s="13" customFormat="1" ht="13.2" hidden="1" customHeight="1" thickBot="1" x14ac:dyDescent="0.45">
      <c r="A17" s="1371"/>
      <c r="B17" s="1465"/>
      <c r="C17" s="1516"/>
      <c r="D17" s="1282"/>
      <c r="E17" s="630" t="s">
        <v>620</v>
      </c>
      <c r="F17" s="1141"/>
      <c r="G17" s="1811"/>
      <c r="H17" s="1557"/>
      <c r="I17" s="1557"/>
      <c r="J17" s="1442"/>
      <c r="K17" s="1240"/>
      <c r="L17" s="1222"/>
      <c r="M17" s="37" t="s">
        <v>31</v>
      </c>
      <c r="N17" s="50"/>
      <c r="O17" s="50"/>
      <c r="P17" s="50"/>
      <c r="Q17" s="50"/>
      <c r="R17" s="50"/>
      <c r="S17" s="54"/>
      <c r="T17" s="50"/>
      <c r="U17" s="50"/>
      <c r="V17" s="50"/>
      <c r="W17" s="50"/>
      <c r="X17" s="50"/>
      <c r="Y17" s="54"/>
      <c r="Z17" s="50"/>
      <c r="AA17" s="50"/>
      <c r="AB17" s="50"/>
      <c r="AC17" s="50"/>
      <c r="AD17" s="50"/>
      <c r="AE17" s="54"/>
      <c r="AF17" s="50"/>
      <c r="AG17" s="50"/>
      <c r="AH17" s="54"/>
      <c r="AI17" s="50"/>
      <c r="AJ17" s="50"/>
      <c r="AK17" s="54"/>
      <c r="AL17" s="50"/>
      <c r="AM17" s="50"/>
      <c r="AN17" s="50"/>
      <c r="AO17" s="49"/>
      <c r="AP17" s="51"/>
      <c r="AQ17" s="49"/>
      <c r="AR17" s="49"/>
      <c r="AS17" s="49"/>
      <c r="AT17" s="52"/>
      <c r="AU17" s="52"/>
      <c r="AV17" s="42">
        <f t="shared" si="0"/>
        <v>0</v>
      </c>
      <c r="AW17" s="35"/>
      <c r="AX17" s="1598"/>
      <c r="AY17" s="1598"/>
      <c r="AZ17" s="47"/>
    </row>
    <row r="18" spans="1:52" s="13" customFormat="1" ht="13.2" hidden="1" customHeight="1" x14ac:dyDescent="0.4">
      <c r="A18" s="1370" t="s">
        <v>27</v>
      </c>
      <c r="B18" s="1465"/>
      <c r="C18" s="1509" t="s">
        <v>32</v>
      </c>
      <c r="D18" s="1226"/>
      <c r="E18" s="533"/>
      <c r="F18" s="1140"/>
      <c r="G18" s="1811"/>
      <c r="H18" s="1556"/>
      <c r="I18" s="1556">
        <f>AV18</f>
        <v>0</v>
      </c>
      <c r="J18" s="1441">
        <f>SUM(N19:AU19)</f>
        <v>0</v>
      </c>
      <c r="K18" s="1239">
        <f>H18-J18</f>
        <v>0</v>
      </c>
      <c r="L18" s="1209" t="e">
        <f>J18/H18</f>
        <v>#DIV/0!</v>
      </c>
      <c r="M18" s="30" t="s">
        <v>30</v>
      </c>
      <c r="N18" s="44"/>
      <c r="O18" s="44"/>
      <c r="P18" s="44"/>
      <c r="Q18" s="44"/>
      <c r="R18" s="44"/>
      <c r="S18" s="666"/>
      <c r="T18" s="44"/>
      <c r="U18" s="44"/>
      <c r="V18" s="636"/>
      <c r="W18" s="44"/>
      <c r="X18" s="44"/>
      <c r="Y18" s="666"/>
      <c r="Z18" s="636"/>
      <c r="AA18" s="44"/>
      <c r="AB18" s="636"/>
      <c r="AC18" s="636"/>
      <c r="AD18" s="44"/>
      <c r="AE18" s="666"/>
      <c r="AF18" s="44"/>
      <c r="AG18" s="44"/>
      <c r="AH18" s="666"/>
      <c r="AI18" s="44"/>
      <c r="AJ18" s="44"/>
      <c r="AK18" s="666"/>
      <c r="AL18" s="44"/>
      <c r="AM18" s="44"/>
      <c r="AN18" s="636"/>
      <c r="AO18" s="44"/>
      <c r="AP18" s="610"/>
      <c r="AQ18" s="44"/>
      <c r="AR18" s="44"/>
      <c r="AS18" s="44"/>
      <c r="AT18" s="46"/>
      <c r="AU18" s="46"/>
      <c r="AV18" s="34">
        <f t="shared" si="0"/>
        <v>0</v>
      </c>
      <c r="AW18" s="35"/>
      <c r="AX18" s="1598"/>
      <c r="AY18" s="1598"/>
      <c r="AZ18" s="47"/>
    </row>
    <row r="19" spans="1:52" s="13" customFormat="1" ht="13.2" hidden="1" customHeight="1" thickBot="1" x14ac:dyDescent="0.45">
      <c r="A19" s="1371"/>
      <c r="B19" s="1465"/>
      <c r="C19" s="1516"/>
      <c r="D19" s="1282"/>
      <c r="E19" s="630"/>
      <c r="F19" s="1141"/>
      <c r="G19" s="1811"/>
      <c r="H19" s="1557"/>
      <c r="I19" s="1557"/>
      <c r="J19" s="1442"/>
      <c r="K19" s="1240"/>
      <c r="L19" s="1222"/>
      <c r="M19" s="37" t="s">
        <v>31</v>
      </c>
      <c r="N19" s="50"/>
      <c r="O19" s="50"/>
      <c r="P19" s="50"/>
      <c r="Q19" s="50"/>
      <c r="R19" s="50"/>
      <c r="S19" s="54"/>
      <c r="T19" s="50"/>
      <c r="U19" s="50"/>
      <c r="V19" s="50"/>
      <c r="W19" s="50"/>
      <c r="X19" s="50"/>
      <c r="Y19" s="54"/>
      <c r="Z19" s="50"/>
      <c r="AA19" s="50"/>
      <c r="AB19" s="50"/>
      <c r="AC19" s="50"/>
      <c r="AD19" s="50"/>
      <c r="AE19" s="54"/>
      <c r="AF19" s="50"/>
      <c r="AG19" s="50"/>
      <c r="AH19" s="54"/>
      <c r="AI19" s="50"/>
      <c r="AJ19" s="50"/>
      <c r="AK19" s="54"/>
      <c r="AL19" s="50"/>
      <c r="AM19" s="50"/>
      <c r="AN19" s="50"/>
      <c r="AO19" s="49"/>
      <c r="AP19" s="51"/>
      <c r="AQ19" s="49"/>
      <c r="AR19" s="49"/>
      <c r="AS19" s="49"/>
      <c r="AT19" s="52"/>
      <c r="AU19" s="52"/>
      <c r="AV19" s="42">
        <f t="shared" si="0"/>
        <v>0</v>
      </c>
      <c r="AW19" s="35"/>
      <c r="AX19" s="1598"/>
      <c r="AY19" s="1598"/>
      <c r="AZ19" s="47"/>
    </row>
    <row r="20" spans="1:52" s="13" customFormat="1" ht="13.2" customHeight="1" x14ac:dyDescent="0.4">
      <c r="A20" s="1370" t="s">
        <v>27</v>
      </c>
      <c r="B20" s="1465"/>
      <c r="C20" s="1509" t="s">
        <v>29</v>
      </c>
      <c r="D20" s="1532" t="s">
        <v>726</v>
      </c>
      <c r="E20" s="60" t="s">
        <v>727</v>
      </c>
      <c r="F20" s="1140"/>
      <c r="G20" s="1811"/>
      <c r="H20" s="1230">
        <v>500</v>
      </c>
      <c r="I20" s="1230">
        <f>AV20</f>
        <v>500</v>
      </c>
      <c r="J20" s="1441">
        <f>SUM(N21:AU21)</f>
        <v>0</v>
      </c>
      <c r="K20" s="1239">
        <f>H20-J20</f>
        <v>500</v>
      </c>
      <c r="L20" s="1209">
        <f>J20/H20</f>
        <v>0</v>
      </c>
      <c r="M20" s="30" t="s">
        <v>30</v>
      </c>
      <c r="N20" s="246"/>
      <c r="O20" s="246"/>
      <c r="P20" s="246"/>
      <c r="Q20" s="246"/>
      <c r="R20" s="246"/>
      <c r="S20" s="31"/>
      <c r="T20" s="246"/>
      <c r="U20" s="246"/>
      <c r="V20" s="246"/>
      <c r="W20" s="246"/>
      <c r="X20" s="246"/>
      <c r="Y20" s="31"/>
      <c r="Z20" s="246"/>
      <c r="AA20" s="246"/>
      <c r="AB20" s="246"/>
      <c r="AC20" s="246">
        <v>400</v>
      </c>
      <c r="AD20" s="246">
        <v>100</v>
      </c>
      <c r="AE20" s="31"/>
      <c r="AF20" s="246"/>
      <c r="AG20" s="246"/>
      <c r="AH20" s="31"/>
      <c r="AI20" s="246"/>
      <c r="AJ20" s="246"/>
      <c r="AK20" s="31"/>
      <c r="AL20" s="246"/>
      <c r="AM20" s="246"/>
      <c r="AN20" s="246"/>
      <c r="AO20" s="246"/>
      <c r="AP20" s="246"/>
      <c r="AQ20" s="246"/>
      <c r="AR20" s="32"/>
      <c r="AS20" s="32"/>
      <c r="AT20" s="33"/>
      <c r="AU20" s="33"/>
      <c r="AV20" s="34">
        <f t="shared" si="0"/>
        <v>500</v>
      </c>
      <c r="AW20" s="55"/>
      <c r="AX20" s="1598"/>
      <c r="AY20" s="1598"/>
      <c r="AZ20" s="47"/>
    </row>
    <row r="21" spans="1:52" s="13" customFormat="1" ht="13.2" customHeight="1" thickBot="1" x14ac:dyDescent="0.45">
      <c r="A21" s="1371"/>
      <c r="B21" s="1465"/>
      <c r="C21" s="1516"/>
      <c r="D21" s="1533"/>
      <c r="E21" s="252" t="s">
        <v>728</v>
      </c>
      <c r="F21" s="1141"/>
      <c r="G21" s="1811"/>
      <c r="H21" s="1235"/>
      <c r="I21" s="1235"/>
      <c r="J21" s="1442"/>
      <c r="K21" s="1240"/>
      <c r="L21" s="1222"/>
      <c r="M21" s="37" t="s">
        <v>31</v>
      </c>
      <c r="N21" s="40"/>
      <c r="O21" s="39"/>
      <c r="P21" s="40"/>
      <c r="Q21" s="40"/>
      <c r="R21" s="40"/>
      <c r="S21" s="38"/>
      <c r="T21" s="39"/>
      <c r="U21" s="39"/>
      <c r="V21" s="39"/>
      <c r="W21" s="39"/>
      <c r="X21" s="40"/>
      <c r="Y21" s="38"/>
      <c r="Z21" s="39"/>
      <c r="AA21" s="39"/>
      <c r="AB21" s="39"/>
      <c r="AC21" s="39"/>
      <c r="AD21" s="40"/>
      <c r="AE21" s="38"/>
      <c r="AF21" s="39"/>
      <c r="AG21" s="39"/>
      <c r="AH21" s="38"/>
      <c r="AI21" s="39"/>
      <c r="AJ21" s="40"/>
      <c r="AK21" s="38"/>
      <c r="AL21" s="39"/>
      <c r="AM21" s="39"/>
      <c r="AN21" s="39"/>
      <c r="AO21" s="39"/>
      <c r="AP21" s="39"/>
      <c r="AQ21" s="39"/>
      <c r="AR21" s="613"/>
      <c r="AS21" s="613"/>
      <c r="AT21" s="41"/>
      <c r="AU21" s="41"/>
      <c r="AV21" s="42">
        <f t="shared" si="0"/>
        <v>0</v>
      </c>
      <c r="AW21" s="55"/>
      <c r="AX21" s="47"/>
      <c r="AY21" s="47"/>
      <c r="AZ21" s="47"/>
    </row>
    <row r="22" spans="1:52" s="13" customFormat="1" ht="13.2" customHeight="1" x14ac:dyDescent="0.4">
      <c r="A22" s="1370" t="s">
        <v>27</v>
      </c>
      <c r="B22" s="1465"/>
      <c r="C22" s="1509" t="s">
        <v>29</v>
      </c>
      <c r="D22" s="1226" t="s">
        <v>34</v>
      </c>
      <c r="E22" s="56" t="s">
        <v>551</v>
      </c>
      <c r="F22" s="1140"/>
      <c r="G22" s="1811"/>
      <c r="H22" s="1142">
        <v>420</v>
      </c>
      <c r="I22" s="1230">
        <f>AV22</f>
        <v>420</v>
      </c>
      <c r="J22" s="1441">
        <f>SUM(N23:AU23)</f>
        <v>294</v>
      </c>
      <c r="K22" s="1239">
        <f>H22-J22</f>
        <v>126</v>
      </c>
      <c r="L22" s="1209">
        <f>J22/H22</f>
        <v>0.7</v>
      </c>
      <c r="M22" s="30" t="s">
        <v>30</v>
      </c>
      <c r="N22" s="246">
        <v>180</v>
      </c>
      <c r="O22" s="246">
        <v>105</v>
      </c>
      <c r="P22" s="722"/>
      <c r="Q22" s="246"/>
      <c r="R22" s="246"/>
      <c r="S22" s="43"/>
      <c r="T22" s="246"/>
      <c r="U22" s="246"/>
      <c r="V22" s="246"/>
      <c r="W22" s="246"/>
      <c r="X22" s="246"/>
      <c r="Y22" s="43"/>
      <c r="Z22" s="44"/>
      <c r="AA22" s="246"/>
      <c r="AB22" s="44"/>
      <c r="AC22" s="44"/>
      <c r="AD22" s="246"/>
      <c r="AE22" s="43"/>
      <c r="AF22" s="246"/>
      <c r="AG22" s="44">
        <v>135</v>
      </c>
      <c r="AH22" s="31"/>
      <c r="AI22" s="246"/>
      <c r="AJ22" s="246"/>
      <c r="AK22" s="43"/>
      <c r="AL22" s="246"/>
      <c r="AM22" s="246"/>
      <c r="AN22" s="246"/>
      <c r="AO22" s="57"/>
      <c r="AP22" s="246"/>
      <c r="AQ22" s="246"/>
      <c r="AR22" s="32"/>
      <c r="AS22" s="32"/>
      <c r="AT22" s="33"/>
      <c r="AU22" s="33"/>
      <c r="AV22" s="34">
        <f t="shared" si="0"/>
        <v>420</v>
      </c>
      <c r="AW22" s="35"/>
      <c r="AX22" s="628"/>
      <c r="AY22" s="58"/>
      <c r="AZ22" s="47"/>
    </row>
    <row r="23" spans="1:52" s="13" customFormat="1" ht="13.2" customHeight="1" thickBot="1" x14ac:dyDescent="0.45">
      <c r="A23" s="1371"/>
      <c r="B23" s="1465"/>
      <c r="C23" s="1516"/>
      <c r="D23" s="1282"/>
      <c r="E23" s="252" t="s">
        <v>35</v>
      </c>
      <c r="F23" s="1141"/>
      <c r="G23" s="1811"/>
      <c r="H23" s="1137"/>
      <c r="I23" s="1235"/>
      <c r="J23" s="1442"/>
      <c r="K23" s="1240"/>
      <c r="L23" s="1222"/>
      <c r="M23" s="37" t="s">
        <v>31</v>
      </c>
      <c r="N23" s="253">
        <v>294</v>
      </c>
      <c r="O23" s="253"/>
      <c r="P23" s="253"/>
      <c r="Q23" s="253"/>
      <c r="R23" s="253"/>
      <c r="S23" s="59"/>
      <c r="T23" s="253"/>
      <c r="U23" s="253"/>
      <c r="V23" s="253"/>
      <c r="W23" s="253"/>
      <c r="X23" s="253"/>
      <c r="Y23" s="59"/>
      <c r="Z23" s="253"/>
      <c r="AA23" s="253"/>
      <c r="AB23" s="253"/>
      <c r="AC23" s="253"/>
      <c r="AD23" s="253"/>
      <c r="AE23" s="59"/>
      <c r="AF23" s="253"/>
      <c r="AG23" s="253"/>
      <c r="AH23" s="59"/>
      <c r="AI23" s="253"/>
      <c r="AJ23" s="253"/>
      <c r="AK23" s="59"/>
      <c r="AL23" s="253"/>
      <c r="AM23" s="253"/>
      <c r="AN23" s="253"/>
      <c r="AO23" s="253"/>
      <c r="AP23" s="254"/>
      <c r="AQ23" s="255"/>
      <c r="AR23" s="256"/>
      <c r="AS23" s="256"/>
      <c r="AT23" s="257"/>
      <c r="AU23" s="257"/>
      <c r="AV23" s="42">
        <f t="shared" si="0"/>
        <v>294</v>
      </c>
      <c r="AW23" s="35"/>
      <c r="AX23" s="58"/>
      <c r="AY23" s="58"/>
      <c r="AZ23" s="47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34</v>
      </c>
      <c r="E24" s="60" t="s">
        <v>552</v>
      </c>
      <c r="F24" s="1140"/>
      <c r="G24" s="1811"/>
      <c r="H24" s="1142">
        <v>1000</v>
      </c>
      <c r="I24" s="1230">
        <f>AV24</f>
        <v>1000</v>
      </c>
      <c r="J24" s="1441">
        <f>SUM(N25:AU25)</f>
        <v>360</v>
      </c>
      <c r="K24" s="1239">
        <f>H24-J24</f>
        <v>640</v>
      </c>
      <c r="L24" s="1209">
        <f>J24/H24</f>
        <v>0.36</v>
      </c>
      <c r="M24" s="30" t="s">
        <v>30</v>
      </c>
      <c r="N24" s="57"/>
      <c r="O24" s="57"/>
      <c r="P24" s="57">
        <v>160</v>
      </c>
      <c r="Q24" s="322">
        <v>150</v>
      </c>
      <c r="R24" s="57"/>
      <c r="S24" s="61"/>
      <c r="T24" s="322"/>
      <c r="U24" s="57"/>
      <c r="V24" s="57">
        <v>250</v>
      </c>
      <c r="W24" s="57"/>
      <c r="X24" s="322"/>
      <c r="Y24" s="61"/>
      <c r="Z24" s="57">
        <v>250</v>
      </c>
      <c r="AA24" s="57"/>
      <c r="AB24" s="322">
        <v>190</v>
      </c>
      <c r="AC24" s="57"/>
      <c r="AD24" s="57"/>
      <c r="AE24" s="61"/>
      <c r="AF24" s="57"/>
      <c r="AG24" s="57"/>
      <c r="AH24" s="61"/>
      <c r="AI24" s="57"/>
      <c r="AJ24" s="57"/>
      <c r="AK24" s="61"/>
      <c r="AL24" s="57"/>
      <c r="AM24" s="57"/>
      <c r="AN24" s="57"/>
      <c r="AO24" s="57"/>
      <c r="AP24" s="247"/>
      <c r="AQ24" s="57"/>
      <c r="AR24" s="258"/>
      <c r="AS24" s="258"/>
      <c r="AT24" s="259"/>
      <c r="AU24" s="259"/>
      <c r="AV24" s="34">
        <f t="shared" si="0"/>
        <v>1000</v>
      </c>
      <c r="AW24" s="35"/>
      <c r="AX24" s="47"/>
      <c r="AY24" s="47"/>
      <c r="AZ24" s="47"/>
    </row>
    <row r="25" spans="1:52" s="13" customFormat="1" ht="13.2" customHeight="1" thickBot="1" x14ac:dyDescent="0.45">
      <c r="A25" s="1371"/>
      <c r="B25" s="1465"/>
      <c r="C25" s="1465"/>
      <c r="D25" s="1282"/>
      <c r="E25" s="250" t="s">
        <v>36</v>
      </c>
      <c r="F25" s="1141"/>
      <c r="G25" s="1811"/>
      <c r="H25" s="1137"/>
      <c r="I25" s="1235"/>
      <c r="J25" s="1442"/>
      <c r="K25" s="1240"/>
      <c r="L25" s="1222"/>
      <c r="M25" s="37" t="s">
        <v>31</v>
      </c>
      <c r="N25" s="260"/>
      <c r="O25" s="260"/>
      <c r="P25" s="260">
        <v>198</v>
      </c>
      <c r="Q25" s="260">
        <v>162</v>
      </c>
      <c r="R25" s="260"/>
      <c r="S25" s="62"/>
      <c r="T25" s="260"/>
      <c r="U25" s="260"/>
      <c r="V25" s="260"/>
      <c r="W25" s="260"/>
      <c r="X25" s="260"/>
      <c r="Y25" s="62"/>
      <c r="Z25" s="260"/>
      <c r="AA25" s="260"/>
      <c r="AB25" s="260"/>
      <c r="AC25" s="260"/>
      <c r="AD25" s="260"/>
      <c r="AE25" s="62"/>
      <c r="AF25" s="260"/>
      <c r="AG25" s="260"/>
      <c r="AH25" s="62"/>
      <c r="AI25" s="260"/>
      <c r="AJ25" s="260"/>
      <c r="AK25" s="62"/>
      <c r="AL25" s="260"/>
      <c r="AM25" s="260"/>
      <c r="AN25" s="260"/>
      <c r="AO25" s="262"/>
      <c r="AP25" s="261"/>
      <c r="AQ25" s="262"/>
      <c r="AR25" s="263"/>
      <c r="AS25" s="263"/>
      <c r="AT25" s="264"/>
      <c r="AU25" s="264"/>
      <c r="AV25" s="42">
        <f t="shared" si="0"/>
        <v>360</v>
      </c>
      <c r="AW25" s="35"/>
      <c r="AX25" s="47"/>
      <c r="AY25" s="47"/>
      <c r="AZ25" s="47"/>
    </row>
    <row r="26" spans="1:52" s="13" customFormat="1" ht="13.2" customHeight="1" x14ac:dyDescent="0.4">
      <c r="A26" s="1370" t="s">
        <v>27</v>
      </c>
      <c r="B26" s="1465"/>
      <c r="C26" s="1509" t="s">
        <v>29</v>
      </c>
      <c r="D26" s="1302" t="s">
        <v>37</v>
      </c>
      <c r="E26" s="634" t="s">
        <v>585</v>
      </c>
      <c r="F26" s="1331"/>
      <c r="G26" s="1811"/>
      <c r="H26" s="1534">
        <v>2770</v>
      </c>
      <c r="I26" s="1230">
        <f>AV26</f>
        <v>2770</v>
      </c>
      <c r="J26" s="1441">
        <f>SUM(N27:AU27)</f>
        <v>498</v>
      </c>
      <c r="K26" s="1239">
        <f>H26-J26</f>
        <v>2272</v>
      </c>
      <c r="L26" s="1209">
        <f>J26/H26</f>
        <v>0.17978339350180506</v>
      </c>
      <c r="M26" s="30" t="s">
        <v>30</v>
      </c>
      <c r="N26" s="57"/>
      <c r="O26" s="57"/>
      <c r="P26" s="57"/>
      <c r="Q26" s="57"/>
      <c r="R26" s="57">
        <v>270</v>
      </c>
      <c r="S26" s="61"/>
      <c r="T26" s="57">
        <v>420</v>
      </c>
      <c r="U26" s="57">
        <v>420</v>
      </c>
      <c r="V26" s="57">
        <v>170</v>
      </c>
      <c r="W26" s="322">
        <v>420</v>
      </c>
      <c r="X26" s="57">
        <v>420</v>
      </c>
      <c r="Y26" s="61"/>
      <c r="Z26" s="57">
        <v>120</v>
      </c>
      <c r="AA26" s="57">
        <f>2770-2430</f>
        <v>340</v>
      </c>
      <c r="AB26" s="57">
        <v>190</v>
      </c>
      <c r="AC26" s="322"/>
      <c r="AD26" s="57"/>
      <c r="AE26" s="61"/>
      <c r="AF26" s="57"/>
      <c r="AG26" s="57"/>
      <c r="AH26" s="61"/>
      <c r="AI26" s="57"/>
      <c r="AJ26" s="57"/>
      <c r="AK26" s="61"/>
      <c r="AL26" s="57"/>
      <c r="AM26" s="57"/>
      <c r="AN26" s="57"/>
      <c r="AO26" s="57"/>
      <c r="AP26" s="247"/>
      <c r="AQ26" s="57"/>
      <c r="AR26" s="258"/>
      <c r="AS26" s="258"/>
      <c r="AT26" s="258"/>
      <c r="AU26" s="258"/>
      <c r="AV26" s="34">
        <f t="shared" si="0"/>
        <v>2770</v>
      </c>
      <c r="AW26" s="35"/>
      <c r="AX26" s="1598"/>
      <c r="AY26" s="1598"/>
      <c r="AZ26" s="47"/>
    </row>
    <row r="27" spans="1:52" s="13" customFormat="1" ht="13.2" customHeight="1" thickBot="1" x14ac:dyDescent="0.45">
      <c r="A27" s="1371"/>
      <c r="B27" s="1465"/>
      <c r="C27" s="1465"/>
      <c r="D27" s="1303"/>
      <c r="E27" s="635" t="s">
        <v>321</v>
      </c>
      <c r="F27" s="1332"/>
      <c r="G27" s="1811"/>
      <c r="H27" s="1242"/>
      <c r="I27" s="1235"/>
      <c r="J27" s="1442"/>
      <c r="K27" s="1240"/>
      <c r="L27" s="1222"/>
      <c r="M27" s="37" t="s">
        <v>31</v>
      </c>
      <c r="N27" s="260"/>
      <c r="O27" s="260"/>
      <c r="P27" s="260"/>
      <c r="Q27" s="260">
        <v>46</v>
      </c>
      <c r="R27" s="260">
        <v>452</v>
      </c>
      <c r="S27" s="62"/>
      <c r="T27" s="260"/>
      <c r="U27" s="260"/>
      <c r="V27" s="260"/>
      <c r="W27" s="260"/>
      <c r="X27" s="260"/>
      <c r="Y27" s="62"/>
      <c r="Z27" s="260"/>
      <c r="AA27" s="260"/>
      <c r="AB27" s="260"/>
      <c r="AC27" s="260"/>
      <c r="AD27" s="260"/>
      <c r="AE27" s="62"/>
      <c r="AF27" s="260"/>
      <c r="AG27" s="260"/>
      <c r="AH27" s="62"/>
      <c r="AI27" s="260"/>
      <c r="AJ27" s="260"/>
      <c r="AK27" s="62"/>
      <c r="AL27" s="260"/>
      <c r="AM27" s="260"/>
      <c r="AN27" s="260"/>
      <c r="AO27" s="262"/>
      <c r="AP27" s="261"/>
      <c r="AQ27" s="262"/>
      <c r="AR27" s="263"/>
      <c r="AS27" s="263"/>
      <c r="AT27" s="264"/>
      <c r="AU27" s="264"/>
      <c r="AV27" s="42">
        <f t="shared" si="0"/>
        <v>498</v>
      </c>
      <c r="AW27" s="35"/>
      <c r="AX27" s="1598"/>
      <c r="AY27" s="1598"/>
      <c r="AZ27" s="47"/>
    </row>
    <row r="28" spans="1:52" s="13" customFormat="1" ht="13.2" hidden="1" customHeight="1" x14ac:dyDescent="0.4">
      <c r="A28" s="1370" t="s">
        <v>27</v>
      </c>
      <c r="B28" s="1465"/>
      <c r="C28" s="1509" t="s">
        <v>29</v>
      </c>
      <c r="D28" s="1226" t="s">
        <v>671</v>
      </c>
      <c r="E28" s="251" t="s">
        <v>674</v>
      </c>
      <c r="F28" s="1813"/>
      <c r="G28" s="1811"/>
      <c r="H28" s="1534"/>
      <c r="I28" s="1230">
        <f>AV28</f>
        <v>0</v>
      </c>
      <c r="J28" s="1441">
        <f>SUM(N29:AU29)</f>
        <v>0</v>
      </c>
      <c r="K28" s="1239">
        <f>H28-J28</f>
        <v>0</v>
      </c>
      <c r="L28" s="1209" t="e">
        <f>J28/H28</f>
        <v>#DIV/0!</v>
      </c>
      <c r="M28" s="30" t="s">
        <v>30</v>
      </c>
      <c r="N28" s="247"/>
      <c r="O28" s="247"/>
      <c r="P28" s="247"/>
      <c r="Q28" s="247"/>
      <c r="R28" s="247"/>
      <c r="S28" s="61"/>
      <c r="T28" s="57"/>
      <c r="U28" s="247"/>
      <c r="V28" s="247"/>
      <c r="W28" s="57"/>
      <c r="X28" s="247"/>
      <c r="Y28" s="61"/>
      <c r="Z28" s="57"/>
      <c r="AA28" s="247"/>
      <c r="AB28" s="57"/>
      <c r="AC28" s="57"/>
      <c r="AD28" s="247"/>
      <c r="AE28" s="61"/>
      <c r="AF28" s="247"/>
      <c r="AG28" s="247"/>
      <c r="AH28" s="64"/>
      <c r="AI28" s="247"/>
      <c r="AJ28" s="247"/>
      <c r="AK28" s="61"/>
      <c r="AL28" s="247"/>
      <c r="AM28" s="247"/>
      <c r="AN28" s="247"/>
      <c r="AO28" s="247"/>
      <c r="AP28" s="247"/>
      <c r="AQ28" s="57"/>
      <c r="AR28" s="258"/>
      <c r="AS28" s="258"/>
      <c r="AT28" s="258"/>
      <c r="AU28" s="258"/>
      <c r="AV28" s="34">
        <f t="shared" si="0"/>
        <v>0</v>
      </c>
      <c r="AW28" s="35"/>
      <c r="AX28" s="47"/>
      <c r="AY28" s="47"/>
      <c r="AZ28" s="47"/>
    </row>
    <row r="29" spans="1:52" s="13" customFormat="1" ht="13.5" hidden="1" customHeight="1" thickBot="1" x14ac:dyDescent="0.45">
      <c r="A29" s="1371"/>
      <c r="B29" s="1465"/>
      <c r="C29" s="1465"/>
      <c r="D29" s="1282"/>
      <c r="E29" s="455" t="s">
        <v>672</v>
      </c>
      <c r="F29" s="1814"/>
      <c r="G29" s="1812"/>
      <c r="H29" s="1242"/>
      <c r="I29" s="1235"/>
      <c r="J29" s="1442"/>
      <c r="K29" s="1240"/>
      <c r="L29" s="1222"/>
      <c r="M29" s="37" t="s">
        <v>31</v>
      </c>
      <c r="N29" s="260"/>
      <c r="O29" s="260"/>
      <c r="P29" s="260"/>
      <c r="Q29" s="260"/>
      <c r="R29" s="260"/>
      <c r="S29" s="62"/>
      <c r="T29" s="260"/>
      <c r="U29" s="260"/>
      <c r="V29" s="260"/>
      <c r="W29" s="260"/>
      <c r="X29" s="260"/>
      <c r="Y29" s="62"/>
      <c r="Z29" s="260"/>
      <c r="AA29" s="260"/>
      <c r="AB29" s="260"/>
      <c r="AC29" s="260"/>
      <c r="AD29" s="260"/>
      <c r="AE29" s="62"/>
      <c r="AF29" s="260"/>
      <c r="AG29" s="260"/>
      <c r="AH29" s="62"/>
      <c r="AI29" s="260"/>
      <c r="AJ29" s="260"/>
      <c r="AK29" s="62"/>
      <c r="AL29" s="260"/>
      <c r="AM29" s="260"/>
      <c r="AN29" s="260"/>
      <c r="AO29" s="262"/>
      <c r="AP29" s="266"/>
      <c r="AQ29" s="262"/>
      <c r="AR29" s="263"/>
      <c r="AS29" s="263"/>
      <c r="AT29" s="264"/>
      <c r="AU29" s="264"/>
      <c r="AV29" s="42">
        <f t="shared" si="0"/>
        <v>0</v>
      </c>
      <c r="AW29" s="35"/>
      <c r="AX29" s="47"/>
      <c r="AY29" s="47"/>
      <c r="AZ29" s="47"/>
    </row>
    <row r="30" spans="1:52" s="13" customFormat="1" ht="13.2" hidden="1" customHeight="1" x14ac:dyDescent="0.4">
      <c r="A30" s="1370" t="s">
        <v>233</v>
      </c>
      <c r="B30" s="1465"/>
      <c r="C30" s="1509" t="s">
        <v>29</v>
      </c>
      <c r="D30" s="1226" t="s">
        <v>671</v>
      </c>
      <c r="E30" s="251" t="s">
        <v>675</v>
      </c>
      <c r="F30" s="1331"/>
      <c r="G30" s="1601"/>
      <c r="H30" s="1534"/>
      <c r="I30" s="1230">
        <f>AV30</f>
        <v>0</v>
      </c>
      <c r="J30" s="1441">
        <f>SUM(N31:AU31)</f>
        <v>0</v>
      </c>
      <c r="K30" s="1239">
        <f>H30-J30</f>
        <v>0</v>
      </c>
      <c r="L30" s="1209" t="e">
        <f>J30/H30</f>
        <v>#DIV/0!</v>
      </c>
      <c r="M30" s="30" t="s">
        <v>30</v>
      </c>
      <c r="N30" s="247"/>
      <c r="O30" s="247"/>
      <c r="P30" s="247"/>
      <c r="Q30" s="247"/>
      <c r="R30" s="247"/>
      <c r="S30" s="64"/>
      <c r="T30" s="247"/>
      <c r="U30" s="247"/>
      <c r="V30" s="247"/>
      <c r="W30" s="247"/>
      <c r="X30" s="247"/>
      <c r="Y30" s="64"/>
      <c r="Z30" s="247"/>
      <c r="AA30" s="247"/>
      <c r="AB30" s="247"/>
      <c r="AC30" s="247"/>
      <c r="AD30" s="247"/>
      <c r="AE30" s="64"/>
      <c r="AF30" s="247"/>
      <c r="AG30" s="247"/>
      <c r="AH30" s="64"/>
      <c r="AI30" s="247"/>
      <c r="AJ30" s="247"/>
      <c r="AK30" s="64"/>
      <c r="AL30" s="247"/>
      <c r="AM30" s="247"/>
      <c r="AN30" s="247"/>
      <c r="AO30" s="247"/>
      <c r="AP30" s="247"/>
      <c r="AQ30" s="57"/>
      <c r="AR30" s="258"/>
      <c r="AS30" s="258"/>
      <c r="AT30" s="258"/>
      <c r="AU30" s="258"/>
      <c r="AV30" s="34">
        <f t="shared" si="0"/>
        <v>0</v>
      </c>
      <c r="AW30" s="35"/>
      <c r="AX30" s="47"/>
      <c r="AY30" s="47"/>
      <c r="AZ30" s="47"/>
    </row>
    <row r="31" spans="1:52" s="13" customFormat="1" ht="13.2" hidden="1" customHeight="1" thickBot="1" x14ac:dyDescent="0.45">
      <c r="A31" s="1371"/>
      <c r="B31" s="1465"/>
      <c r="C31" s="1465"/>
      <c r="D31" s="1282"/>
      <c r="E31" s="455" t="s">
        <v>673</v>
      </c>
      <c r="F31" s="1332"/>
      <c r="G31" s="1602"/>
      <c r="H31" s="1242"/>
      <c r="I31" s="1235"/>
      <c r="J31" s="1442"/>
      <c r="K31" s="1240"/>
      <c r="L31" s="1222"/>
      <c r="M31" s="37" t="s">
        <v>31</v>
      </c>
      <c r="N31" s="260"/>
      <c r="O31" s="260"/>
      <c r="P31" s="260"/>
      <c r="Q31" s="260"/>
      <c r="R31" s="260"/>
      <c r="S31" s="62"/>
      <c r="T31" s="260"/>
      <c r="U31" s="260"/>
      <c r="V31" s="260"/>
      <c r="W31" s="260"/>
      <c r="X31" s="260"/>
      <c r="Y31" s="62"/>
      <c r="Z31" s="260"/>
      <c r="AA31" s="260"/>
      <c r="AB31" s="260"/>
      <c r="AC31" s="260"/>
      <c r="AD31" s="260"/>
      <c r="AE31" s="62"/>
      <c r="AF31" s="260"/>
      <c r="AG31" s="260"/>
      <c r="AH31" s="62"/>
      <c r="AI31" s="260"/>
      <c r="AJ31" s="260"/>
      <c r="AK31" s="62"/>
      <c r="AL31" s="260"/>
      <c r="AM31" s="260"/>
      <c r="AN31" s="260"/>
      <c r="AO31" s="262"/>
      <c r="AP31" s="266"/>
      <c r="AQ31" s="262"/>
      <c r="AR31" s="263"/>
      <c r="AS31" s="263"/>
      <c r="AT31" s="264"/>
      <c r="AU31" s="264"/>
      <c r="AV31" s="42">
        <f t="shared" si="0"/>
        <v>0</v>
      </c>
      <c r="AW31" s="35"/>
      <c r="AX31" s="47"/>
      <c r="AY31" s="47"/>
      <c r="AZ31" s="47"/>
    </row>
    <row r="32" spans="1:52" s="13" customFormat="1" ht="13.2" hidden="1" customHeight="1" x14ac:dyDescent="0.4">
      <c r="A32" s="1370" t="s">
        <v>27</v>
      </c>
      <c r="B32" s="1465"/>
      <c r="C32" s="1509" t="s">
        <v>29</v>
      </c>
      <c r="D32" s="1226" t="s">
        <v>621</v>
      </c>
      <c r="E32" s="249" t="s">
        <v>677</v>
      </c>
      <c r="F32" s="1140"/>
      <c r="G32" s="1601"/>
      <c r="H32" s="1241"/>
      <c r="I32" s="1230">
        <f>AV32</f>
        <v>0</v>
      </c>
      <c r="J32" s="1441">
        <f>SUM(N33:AU33)</f>
        <v>0</v>
      </c>
      <c r="K32" s="1239">
        <f>H32-J32</f>
        <v>0</v>
      </c>
      <c r="L32" s="1209" t="e">
        <f>J32/H32</f>
        <v>#DIV/0!</v>
      </c>
      <c r="M32" s="30" t="s">
        <v>30</v>
      </c>
      <c r="N32" s="57"/>
      <c r="O32" s="57"/>
      <c r="P32" s="57"/>
      <c r="Q32" s="57"/>
      <c r="R32" s="57"/>
      <c r="S32" s="61"/>
      <c r="T32" s="57"/>
      <c r="U32" s="57"/>
      <c r="V32" s="57"/>
      <c r="W32" s="57"/>
      <c r="X32" s="57"/>
      <c r="Y32" s="61"/>
      <c r="Z32" s="57"/>
      <c r="AA32" s="57"/>
      <c r="AB32" s="57"/>
      <c r="AC32" s="57"/>
      <c r="AD32" s="57"/>
      <c r="AE32" s="61"/>
      <c r="AF32" s="57"/>
      <c r="AG32" s="57"/>
      <c r="AH32" s="61"/>
      <c r="AI32" s="57"/>
      <c r="AJ32" s="57"/>
      <c r="AK32" s="61"/>
      <c r="AL32" s="57"/>
      <c r="AM32" s="57"/>
      <c r="AN32" s="57"/>
      <c r="AO32" s="57"/>
      <c r="AP32" s="247"/>
      <c r="AQ32" s="246"/>
      <c r="AR32" s="258"/>
      <c r="AS32" s="258"/>
      <c r="AT32" s="259"/>
      <c r="AU32" s="511"/>
      <c r="AV32" s="34">
        <f t="shared" si="0"/>
        <v>0</v>
      </c>
      <c r="AW32" s="35"/>
      <c r="AX32" s="1598"/>
      <c r="AY32" s="47"/>
      <c r="AZ32" s="47"/>
    </row>
    <row r="33" spans="1:52" s="13" customFormat="1" ht="13.2" hidden="1" customHeight="1" thickBot="1" x14ac:dyDescent="0.45">
      <c r="A33" s="1371"/>
      <c r="B33" s="1351"/>
      <c r="C33" s="1351"/>
      <c r="D33" s="1282"/>
      <c r="E33" s="633" t="s">
        <v>375</v>
      </c>
      <c r="F33" s="1141"/>
      <c r="G33" s="1602"/>
      <c r="H33" s="1242"/>
      <c r="I33" s="1235"/>
      <c r="J33" s="1442"/>
      <c r="K33" s="1240"/>
      <c r="L33" s="1222"/>
      <c r="M33" s="37" t="s">
        <v>31</v>
      </c>
      <c r="N33" s="267"/>
      <c r="O33" s="267"/>
      <c r="P33" s="267"/>
      <c r="Q33" s="267"/>
      <c r="R33" s="267"/>
      <c r="S33" s="65"/>
      <c r="T33" s="267"/>
      <c r="U33" s="267"/>
      <c r="V33" s="267"/>
      <c r="W33" s="267"/>
      <c r="X33" s="267"/>
      <c r="Y33" s="65"/>
      <c r="Z33" s="267"/>
      <c r="AA33" s="267"/>
      <c r="AB33" s="267"/>
      <c r="AC33" s="267"/>
      <c r="AD33" s="267"/>
      <c r="AE33" s="65"/>
      <c r="AF33" s="267"/>
      <c r="AG33" s="267"/>
      <c r="AH33" s="65"/>
      <c r="AI33" s="267"/>
      <c r="AJ33" s="267"/>
      <c r="AK33" s="65"/>
      <c r="AL33" s="267"/>
      <c r="AM33" s="267"/>
      <c r="AN33" s="267"/>
      <c r="AO33" s="267"/>
      <c r="AP33" s="40"/>
      <c r="AQ33" s="614"/>
      <c r="AR33" s="615"/>
      <c r="AS33" s="615"/>
      <c r="AT33" s="616"/>
      <c r="AU33" s="616"/>
      <c r="AV33" s="42">
        <f t="shared" si="0"/>
        <v>0</v>
      </c>
      <c r="AW33" s="35"/>
      <c r="AX33" s="1598"/>
      <c r="AY33" s="47"/>
      <c r="AZ33" s="47"/>
    </row>
    <row r="34" spans="1:52" s="13" customFormat="1" ht="13.2" customHeight="1" x14ac:dyDescent="0.4">
      <c r="A34" s="1607" t="s">
        <v>38</v>
      </c>
      <c r="B34" s="1608"/>
      <c r="C34" s="1608"/>
      <c r="D34" s="1608"/>
      <c r="E34" s="1609"/>
      <c r="F34" s="1481">
        <f>SUM(F10:F33)</f>
        <v>0</v>
      </c>
      <c r="G34" s="596"/>
      <c r="H34" s="1613">
        <f>SUM(H10:H33)</f>
        <v>4690</v>
      </c>
      <c r="I34" s="1613">
        <f>SUM(I10:I33)</f>
        <v>4690</v>
      </c>
      <c r="J34" s="1615">
        <f>SUM(J10:J33)</f>
        <v>1152</v>
      </c>
      <c r="K34" s="1613">
        <f>SUM(K10:K33)</f>
        <v>3538</v>
      </c>
      <c r="L34" s="1605">
        <f>J34/H34</f>
        <v>0.24562899786780384</v>
      </c>
      <c r="M34" s="474" t="s">
        <v>39</v>
      </c>
      <c r="N34" s="476">
        <f t="shared" ref="N34:AN34" si="1">N14+N16+N20+N22+N24+N26+N28+N32+N10+N12+N30</f>
        <v>180</v>
      </c>
      <c r="O34" s="476">
        <f t="shared" si="1"/>
        <v>105</v>
      </c>
      <c r="P34" s="476">
        <f t="shared" si="1"/>
        <v>160</v>
      </c>
      <c r="Q34" s="476">
        <f t="shared" si="1"/>
        <v>150</v>
      </c>
      <c r="R34" s="476">
        <f t="shared" si="1"/>
        <v>270</v>
      </c>
      <c r="S34" s="67">
        <f t="shared" si="1"/>
        <v>0</v>
      </c>
      <c r="T34" s="476">
        <f t="shared" si="1"/>
        <v>420</v>
      </c>
      <c r="U34" s="476">
        <f t="shared" si="1"/>
        <v>420</v>
      </c>
      <c r="V34" s="476">
        <f t="shared" si="1"/>
        <v>420</v>
      </c>
      <c r="W34" s="476">
        <f t="shared" si="1"/>
        <v>420</v>
      </c>
      <c r="X34" s="476">
        <f t="shared" si="1"/>
        <v>420</v>
      </c>
      <c r="Y34" s="67">
        <f t="shared" si="1"/>
        <v>0</v>
      </c>
      <c r="Z34" s="476">
        <f t="shared" si="1"/>
        <v>370</v>
      </c>
      <c r="AA34" s="476">
        <f t="shared" si="1"/>
        <v>340</v>
      </c>
      <c r="AB34" s="476">
        <f t="shared" si="1"/>
        <v>380</v>
      </c>
      <c r="AC34" s="476">
        <f t="shared" si="1"/>
        <v>400</v>
      </c>
      <c r="AD34" s="476">
        <f t="shared" si="1"/>
        <v>100</v>
      </c>
      <c r="AE34" s="67">
        <f t="shared" si="1"/>
        <v>0</v>
      </c>
      <c r="AF34" s="476">
        <f t="shared" si="1"/>
        <v>0</v>
      </c>
      <c r="AG34" s="476">
        <f t="shared" si="1"/>
        <v>135</v>
      </c>
      <c r="AH34" s="67">
        <f>AH14+AH16+AH20+AH22+AH24+AH26+AH28+AH32+AH10+AH12+AH30+AH18</f>
        <v>0</v>
      </c>
      <c r="AI34" s="476">
        <f t="shared" si="1"/>
        <v>0</v>
      </c>
      <c r="AJ34" s="476">
        <f t="shared" si="1"/>
        <v>0</v>
      </c>
      <c r="AK34" s="67">
        <f t="shared" si="1"/>
        <v>0</v>
      </c>
      <c r="AL34" s="476">
        <f t="shared" si="1"/>
        <v>0</v>
      </c>
      <c r="AM34" s="476">
        <f t="shared" si="1"/>
        <v>0</v>
      </c>
      <c r="AN34" s="357">
        <f t="shared" si="1"/>
        <v>0</v>
      </c>
      <c r="AO34" s="357"/>
      <c r="AP34" s="357"/>
      <c r="AQ34" s="357"/>
      <c r="AR34" s="357"/>
      <c r="AS34" s="357"/>
      <c r="AT34" s="357"/>
      <c r="AU34" s="357"/>
      <c r="AV34" s="686">
        <f t="shared" si="0"/>
        <v>4690</v>
      </c>
      <c r="AW34" s="70"/>
      <c r="AX34" s="47"/>
      <c r="AY34" s="47"/>
      <c r="AZ34" s="47"/>
    </row>
    <row r="35" spans="1:52" s="13" customFormat="1" ht="13.2" customHeight="1" thickBot="1" x14ac:dyDescent="0.45">
      <c r="A35" s="1610"/>
      <c r="B35" s="1611"/>
      <c r="C35" s="1611"/>
      <c r="D35" s="1611"/>
      <c r="E35" s="1612"/>
      <c r="F35" s="1338"/>
      <c r="G35" s="597"/>
      <c r="H35" s="1614"/>
      <c r="I35" s="1614"/>
      <c r="J35" s="1616"/>
      <c r="K35" s="1614"/>
      <c r="L35" s="1606"/>
      <c r="M35" s="475" t="s">
        <v>40</v>
      </c>
      <c r="N35" s="477">
        <f t="shared" ref="N35:U35" si="2">N15+N17+N21+N23+N25+N27+N29+N33+N11+N13+N19</f>
        <v>294</v>
      </c>
      <c r="O35" s="477">
        <f t="shared" si="2"/>
        <v>0</v>
      </c>
      <c r="P35" s="477">
        <f t="shared" si="2"/>
        <v>198</v>
      </c>
      <c r="Q35" s="477">
        <f t="shared" si="2"/>
        <v>208</v>
      </c>
      <c r="R35" s="477">
        <f t="shared" si="2"/>
        <v>452</v>
      </c>
      <c r="S35" s="72">
        <f t="shared" si="2"/>
        <v>0</v>
      </c>
      <c r="T35" s="477">
        <f t="shared" si="2"/>
        <v>0</v>
      </c>
      <c r="U35" s="477">
        <f t="shared" si="2"/>
        <v>0</v>
      </c>
      <c r="V35" s="477">
        <f>V15+V17+V21+V23+V25+V27+V29+V33+V11+V13+V19</f>
        <v>0</v>
      </c>
      <c r="W35" s="477">
        <f>W15+W17+W21+W23+W25+W27+W29+W33+W11+W13+W19</f>
        <v>0</v>
      </c>
      <c r="X35" s="477">
        <f t="shared" ref="X35:AN35" si="3">X15+X17+X21+X23+X25+X27+X29+X33+X11+X13+X19</f>
        <v>0</v>
      </c>
      <c r="Y35" s="72">
        <f t="shared" si="3"/>
        <v>0</v>
      </c>
      <c r="Z35" s="477">
        <f t="shared" si="3"/>
        <v>0</v>
      </c>
      <c r="AA35" s="477">
        <f t="shared" si="3"/>
        <v>0</v>
      </c>
      <c r="AB35" s="477">
        <f t="shared" si="3"/>
        <v>0</v>
      </c>
      <c r="AC35" s="477">
        <f t="shared" si="3"/>
        <v>0</v>
      </c>
      <c r="AD35" s="477">
        <f t="shared" si="3"/>
        <v>0</v>
      </c>
      <c r="AE35" s="72">
        <f t="shared" si="3"/>
        <v>0</v>
      </c>
      <c r="AF35" s="477">
        <f t="shared" si="3"/>
        <v>0</v>
      </c>
      <c r="AG35" s="477">
        <f t="shared" si="3"/>
        <v>0</v>
      </c>
      <c r="AH35" s="72">
        <f t="shared" si="3"/>
        <v>0</v>
      </c>
      <c r="AI35" s="477">
        <f t="shared" si="3"/>
        <v>0</v>
      </c>
      <c r="AJ35" s="477">
        <f t="shared" si="3"/>
        <v>0</v>
      </c>
      <c r="AK35" s="72">
        <f t="shared" si="3"/>
        <v>0</v>
      </c>
      <c r="AL35" s="477">
        <f t="shared" si="3"/>
        <v>0</v>
      </c>
      <c r="AM35" s="477">
        <f t="shared" si="3"/>
        <v>0</v>
      </c>
      <c r="AN35" s="358">
        <f t="shared" si="3"/>
        <v>0</v>
      </c>
      <c r="AO35" s="358"/>
      <c r="AP35" s="358"/>
      <c r="AQ35" s="358"/>
      <c r="AR35" s="358"/>
      <c r="AS35" s="358"/>
      <c r="AT35" s="358"/>
      <c r="AU35" s="358"/>
      <c r="AV35" s="445">
        <f t="shared" si="0"/>
        <v>1152</v>
      </c>
      <c r="AW35" s="70"/>
      <c r="AX35" s="47"/>
      <c r="AY35" s="47"/>
      <c r="AZ35" s="47"/>
    </row>
    <row r="36" spans="1:52" s="13" customFormat="1" ht="13.2" customHeight="1" x14ac:dyDescent="0.4">
      <c r="A36" s="1497" t="s">
        <v>41</v>
      </c>
      <c r="B36" s="1331" t="s">
        <v>42</v>
      </c>
      <c r="C36" s="1509" t="s">
        <v>43</v>
      </c>
      <c r="D36" s="1226" t="s">
        <v>34</v>
      </c>
      <c r="E36" s="268" t="s">
        <v>710</v>
      </c>
      <c r="F36" s="1350"/>
      <c r="G36" s="1603" t="s">
        <v>545</v>
      </c>
      <c r="H36" s="1241">
        <f>1800-358-115</f>
        <v>1327</v>
      </c>
      <c r="I36" s="1230">
        <f>AV36</f>
        <v>1327</v>
      </c>
      <c r="J36" s="1441">
        <f>SUM(N37:AU37)</f>
        <v>300</v>
      </c>
      <c r="K36" s="1239">
        <f>H36-J36</f>
        <v>1027</v>
      </c>
      <c r="L36" s="1209">
        <f>J36/H36</f>
        <v>0.22607385079125847</v>
      </c>
      <c r="M36" s="30" t="s">
        <v>30</v>
      </c>
      <c r="N36" s="57"/>
      <c r="O36" s="57"/>
      <c r="P36" s="322">
        <v>290</v>
      </c>
      <c r="Q36" s="322">
        <f>1442-1325</f>
        <v>117</v>
      </c>
      <c r="R36" s="57"/>
      <c r="S36" s="61"/>
      <c r="T36" s="57"/>
      <c r="U36" s="57">
        <v>390</v>
      </c>
      <c r="V36" s="322"/>
      <c r="W36" s="57">
        <v>250</v>
      </c>
      <c r="X36" s="57"/>
      <c r="Y36" s="61"/>
      <c r="Z36" s="322"/>
      <c r="AA36" s="57"/>
      <c r="AB36" s="57">
        <v>280</v>
      </c>
      <c r="AC36" s="57"/>
      <c r="AD36" s="57"/>
      <c r="AE36" s="61"/>
      <c r="AF36" s="57"/>
      <c r="AG36" s="57"/>
      <c r="AH36" s="61"/>
      <c r="AI36" s="57"/>
      <c r="AJ36" s="57"/>
      <c r="AK36" s="61"/>
      <c r="AL36" s="57"/>
      <c r="AM36" s="57"/>
      <c r="AN36" s="57"/>
      <c r="AO36" s="76"/>
      <c r="AP36" s="76"/>
      <c r="AQ36" s="77"/>
      <c r="AR36" s="33"/>
      <c r="AS36" s="33"/>
      <c r="AT36" s="33"/>
      <c r="AU36" s="33"/>
      <c r="AV36" s="34">
        <f t="shared" si="0"/>
        <v>1327</v>
      </c>
      <c r="AW36" s="35"/>
      <c r="AX36" s="1598"/>
      <c r="AY36" s="1598"/>
      <c r="AZ36" s="47"/>
    </row>
    <row r="37" spans="1:52" s="13" customFormat="1" ht="13.2" customHeight="1" thickBot="1" x14ac:dyDescent="0.45">
      <c r="A37" s="1498"/>
      <c r="B37" s="1465"/>
      <c r="C37" s="1516"/>
      <c r="D37" s="1282"/>
      <c r="E37" s="269" t="s">
        <v>44</v>
      </c>
      <c r="F37" s="1351"/>
      <c r="G37" s="1815"/>
      <c r="H37" s="1242"/>
      <c r="I37" s="1235"/>
      <c r="J37" s="1442"/>
      <c r="K37" s="1240"/>
      <c r="L37" s="1222"/>
      <c r="M37" s="37" t="s">
        <v>31</v>
      </c>
      <c r="N37" s="40"/>
      <c r="O37" s="40"/>
      <c r="P37" s="40"/>
      <c r="Q37" s="40"/>
      <c r="R37" s="40">
        <v>120</v>
      </c>
      <c r="S37" s="78">
        <v>180</v>
      </c>
      <c r="T37" s="40"/>
      <c r="U37" s="40"/>
      <c r="V37" s="40"/>
      <c r="W37" s="40"/>
      <c r="X37" s="40"/>
      <c r="Y37" s="78"/>
      <c r="Z37" s="40"/>
      <c r="AA37" s="40"/>
      <c r="AB37" s="40"/>
      <c r="AC37" s="40"/>
      <c r="AD37" s="40"/>
      <c r="AE37" s="78"/>
      <c r="AF37" s="40"/>
      <c r="AG37" s="40"/>
      <c r="AH37" s="78"/>
      <c r="AI37" s="40"/>
      <c r="AJ37" s="40"/>
      <c r="AK37" s="78"/>
      <c r="AL37" s="40"/>
      <c r="AM37" s="40"/>
      <c r="AN37" s="40"/>
      <c r="AO37" s="40"/>
      <c r="AP37" s="40"/>
      <c r="AQ37" s="40"/>
      <c r="AR37" s="41"/>
      <c r="AS37" s="41"/>
      <c r="AT37" s="41"/>
      <c r="AU37" s="41"/>
      <c r="AV37" s="42">
        <f t="shared" si="0"/>
        <v>300</v>
      </c>
      <c r="AW37" s="35"/>
      <c r="AX37" s="1598"/>
      <c r="AY37" s="1598"/>
      <c r="AZ37" s="47"/>
    </row>
    <row r="38" spans="1:52" s="13" customFormat="1" ht="13.2" customHeight="1" x14ac:dyDescent="0.4">
      <c r="A38" s="1497" t="s">
        <v>41</v>
      </c>
      <c r="B38" s="1465"/>
      <c r="C38" s="270"/>
      <c r="D38" s="1226" t="s">
        <v>37</v>
      </c>
      <c r="E38" s="60" t="s">
        <v>693</v>
      </c>
      <c r="F38" s="1350"/>
      <c r="G38" s="1815"/>
      <c r="H38" s="1636">
        <f>3050+649+115</f>
        <v>3814</v>
      </c>
      <c r="I38" s="1230">
        <f>AV38</f>
        <v>3814</v>
      </c>
      <c r="J38" s="1441">
        <f>SUM(N39:AU39)</f>
        <v>293</v>
      </c>
      <c r="K38" s="1239">
        <f>H38-J38</f>
        <v>3521</v>
      </c>
      <c r="L38" s="1209">
        <f>J38/H38</f>
        <v>7.6822233875196641E-2</v>
      </c>
      <c r="M38" s="30" t="s">
        <v>30</v>
      </c>
      <c r="N38" s="76"/>
      <c r="O38" s="76"/>
      <c r="P38" s="76"/>
      <c r="Q38" s="76"/>
      <c r="R38" s="76"/>
      <c r="S38" s="61"/>
      <c r="T38" s="57">
        <v>400</v>
      </c>
      <c r="U38" s="76"/>
      <c r="V38" s="76"/>
      <c r="W38" s="322">
        <v>525</v>
      </c>
      <c r="X38" s="57">
        <v>800</v>
      </c>
      <c r="Y38" s="61"/>
      <c r="Z38" s="57">
        <v>800</v>
      </c>
      <c r="AA38" s="76"/>
      <c r="AB38" s="57">
        <v>489</v>
      </c>
      <c r="AC38" s="322"/>
      <c r="AD38" s="76"/>
      <c r="AE38" s="61"/>
      <c r="AF38" s="57">
        <v>800</v>
      </c>
      <c r="AG38" s="76"/>
      <c r="AH38" s="61"/>
      <c r="AI38" s="322"/>
      <c r="AJ38" s="76"/>
      <c r="AK38" s="61"/>
      <c r="AL38" s="57"/>
      <c r="AM38" s="76"/>
      <c r="AN38" s="76"/>
      <c r="AO38" s="77"/>
      <c r="AP38" s="76"/>
      <c r="AQ38" s="76"/>
      <c r="AR38" s="33"/>
      <c r="AS38" s="33"/>
      <c r="AT38" s="33"/>
      <c r="AU38" s="33"/>
      <c r="AV38" s="34">
        <f t="shared" si="0"/>
        <v>3814</v>
      </c>
      <c r="AW38" s="35"/>
      <c r="AX38" s="326"/>
      <c r="AY38" s="326"/>
      <c r="AZ38" s="47"/>
    </row>
    <row r="39" spans="1:52" s="13" customFormat="1" ht="13.2" customHeight="1" thickBot="1" x14ac:dyDescent="0.45">
      <c r="A39" s="1498"/>
      <c r="B39" s="1465"/>
      <c r="C39" s="270"/>
      <c r="D39" s="1282"/>
      <c r="E39" s="265" t="s">
        <v>358</v>
      </c>
      <c r="F39" s="1351"/>
      <c r="G39" s="1604"/>
      <c r="H39" s="1637"/>
      <c r="I39" s="1235"/>
      <c r="J39" s="1442"/>
      <c r="K39" s="1240"/>
      <c r="L39" s="1222"/>
      <c r="M39" s="37" t="s">
        <v>31</v>
      </c>
      <c r="N39" s="40"/>
      <c r="O39" s="40"/>
      <c r="P39" s="40"/>
      <c r="Q39" s="40"/>
      <c r="R39" s="40"/>
      <c r="S39" s="78">
        <v>293</v>
      </c>
      <c r="T39" s="40"/>
      <c r="U39" s="40"/>
      <c r="V39" s="40"/>
      <c r="W39" s="40"/>
      <c r="X39" s="40"/>
      <c r="Y39" s="78"/>
      <c r="Z39" s="40"/>
      <c r="AA39" s="40"/>
      <c r="AB39" s="40"/>
      <c r="AC39" s="40"/>
      <c r="AD39" s="40"/>
      <c r="AE39" s="78"/>
      <c r="AF39" s="40"/>
      <c r="AG39" s="40"/>
      <c r="AH39" s="78"/>
      <c r="AI39" s="40"/>
      <c r="AJ39" s="40"/>
      <c r="AK39" s="78"/>
      <c r="AL39" s="40"/>
      <c r="AM39" s="40"/>
      <c r="AN39" s="40"/>
      <c r="AO39" s="40"/>
      <c r="AP39" s="40"/>
      <c r="AQ39" s="40"/>
      <c r="AR39" s="41"/>
      <c r="AS39" s="41"/>
      <c r="AT39" s="41"/>
      <c r="AU39" s="41"/>
      <c r="AV39" s="42">
        <f t="shared" si="0"/>
        <v>293</v>
      </c>
      <c r="AW39" s="35"/>
      <c r="AX39" s="326"/>
      <c r="AY39" s="326"/>
      <c r="AZ39" s="47"/>
    </row>
    <row r="40" spans="1:52" s="13" customFormat="1" ht="13.2" hidden="1" customHeight="1" x14ac:dyDescent="0.4">
      <c r="A40" s="594"/>
      <c r="B40" s="1465"/>
      <c r="C40" s="270"/>
      <c r="D40" s="1226"/>
      <c r="E40" s="60"/>
      <c r="F40" s="1720"/>
      <c r="G40" s="1816"/>
      <c r="H40" s="1241"/>
      <c r="I40" s="1230">
        <f>AV40</f>
        <v>0</v>
      </c>
      <c r="J40" s="1441">
        <f>SUM(N41:AU41)</f>
        <v>0</v>
      </c>
      <c r="K40" s="1239">
        <f>H40-J40</f>
        <v>0</v>
      </c>
      <c r="L40" s="1209" t="e">
        <f>J40/H40</f>
        <v>#DIV/0!</v>
      </c>
      <c r="M40" s="30" t="s">
        <v>30</v>
      </c>
      <c r="N40" s="76"/>
      <c r="O40" s="76"/>
      <c r="P40" s="76"/>
      <c r="Q40" s="76"/>
      <c r="R40" s="76"/>
      <c r="S40" s="61"/>
      <c r="T40" s="76"/>
      <c r="U40" s="76"/>
      <c r="V40" s="76"/>
      <c r="W40" s="57"/>
      <c r="X40" s="76"/>
      <c r="Y40" s="61"/>
      <c r="Z40" s="57"/>
      <c r="AA40" s="76"/>
      <c r="AB40" s="57"/>
      <c r="AC40" s="57"/>
      <c r="AD40" s="76"/>
      <c r="AE40" s="61"/>
      <c r="AF40" s="76"/>
      <c r="AG40" s="76"/>
      <c r="AH40" s="79"/>
      <c r="AI40" s="57"/>
      <c r="AJ40" s="76"/>
      <c r="AK40" s="61"/>
      <c r="AL40" s="76"/>
      <c r="AM40" s="76"/>
      <c r="AN40" s="76"/>
      <c r="AO40" s="77"/>
      <c r="AP40" s="76"/>
      <c r="AQ40" s="76"/>
      <c r="AR40" s="33"/>
      <c r="AS40" s="33"/>
      <c r="AT40" s="33"/>
      <c r="AU40" s="33"/>
      <c r="AV40" s="34"/>
      <c r="AW40" s="35"/>
      <c r="AX40" s="326"/>
      <c r="AY40" s="326"/>
      <c r="AZ40" s="47"/>
    </row>
    <row r="41" spans="1:52" s="13" customFormat="1" ht="13.2" hidden="1" customHeight="1" thickBot="1" x14ac:dyDescent="0.45">
      <c r="A41" s="594"/>
      <c r="B41" s="1465"/>
      <c r="C41" s="270"/>
      <c r="D41" s="1282"/>
      <c r="E41" s="265"/>
      <c r="F41" s="1721"/>
      <c r="G41" s="1725"/>
      <c r="H41" s="1242"/>
      <c r="I41" s="1235"/>
      <c r="J41" s="1442"/>
      <c r="K41" s="1240"/>
      <c r="L41" s="1222"/>
      <c r="M41" s="37" t="s">
        <v>31</v>
      </c>
      <c r="N41" s="40"/>
      <c r="O41" s="40"/>
      <c r="P41" s="40"/>
      <c r="Q41" s="40"/>
      <c r="R41" s="40"/>
      <c r="S41" s="78"/>
      <c r="T41" s="40"/>
      <c r="U41" s="40"/>
      <c r="V41" s="40"/>
      <c r="W41" s="40"/>
      <c r="X41" s="40"/>
      <c r="Y41" s="78"/>
      <c r="Z41" s="40"/>
      <c r="AA41" s="40"/>
      <c r="AB41" s="40"/>
      <c r="AC41" s="40"/>
      <c r="AD41" s="40"/>
      <c r="AE41" s="78"/>
      <c r="AF41" s="40"/>
      <c r="AG41" s="40"/>
      <c r="AH41" s="78"/>
      <c r="AI41" s="40"/>
      <c r="AJ41" s="40"/>
      <c r="AK41" s="78"/>
      <c r="AL41" s="40"/>
      <c r="AM41" s="40"/>
      <c r="AN41" s="40"/>
      <c r="AO41" s="40"/>
      <c r="AP41" s="40"/>
      <c r="AQ41" s="40"/>
      <c r="AR41" s="41"/>
      <c r="AS41" s="41"/>
      <c r="AT41" s="41"/>
      <c r="AU41" s="41"/>
      <c r="AV41" s="42"/>
      <c r="AW41" s="35"/>
      <c r="AX41" s="326"/>
      <c r="AY41" s="326"/>
      <c r="AZ41" s="47"/>
    </row>
    <row r="42" spans="1:52" s="13" customFormat="1" ht="13.2" customHeight="1" x14ac:dyDescent="0.4">
      <c r="A42" s="1497" t="s">
        <v>41</v>
      </c>
      <c r="B42" s="1465"/>
      <c r="C42" s="1509" t="s">
        <v>43</v>
      </c>
      <c r="D42" s="1226" t="s">
        <v>34</v>
      </c>
      <c r="E42" s="56" t="s">
        <v>711</v>
      </c>
      <c r="F42" s="1393"/>
      <c r="G42" s="1603" t="s">
        <v>544</v>
      </c>
      <c r="H42" s="1241">
        <f>1050-180+250</f>
        <v>1120</v>
      </c>
      <c r="I42" s="1230">
        <f>AV42</f>
        <v>1120</v>
      </c>
      <c r="J42" s="1441">
        <f>SUM(N43:AU43)</f>
        <v>611</v>
      </c>
      <c r="K42" s="1239">
        <f>H42-J42</f>
        <v>509</v>
      </c>
      <c r="L42" s="1209">
        <f>J42/H42</f>
        <v>0.54553571428571423</v>
      </c>
      <c r="M42" s="296" t="s">
        <v>30</v>
      </c>
      <c r="N42" s="76">
        <v>100</v>
      </c>
      <c r="O42" s="718">
        <v>350</v>
      </c>
      <c r="P42" s="76">
        <v>220</v>
      </c>
      <c r="Q42" s="76"/>
      <c r="R42" s="718"/>
      <c r="S42" s="79"/>
      <c r="T42" s="76">
        <v>200</v>
      </c>
      <c r="U42" s="718"/>
      <c r="V42" s="76"/>
      <c r="W42" s="76"/>
      <c r="X42" s="76"/>
      <c r="Y42" s="79"/>
      <c r="Z42" s="76">
        <v>250</v>
      </c>
      <c r="AA42" s="718"/>
      <c r="AB42" s="76"/>
      <c r="AC42" s="76"/>
      <c r="AD42" s="76"/>
      <c r="AE42" s="79"/>
      <c r="AF42" s="76"/>
      <c r="AG42" s="76"/>
      <c r="AH42" s="79"/>
      <c r="AI42" s="76"/>
      <c r="AJ42" s="76"/>
      <c r="AK42" s="79"/>
      <c r="AL42" s="76"/>
      <c r="AM42" s="76"/>
      <c r="AN42" s="76"/>
      <c r="AO42" s="76"/>
      <c r="AP42" s="76"/>
      <c r="AQ42" s="76"/>
      <c r="AR42" s="33"/>
      <c r="AS42" s="33"/>
      <c r="AT42" s="32"/>
      <c r="AU42" s="33"/>
      <c r="AV42" s="34">
        <f t="shared" si="0"/>
        <v>1120</v>
      </c>
      <c r="AW42" s="35"/>
      <c r="AX42" s="1598"/>
      <c r="AY42" s="1598"/>
      <c r="AZ42" s="47"/>
    </row>
    <row r="43" spans="1:52" s="13" customFormat="1" ht="13.2" customHeight="1" thickBot="1" x14ac:dyDescent="0.45">
      <c r="A43" s="1498"/>
      <c r="B43" s="1465"/>
      <c r="C43" s="1516"/>
      <c r="D43" s="1282"/>
      <c r="E43" s="271" t="s">
        <v>45</v>
      </c>
      <c r="F43" s="1394"/>
      <c r="G43" s="1815"/>
      <c r="H43" s="1242"/>
      <c r="I43" s="1235"/>
      <c r="J43" s="1442"/>
      <c r="K43" s="1240"/>
      <c r="L43" s="1222"/>
      <c r="M43" s="37" t="s">
        <v>31</v>
      </c>
      <c r="N43" s="40">
        <v>256</v>
      </c>
      <c r="O43" s="40">
        <v>116</v>
      </c>
      <c r="P43" s="40">
        <f>169+70</f>
        <v>239</v>
      </c>
      <c r="Q43" s="40"/>
      <c r="R43" s="40"/>
      <c r="S43" s="78"/>
      <c r="T43" s="40"/>
      <c r="U43" s="40"/>
      <c r="V43" s="40"/>
      <c r="W43" s="40"/>
      <c r="X43" s="40"/>
      <c r="Y43" s="78"/>
      <c r="Z43" s="40"/>
      <c r="AA43" s="40"/>
      <c r="AB43" s="40"/>
      <c r="AC43" s="40"/>
      <c r="AD43" s="40"/>
      <c r="AE43" s="78"/>
      <c r="AF43" s="40"/>
      <c r="AG43" s="40"/>
      <c r="AH43" s="78"/>
      <c r="AI43" s="40"/>
      <c r="AJ43" s="40"/>
      <c r="AK43" s="78"/>
      <c r="AL43" s="40"/>
      <c r="AM43" s="40"/>
      <c r="AN43" s="40"/>
      <c r="AO43" s="40"/>
      <c r="AP43" s="40"/>
      <c r="AQ43" s="40"/>
      <c r="AR43" s="41"/>
      <c r="AS43" s="41"/>
      <c r="AT43" s="41"/>
      <c r="AU43" s="41"/>
      <c r="AV43" s="42">
        <f t="shared" si="0"/>
        <v>611</v>
      </c>
      <c r="AW43" s="81">
        <v>20</v>
      </c>
      <c r="AX43" s="1598"/>
      <c r="AY43" s="1598"/>
      <c r="AZ43" s="47"/>
    </row>
    <row r="44" spans="1:52" s="13" customFormat="1" ht="13.2" customHeight="1" x14ac:dyDescent="0.4">
      <c r="A44" s="1497" t="s">
        <v>41</v>
      </c>
      <c r="B44" s="1465"/>
      <c r="C44" s="1509" t="s">
        <v>43</v>
      </c>
      <c r="D44" s="1226" t="s">
        <v>34</v>
      </c>
      <c r="E44" s="82" t="s">
        <v>712</v>
      </c>
      <c r="F44" s="1140"/>
      <c r="G44" s="1815"/>
      <c r="H44" s="1241">
        <f>1050-210+250</f>
        <v>1090</v>
      </c>
      <c r="I44" s="1230">
        <f>AV44</f>
        <v>1090</v>
      </c>
      <c r="J44" s="1441">
        <f>SUM(N45:AU45)</f>
        <v>655</v>
      </c>
      <c r="K44" s="1239">
        <f>H44-J44</f>
        <v>435</v>
      </c>
      <c r="L44" s="1209">
        <f>J44/H44</f>
        <v>0.6009174311926605</v>
      </c>
      <c r="M44" s="30" t="s">
        <v>30</v>
      </c>
      <c r="N44" s="76">
        <v>100</v>
      </c>
      <c r="O44" s="718">
        <v>350</v>
      </c>
      <c r="P44" s="76">
        <v>190</v>
      </c>
      <c r="Q44" s="76"/>
      <c r="R44" s="718"/>
      <c r="S44" s="79"/>
      <c r="T44" s="76">
        <v>200</v>
      </c>
      <c r="U44" s="718"/>
      <c r="V44" s="76"/>
      <c r="W44" s="76"/>
      <c r="X44" s="76"/>
      <c r="Y44" s="79"/>
      <c r="Z44" s="76">
        <v>250</v>
      </c>
      <c r="AA44" s="718"/>
      <c r="AB44" s="76"/>
      <c r="AC44" s="76"/>
      <c r="AD44" s="76"/>
      <c r="AE44" s="79"/>
      <c r="AF44" s="76"/>
      <c r="AG44" s="76"/>
      <c r="AH44" s="79"/>
      <c r="AI44" s="76"/>
      <c r="AJ44" s="76"/>
      <c r="AK44" s="79"/>
      <c r="AL44" s="76"/>
      <c r="AM44" s="76"/>
      <c r="AN44" s="76"/>
      <c r="AO44" s="80"/>
      <c r="AP44" s="76"/>
      <c r="AQ44" s="76"/>
      <c r="AR44" s="33"/>
      <c r="AS44" s="33"/>
      <c r="AT44" s="33"/>
      <c r="AU44" s="33"/>
      <c r="AV44" s="34">
        <f t="shared" si="0"/>
        <v>1090</v>
      </c>
      <c r="AW44" s="81"/>
      <c r="AX44" s="47"/>
      <c r="AY44" s="47"/>
      <c r="AZ44" s="47"/>
    </row>
    <row r="45" spans="1:52" s="13" customFormat="1" ht="13.2" customHeight="1" thickBot="1" x14ac:dyDescent="0.45">
      <c r="A45" s="1498"/>
      <c r="B45" s="1465"/>
      <c r="C45" s="1516"/>
      <c r="D45" s="1282"/>
      <c r="E45" s="84" t="s">
        <v>46</v>
      </c>
      <c r="F45" s="1141"/>
      <c r="G45" s="1815"/>
      <c r="H45" s="1242"/>
      <c r="I45" s="1235"/>
      <c r="J45" s="1442"/>
      <c r="K45" s="1240"/>
      <c r="L45" s="1222"/>
      <c r="M45" s="37" t="s">
        <v>31</v>
      </c>
      <c r="N45" s="40">
        <v>141</v>
      </c>
      <c r="O45" s="40">
        <v>219</v>
      </c>
      <c r="P45" s="40">
        <f>165+73</f>
        <v>238</v>
      </c>
      <c r="Q45" s="40">
        <v>57</v>
      </c>
      <c r="R45" s="40"/>
      <c r="S45" s="78"/>
      <c r="T45" s="40"/>
      <c r="U45" s="40"/>
      <c r="V45" s="40"/>
      <c r="W45" s="40"/>
      <c r="X45" s="40"/>
      <c r="Y45" s="78"/>
      <c r="Z45" s="40"/>
      <c r="AA45" s="40"/>
      <c r="AB45" s="40"/>
      <c r="AC45" s="40"/>
      <c r="AD45" s="40"/>
      <c r="AE45" s="78"/>
      <c r="AF45" s="40"/>
      <c r="AG45" s="40"/>
      <c r="AH45" s="78"/>
      <c r="AI45" s="40"/>
      <c r="AJ45" s="40"/>
      <c r="AK45" s="78"/>
      <c r="AL45" s="40"/>
      <c r="AM45" s="40"/>
      <c r="AN45" s="40"/>
      <c r="AO45" s="40"/>
      <c r="AP45" s="40"/>
      <c r="AQ45" s="40"/>
      <c r="AR45" s="41"/>
      <c r="AS45" s="41"/>
      <c r="AT45" s="41"/>
      <c r="AU45" s="41"/>
      <c r="AV45" s="42">
        <f t="shared" si="0"/>
        <v>655</v>
      </c>
      <c r="AW45" s="81">
        <v>25</v>
      </c>
      <c r="AX45" s="47"/>
      <c r="AY45" s="47"/>
      <c r="AZ45" s="47"/>
    </row>
    <row r="46" spans="1:52" s="13" customFormat="1" ht="13.2" customHeight="1" x14ac:dyDescent="0.4">
      <c r="A46" s="1497" t="s">
        <v>41</v>
      </c>
      <c r="B46" s="1465"/>
      <c r="C46" s="1509" t="s">
        <v>43</v>
      </c>
      <c r="D46" s="1226" t="s">
        <v>34</v>
      </c>
      <c r="E46" s="56" t="s">
        <v>713</v>
      </c>
      <c r="F46" s="1350"/>
      <c r="G46" s="1815"/>
      <c r="H46" s="1241">
        <v>4300</v>
      </c>
      <c r="I46" s="1230">
        <f>AV46</f>
        <v>4000</v>
      </c>
      <c r="J46" s="1441">
        <f>SUM(N47:AU47)</f>
        <v>920</v>
      </c>
      <c r="K46" s="1239">
        <f>H46-J46</f>
        <v>3380</v>
      </c>
      <c r="L46" s="1209">
        <f>J46/H46</f>
        <v>0.21395348837209302</v>
      </c>
      <c r="M46" s="30" t="s">
        <v>30</v>
      </c>
      <c r="N46" s="76"/>
      <c r="O46" s="76"/>
      <c r="P46" s="76"/>
      <c r="Q46" s="76">
        <v>250</v>
      </c>
      <c r="R46" s="76">
        <v>250</v>
      </c>
      <c r="S46" s="79"/>
      <c r="T46" s="76">
        <v>250</v>
      </c>
      <c r="U46" s="76">
        <v>200</v>
      </c>
      <c r="V46" s="76">
        <v>200</v>
      </c>
      <c r="W46" s="76">
        <v>200</v>
      </c>
      <c r="X46" s="76">
        <v>200</v>
      </c>
      <c r="Y46" s="79"/>
      <c r="Z46" s="76">
        <v>300</v>
      </c>
      <c r="AA46" s="76">
        <v>250</v>
      </c>
      <c r="AB46" s="76">
        <v>400</v>
      </c>
      <c r="AC46" s="76">
        <v>400</v>
      </c>
      <c r="AD46" s="76">
        <v>400</v>
      </c>
      <c r="AE46" s="79"/>
      <c r="AF46" s="76">
        <v>400</v>
      </c>
      <c r="AG46" s="76">
        <v>300</v>
      </c>
      <c r="AH46" s="79"/>
      <c r="AI46" s="76"/>
      <c r="AJ46" s="76"/>
      <c r="AK46" s="79"/>
      <c r="AL46" s="76"/>
      <c r="AM46" s="76"/>
      <c r="AN46" s="76"/>
      <c r="AO46" s="46"/>
      <c r="AP46" s="86"/>
      <c r="AQ46" s="46"/>
      <c r="AR46" s="46"/>
      <c r="AS46" s="46"/>
      <c r="AT46" s="46"/>
      <c r="AU46" s="33"/>
      <c r="AV46" s="34">
        <f t="shared" si="0"/>
        <v>4000</v>
      </c>
      <c r="AW46" s="35"/>
      <c r="AX46" s="47"/>
      <c r="AY46" s="47"/>
      <c r="AZ46" s="47"/>
    </row>
    <row r="47" spans="1:52" s="13" customFormat="1" ht="13.2" customHeight="1" thickBot="1" x14ac:dyDescent="0.45">
      <c r="A47" s="1498"/>
      <c r="B47" s="1465"/>
      <c r="C47" s="1516"/>
      <c r="D47" s="1282"/>
      <c r="E47" s="265" t="s">
        <v>608</v>
      </c>
      <c r="F47" s="1351"/>
      <c r="G47" s="1815"/>
      <c r="H47" s="1242"/>
      <c r="I47" s="1235"/>
      <c r="J47" s="1442"/>
      <c r="K47" s="1240"/>
      <c r="L47" s="1222"/>
      <c r="M47" s="37" t="s">
        <v>31</v>
      </c>
      <c r="N47" s="40"/>
      <c r="O47" s="40"/>
      <c r="P47" s="40"/>
      <c r="Q47" s="40">
        <v>272</v>
      </c>
      <c r="R47" s="40">
        <v>422</v>
      </c>
      <c r="S47" s="78">
        <v>226</v>
      </c>
      <c r="T47" s="40"/>
      <c r="U47" s="40"/>
      <c r="V47" s="40"/>
      <c r="W47" s="40"/>
      <c r="X47" s="40"/>
      <c r="Y47" s="78"/>
      <c r="Z47" s="40"/>
      <c r="AA47" s="40"/>
      <c r="AB47" s="40"/>
      <c r="AC47" s="40"/>
      <c r="AD47" s="40"/>
      <c r="AE47" s="78"/>
      <c r="AF47" s="40"/>
      <c r="AG47" s="40"/>
      <c r="AH47" s="78"/>
      <c r="AI47" s="40"/>
      <c r="AJ47" s="40"/>
      <c r="AK47" s="78"/>
      <c r="AL47" s="40"/>
      <c r="AM47" s="40"/>
      <c r="AN47" s="40"/>
      <c r="AO47" s="50"/>
      <c r="AP47" s="87"/>
      <c r="AQ47" s="50"/>
      <c r="AR47" s="52"/>
      <c r="AS47" s="52"/>
      <c r="AT47" s="52"/>
      <c r="AU47" s="41"/>
      <c r="AV47" s="42">
        <f t="shared" si="0"/>
        <v>920</v>
      </c>
      <c r="AW47" s="35"/>
      <c r="AX47" s="47"/>
      <c r="AY47" s="47"/>
      <c r="AZ47" s="47"/>
    </row>
    <row r="48" spans="1:52" s="13" customFormat="1" ht="13.2" customHeight="1" x14ac:dyDescent="0.4">
      <c r="A48" s="1497" t="s">
        <v>41</v>
      </c>
      <c r="B48" s="1465"/>
      <c r="C48" s="1509" t="s">
        <v>43</v>
      </c>
      <c r="D48" s="1226" t="s">
        <v>34</v>
      </c>
      <c r="E48" s="56" t="s">
        <v>714</v>
      </c>
      <c r="F48" s="1618"/>
      <c r="G48" s="1815"/>
      <c r="H48" s="1230">
        <v>3900</v>
      </c>
      <c r="I48" s="1230">
        <f>AV48</f>
        <v>4000</v>
      </c>
      <c r="J48" s="1441">
        <f>SUM(N49:AU49)</f>
        <v>439</v>
      </c>
      <c r="K48" s="1239">
        <f>H48-J48</f>
        <v>3461</v>
      </c>
      <c r="L48" s="1209">
        <f>J48/H48</f>
        <v>0.11256410256410257</v>
      </c>
      <c r="M48" s="30" t="s">
        <v>30</v>
      </c>
      <c r="N48" s="76"/>
      <c r="O48" s="76"/>
      <c r="P48" s="76"/>
      <c r="Q48" s="76">
        <v>250</v>
      </c>
      <c r="R48" s="76">
        <v>250</v>
      </c>
      <c r="S48" s="79"/>
      <c r="T48" s="76">
        <v>250</v>
      </c>
      <c r="U48" s="76">
        <v>200</v>
      </c>
      <c r="V48" s="76">
        <v>200</v>
      </c>
      <c r="W48" s="76">
        <v>200</v>
      </c>
      <c r="X48" s="76">
        <v>200</v>
      </c>
      <c r="Y48" s="79"/>
      <c r="Z48" s="76"/>
      <c r="AA48" s="76">
        <v>550</v>
      </c>
      <c r="AB48" s="76">
        <v>400</v>
      </c>
      <c r="AC48" s="76">
        <v>400</v>
      </c>
      <c r="AD48" s="76">
        <v>400</v>
      </c>
      <c r="AE48" s="79"/>
      <c r="AF48" s="76">
        <v>400</v>
      </c>
      <c r="AG48" s="76">
        <v>300</v>
      </c>
      <c r="AH48" s="79"/>
      <c r="AI48" s="76"/>
      <c r="AJ48" s="76"/>
      <c r="AK48" s="79"/>
      <c r="AL48" s="76"/>
      <c r="AM48" s="76"/>
      <c r="AN48" s="76"/>
      <c r="AO48" s="76"/>
      <c r="AP48" s="76"/>
      <c r="AQ48" s="76"/>
      <c r="AR48" s="33"/>
      <c r="AS48" s="33"/>
      <c r="AT48" s="33"/>
      <c r="AU48" s="33"/>
      <c r="AV48" s="34">
        <f t="shared" si="0"/>
        <v>4000</v>
      </c>
      <c r="AW48" s="35"/>
      <c r="AX48" s="1598"/>
      <c r="AY48" s="1598"/>
      <c r="AZ48" s="47"/>
    </row>
    <row r="49" spans="1:52" s="13" customFormat="1" ht="13.2" customHeight="1" thickBot="1" x14ac:dyDescent="0.45">
      <c r="A49" s="1498"/>
      <c r="B49" s="1465"/>
      <c r="C49" s="1516"/>
      <c r="D49" s="1282"/>
      <c r="E49" s="265" t="s">
        <v>611</v>
      </c>
      <c r="F49" s="1619"/>
      <c r="G49" s="1604"/>
      <c r="H49" s="1235"/>
      <c r="I49" s="1235"/>
      <c r="J49" s="1442"/>
      <c r="K49" s="1240"/>
      <c r="L49" s="1222"/>
      <c r="M49" s="37" t="s">
        <v>31</v>
      </c>
      <c r="N49" s="40"/>
      <c r="O49" s="40">
        <v>42</v>
      </c>
      <c r="P49" s="40"/>
      <c r="Q49" s="40">
        <v>272</v>
      </c>
      <c r="R49" s="40"/>
      <c r="S49" s="78">
        <v>125</v>
      </c>
      <c r="T49" s="40"/>
      <c r="U49" s="40"/>
      <c r="V49" s="40"/>
      <c r="W49" s="40"/>
      <c r="X49" s="40"/>
      <c r="Y49" s="78"/>
      <c r="Z49" s="40"/>
      <c r="AA49" s="40"/>
      <c r="AB49" s="40"/>
      <c r="AC49" s="40"/>
      <c r="AD49" s="40"/>
      <c r="AE49" s="78"/>
      <c r="AF49" s="40"/>
      <c r="AG49" s="40"/>
      <c r="AH49" s="78"/>
      <c r="AI49" s="40"/>
      <c r="AJ49" s="40"/>
      <c r="AK49" s="78"/>
      <c r="AL49" s="40"/>
      <c r="AM49" s="40"/>
      <c r="AN49" s="40"/>
      <c r="AO49" s="40"/>
      <c r="AP49" s="40"/>
      <c r="AQ49" s="40"/>
      <c r="AR49" s="41"/>
      <c r="AS49" s="41"/>
      <c r="AT49" s="41"/>
      <c r="AU49" s="41"/>
      <c r="AV49" s="42">
        <f t="shared" si="0"/>
        <v>439</v>
      </c>
      <c r="AW49" s="35"/>
      <c r="AX49" s="1598"/>
      <c r="AY49" s="1598"/>
      <c r="AZ49" s="47"/>
    </row>
    <row r="50" spans="1:52" s="13" customFormat="1" ht="13.2" customHeight="1" x14ac:dyDescent="0.4">
      <c r="A50" s="1497" t="s">
        <v>41</v>
      </c>
      <c r="B50" s="1465"/>
      <c r="C50" s="1509" t="s">
        <v>43</v>
      </c>
      <c r="D50" s="1226" t="s">
        <v>34</v>
      </c>
      <c r="E50" s="56" t="s">
        <v>721</v>
      </c>
      <c r="F50" s="1618"/>
      <c r="G50" s="1603" t="s">
        <v>661</v>
      </c>
      <c r="H50" s="1230">
        <v>3900</v>
      </c>
      <c r="I50" s="1230">
        <f>AV50</f>
        <v>4050</v>
      </c>
      <c r="J50" s="1441">
        <f>SUM(N51:AU51)</f>
        <v>960</v>
      </c>
      <c r="K50" s="1239">
        <f>H50-J50</f>
        <v>2940</v>
      </c>
      <c r="L50" s="1209">
        <f>J50/H50</f>
        <v>0.24615384615384617</v>
      </c>
      <c r="M50" s="30" t="s">
        <v>30</v>
      </c>
      <c r="N50" s="76">
        <v>250</v>
      </c>
      <c r="O50" s="76">
        <v>250</v>
      </c>
      <c r="P50" s="76">
        <v>250</v>
      </c>
      <c r="Q50" s="76">
        <v>250</v>
      </c>
      <c r="R50" s="76">
        <v>250</v>
      </c>
      <c r="S50" s="79"/>
      <c r="T50" s="76"/>
      <c r="U50" s="76">
        <v>500</v>
      </c>
      <c r="V50" s="76">
        <v>50</v>
      </c>
      <c r="W50" s="76">
        <v>250</v>
      </c>
      <c r="X50" s="76">
        <v>250</v>
      </c>
      <c r="Y50" s="79"/>
      <c r="Z50" s="76"/>
      <c r="AA50" s="76">
        <v>500</v>
      </c>
      <c r="AB50" s="76"/>
      <c r="AC50" s="76">
        <v>500</v>
      </c>
      <c r="AD50" s="76">
        <v>500</v>
      </c>
      <c r="AE50" s="79"/>
      <c r="AF50" s="76">
        <v>250</v>
      </c>
      <c r="AG50" s="76"/>
      <c r="AH50" s="79"/>
      <c r="AI50" s="76"/>
      <c r="AJ50" s="76"/>
      <c r="AK50" s="79"/>
      <c r="AL50" s="76"/>
      <c r="AM50" s="76"/>
      <c r="AN50" s="76"/>
      <c r="AO50" s="76"/>
      <c r="AP50" s="76"/>
      <c r="AQ50" s="76"/>
      <c r="AR50" s="33"/>
      <c r="AS50" s="33"/>
      <c r="AT50" s="33"/>
      <c r="AU50" s="33"/>
      <c r="AV50" s="34">
        <f t="shared" si="0"/>
        <v>4050</v>
      </c>
      <c r="AW50" s="35"/>
      <c r="AX50" s="47"/>
      <c r="AY50" s="47"/>
      <c r="AZ50" s="47"/>
    </row>
    <row r="51" spans="1:52" s="13" customFormat="1" ht="13.2" customHeight="1" thickBot="1" x14ac:dyDescent="0.45">
      <c r="A51" s="1498"/>
      <c r="B51" s="1465"/>
      <c r="C51" s="1516"/>
      <c r="D51" s="1282"/>
      <c r="E51" s="265" t="s">
        <v>533</v>
      </c>
      <c r="F51" s="1619"/>
      <c r="G51" s="1604"/>
      <c r="H51" s="1235"/>
      <c r="I51" s="1235"/>
      <c r="J51" s="1442"/>
      <c r="K51" s="1240"/>
      <c r="L51" s="1222"/>
      <c r="M51" s="37" t="s">
        <v>31</v>
      </c>
      <c r="N51" s="40">
        <v>201</v>
      </c>
      <c r="O51" s="40">
        <v>135</v>
      </c>
      <c r="P51" s="40">
        <v>166</v>
      </c>
      <c r="Q51" s="40">
        <v>204</v>
      </c>
      <c r="R51" s="40">
        <v>254</v>
      </c>
      <c r="S51" s="78"/>
      <c r="T51" s="40"/>
      <c r="U51" s="40"/>
      <c r="V51" s="40"/>
      <c r="W51" s="40"/>
      <c r="X51" s="40"/>
      <c r="Y51" s="78"/>
      <c r="Z51" s="40"/>
      <c r="AA51" s="40"/>
      <c r="AB51" s="40"/>
      <c r="AC51" s="40"/>
      <c r="AD51" s="40"/>
      <c r="AE51" s="78"/>
      <c r="AF51" s="40"/>
      <c r="AG51" s="40"/>
      <c r="AH51" s="78"/>
      <c r="AI51" s="40"/>
      <c r="AJ51" s="40"/>
      <c r="AK51" s="78"/>
      <c r="AL51" s="40"/>
      <c r="AM51" s="40"/>
      <c r="AN51" s="40"/>
      <c r="AO51" s="40"/>
      <c r="AP51" s="40"/>
      <c r="AQ51" s="40"/>
      <c r="AR51" s="41"/>
      <c r="AS51" s="41"/>
      <c r="AT51" s="41"/>
      <c r="AU51" s="41"/>
      <c r="AV51" s="42">
        <f t="shared" si="0"/>
        <v>960</v>
      </c>
      <c r="AW51" s="35"/>
      <c r="AX51" s="47"/>
      <c r="AY51" s="47"/>
      <c r="AZ51" s="47"/>
    </row>
    <row r="52" spans="1:52" s="13" customFormat="1" ht="13.2" hidden="1" customHeight="1" x14ac:dyDescent="0.4">
      <c r="A52" s="1497" t="s">
        <v>41</v>
      </c>
      <c r="B52" s="1465"/>
      <c r="C52" s="1509" t="s">
        <v>43</v>
      </c>
      <c r="D52" s="1226"/>
      <c r="E52" s="152"/>
      <c r="F52" s="1618"/>
      <c r="G52" s="88"/>
      <c r="H52" s="1230"/>
      <c r="I52" s="1622"/>
      <c r="J52" s="1441"/>
      <c r="K52" s="1620"/>
      <c r="L52" s="1209"/>
      <c r="M52" s="30" t="s">
        <v>30</v>
      </c>
      <c r="N52" s="76"/>
      <c r="O52" s="76"/>
      <c r="P52" s="76"/>
      <c r="Q52" s="76"/>
      <c r="R52" s="76"/>
      <c r="S52" s="79"/>
      <c r="T52" s="76"/>
      <c r="U52" s="76"/>
      <c r="V52" s="76"/>
      <c r="W52" s="76"/>
      <c r="X52" s="76"/>
      <c r="Y52" s="79"/>
      <c r="Z52" s="76"/>
      <c r="AA52" s="76"/>
      <c r="AB52" s="76"/>
      <c r="AC52" s="76"/>
      <c r="AD52" s="76"/>
      <c r="AE52" s="79"/>
      <c r="AF52" s="76"/>
      <c r="AG52" s="76"/>
      <c r="AH52" s="79"/>
      <c r="AI52" s="76"/>
      <c r="AJ52" s="76"/>
      <c r="AK52" s="79"/>
      <c r="AL52" s="76"/>
      <c r="AM52" s="76"/>
      <c r="AN52" s="76"/>
      <c r="AO52" s="76"/>
      <c r="AP52" s="76"/>
      <c r="AQ52" s="76"/>
      <c r="AR52" s="33"/>
      <c r="AS52" s="33"/>
      <c r="AT52" s="90"/>
      <c r="AU52" s="90"/>
      <c r="AV52" s="34">
        <f t="shared" si="0"/>
        <v>0</v>
      </c>
      <c r="AW52" s="35"/>
      <c r="AX52" s="47"/>
      <c r="AY52" s="47"/>
      <c r="AZ52" s="47"/>
    </row>
    <row r="53" spans="1:52" s="13" customFormat="1" ht="13.2" hidden="1" customHeight="1" thickBot="1" x14ac:dyDescent="0.45">
      <c r="A53" s="1498"/>
      <c r="B53" s="1465"/>
      <c r="C53" s="1516"/>
      <c r="D53" s="1282"/>
      <c r="E53" s="155"/>
      <c r="F53" s="1619"/>
      <c r="G53" s="89"/>
      <c r="H53" s="1235"/>
      <c r="I53" s="1623"/>
      <c r="J53" s="1442"/>
      <c r="K53" s="1621"/>
      <c r="L53" s="1222"/>
      <c r="M53" s="37" t="s">
        <v>31</v>
      </c>
      <c r="N53" s="40"/>
      <c r="O53" s="40"/>
      <c r="P53" s="40"/>
      <c r="Q53" s="40"/>
      <c r="R53" s="40"/>
      <c r="S53" s="78"/>
      <c r="T53" s="40"/>
      <c r="U53" s="40"/>
      <c r="V53" s="40"/>
      <c r="W53" s="40"/>
      <c r="X53" s="40"/>
      <c r="Y53" s="78"/>
      <c r="Z53" s="40"/>
      <c r="AA53" s="40"/>
      <c r="AB53" s="40"/>
      <c r="AC53" s="40"/>
      <c r="AD53" s="40"/>
      <c r="AE53" s="78"/>
      <c r="AF53" s="40"/>
      <c r="AG53" s="40"/>
      <c r="AH53" s="78"/>
      <c r="AI53" s="40"/>
      <c r="AJ53" s="40"/>
      <c r="AK53" s="78"/>
      <c r="AL53" s="40"/>
      <c r="AM53" s="40"/>
      <c r="AN53" s="40"/>
      <c r="AO53" s="40"/>
      <c r="AP53" s="40"/>
      <c r="AQ53" s="40"/>
      <c r="AR53" s="41"/>
      <c r="AS53" s="41"/>
      <c r="AT53" s="91"/>
      <c r="AU53" s="92"/>
      <c r="AV53" s="42">
        <f t="shared" si="0"/>
        <v>0</v>
      </c>
      <c r="AW53" s="35"/>
      <c r="AX53" s="47"/>
      <c r="AY53" s="47"/>
      <c r="AZ53" s="47"/>
    </row>
    <row r="54" spans="1:52" s="13" customFormat="1" ht="13.2" hidden="1" customHeight="1" x14ac:dyDescent="0.4">
      <c r="A54" s="1497" t="s">
        <v>41</v>
      </c>
      <c r="B54" s="1465"/>
      <c r="C54" s="1509"/>
      <c r="D54" s="1226"/>
      <c r="E54" s="152"/>
      <c r="F54" s="1618"/>
      <c r="G54" s="88"/>
      <c r="H54" s="1230"/>
      <c r="I54" s="1622"/>
      <c r="J54" s="1441"/>
      <c r="K54" s="1620"/>
      <c r="L54" s="1209"/>
      <c r="M54" s="30" t="s">
        <v>30</v>
      </c>
      <c r="N54" s="76"/>
      <c r="O54" s="76"/>
      <c r="P54" s="76"/>
      <c r="Q54" s="76"/>
      <c r="R54" s="76"/>
      <c r="S54" s="79"/>
      <c r="T54" s="76"/>
      <c r="U54" s="76"/>
      <c r="V54" s="76"/>
      <c r="W54" s="76"/>
      <c r="X54" s="76"/>
      <c r="Y54" s="79"/>
      <c r="Z54" s="76"/>
      <c r="AA54" s="76"/>
      <c r="AB54" s="76"/>
      <c r="AC54" s="76"/>
      <c r="AD54" s="76"/>
      <c r="AE54" s="79"/>
      <c r="AF54" s="76"/>
      <c r="AG54" s="76"/>
      <c r="AH54" s="79"/>
      <c r="AI54" s="76"/>
      <c r="AJ54" s="76"/>
      <c r="AK54" s="79"/>
      <c r="AL54" s="76"/>
      <c r="AM54" s="76"/>
      <c r="AN54" s="76"/>
      <c r="AO54" s="76"/>
      <c r="AP54" s="76"/>
      <c r="AQ54" s="76"/>
      <c r="AR54" s="33"/>
      <c r="AS54" s="33"/>
      <c r="AT54" s="46"/>
      <c r="AU54" s="46"/>
      <c r="AV54" s="93">
        <f t="shared" si="0"/>
        <v>0</v>
      </c>
      <c r="AW54" s="70"/>
      <c r="AX54" s="47"/>
      <c r="AY54" s="47"/>
      <c r="AZ54" s="47"/>
    </row>
    <row r="55" spans="1:52" s="13" customFormat="1" ht="13.2" hidden="1" customHeight="1" thickBot="1" x14ac:dyDescent="0.45">
      <c r="A55" s="1498"/>
      <c r="B55" s="1465"/>
      <c r="C55" s="1516"/>
      <c r="D55" s="1282"/>
      <c r="E55" s="155"/>
      <c r="F55" s="1619"/>
      <c r="G55" s="89"/>
      <c r="H55" s="1235"/>
      <c r="I55" s="1623"/>
      <c r="J55" s="1442"/>
      <c r="K55" s="1621"/>
      <c r="L55" s="1222"/>
      <c r="M55" s="37" t="s">
        <v>31</v>
      </c>
      <c r="N55" s="40"/>
      <c r="O55" s="40"/>
      <c r="P55" s="40"/>
      <c r="Q55" s="40"/>
      <c r="R55" s="40"/>
      <c r="S55" s="78"/>
      <c r="T55" s="40"/>
      <c r="U55" s="40"/>
      <c r="V55" s="40"/>
      <c r="W55" s="40"/>
      <c r="X55" s="40"/>
      <c r="Y55" s="78"/>
      <c r="Z55" s="40"/>
      <c r="AA55" s="40"/>
      <c r="AB55" s="40"/>
      <c r="AC55" s="40"/>
      <c r="AD55" s="40"/>
      <c r="AE55" s="78"/>
      <c r="AF55" s="40"/>
      <c r="AG55" s="40"/>
      <c r="AH55" s="78"/>
      <c r="AI55" s="40"/>
      <c r="AJ55" s="40"/>
      <c r="AK55" s="78"/>
      <c r="AL55" s="40"/>
      <c r="AM55" s="40"/>
      <c r="AN55" s="40"/>
      <c r="AO55" s="40"/>
      <c r="AP55" s="40"/>
      <c r="AQ55" s="40"/>
      <c r="AR55" s="41"/>
      <c r="AS55" s="41"/>
      <c r="AT55" s="52"/>
      <c r="AU55" s="52"/>
      <c r="AV55" s="94">
        <f t="shared" si="0"/>
        <v>0</v>
      </c>
      <c r="AW55" s="70"/>
      <c r="AX55" s="47"/>
      <c r="AY55" s="47"/>
      <c r="AZ55" s="47"/>
    </row>
    <row r="56" spans="1:52" s="95" customFormat="1" ht="13.2" customHeight="1" x14ac:dyDescent="0.4">
      <c r="A56" s="1607" t="s">
        <v>50</v>
      </c>
      <c r="B56" s="1608"/>
      <c r="C56" s="1608"/>
      <c r="D56" s="1608"/>
      <c r="E56" s="1609"/>
      <c r="F56" s="1358">
        <f>SUM(F36:F55)</f>
        <v>0</v>
      </c>
      <c r="G56" s="596"/>
      <c r="H56" s="1613">
        <f>SUM(H36:H55)</f>
        <v>19451</v>
      </c>
      <c r="I56" s="1613">
        <f>SUM(I36:I55)</f>
        <v>19401</v>
      </c>
      <c r="J56" s="1615">
        <f>SUM(J36:J55)</f>
        <v>4178</v>
      </c>
      <c r="K56" s="1624">
        <f>H56-J56</f>
        <v>15273</v>
      </c>
      <c r="L56" s="1605">
        <f>J56/H56</f>
        <v>0.21479615443936045</v>
      </c>
      <c r="M56" s="474" t="s">
        <v>39</v>
      </c>
      <c r="N56" s="476">
        <f t="shared" ref="N56:AE56" si="4">N38+N42+N44+N46+N48+N50+N52+N54+N36+N40</f>
        <v>450</v>
      </c>
      <c r="O56" s="476">
        <f t="shared" si="4"/>
        <v>950</v>
      </c>
      <c r="P56" s="476">
        <f t="shared" si="4"/>
        <v>950</v>
      </c>
      <c r="Q56" s="476">
        <f t="shared" si="4"/>
        <v>867</v>
      </c>
      <c r="R56" s="476">
        <f t="shared" si="4"/>
        <v>750</v>
      </c>
      <c r="S56" s="67">
        <f t="shared" si="4"/>
        <v>0</v>
      </c>
      <c r="T56" s="476">
        <f t="shared" si="4"/>
        <v>1300</v>
      </c>
      <c r="U56" s="476">
        <f t="shared" si="4"/>
        <v>1290</v>
      </c>
      <c r="V56" s="476">
        <f t="shared" si="4"/>
        <v>450</v>
      </c>
      <c r="W56" s="476">
        <f t="shared" si="4"/>
        <v>1425</v>
      </c>
      <c r="X56" s="476">
        <f t="shared" si="4"/>
        <v>1450</v>
      </c>
      <c r="Y56" s="67">
        <f t="shared" si="4"/>
        <v>0</v>
      </c>
      <c r="Z56" s="476">
        <f t="shared" si="4"/>
        <v>1600</v>
      </c>
      <c r="AA56" s="476">
        <f t="shared" si="4"/>
        <v>1300</v>
      </c>
      <c r="AB56" s="476">
        <f t="shared" si="4"/>
        <v>1569</v>
      </c>
      <c r="AC56" s="476">
        <f t="shared" si="4"/>
        <v>1300</v>
      </c>
      <c r="AD56" s="476">
        <f t="shared" si="4"/>
        <v>1300</v>
      </c>
      <c r="AE56" s="67">
        <f t="shared" si="4"/>
        <v>0</v>
      </c>
      <c r="AF56" s="476">
        <f>AF38+AF42+AF44+AF46+AF48+AF50+AF52+AF54+AF36</f>
        <v>1850</v>
      </c>
      <c r="AG56" s="476">
        <f>AG38+AG42+AG44+AG46+AG48+AG50+AG52+AG54+AG36+AG40</f>
        <v>600</v>
      </c>
      <c r="AH56" s="67">
        <f>AH38+AH42+AH44+AH46+AH48+AH50+AH52+AH54+AH36+AH40</f>
        <v>0</v>
      </c>
      <c r="AI56" s="476">
        <f>AI38+AI42+AI44+AI46+AI48+AI50+AI52+AI54+AI36+AI40</f>
        <v>0</v>
      </c>
      <c r="AJ56" s="476">
        <f>AJ38+AJ42+AJ44+AJ46+AJ48+AJ50+AJ52+AJ54+AJ36+AJ40</f>
        <v>0</v>
      </c>
      <c r="AK56" s="67">
        <f>AK38+AK42+AK44+AK46+AK48+AK50+AK52+AK54+AK36+AK40</f>
        <v>0</v>
      </c>
      <c r="AL56" s="476">
        <f>AL38+AL42+AL44+AL46+AL48+AL50+AL52+AL54+AL36</f>
        <v>0</v>
      </c>
      <c r="AM56" s="476">
        <f>AM38+AM42+AM44+AM46+AM48+AM50+AM52+AM54+AM36+AM40</f>
        <v>0</v>
      </c>
      <c r="AN56" s="357">
        <f>AN38+AN42+AN44+AN46+AN48+AN50+AN52+AN54+AN36</f>
        <v>0</v>
      </c>
      <c r="AO56" s="357">
        <f>AO38+AO42+AO44+AO46+AO48+AO50+AO52+AO54+AO36</f>
        <v>0</v>
      </c>
      <c r="AP56" s="357"/>
      <c r="AQ56" s="357"/>
      <c r="AR56" s="357"/>
      <c r="AS56" s="357"/>
      <c r="AT56" s="357"/>
      <c r="AU56" s="357"/>
      <c r="AV56" s="686">
        <f>SUM(N56:AU56)</f>
        <v>19401</v>
      </c>
      <c r="AX56" s="47"/>
      <c r="AY56" s="47"/>
      <c r="AZ56" s="96"/>
    </row>
    <row r="57" spans="1:52" s="13" customFormat="1" ht="13.2" customHeight="1" thickBot="1" x14ac:dyDescent="0.45">
      <c r="A57" s="1610"/>
      <c r="B57" s="1611"/>
      <c r="C57" s="1611"/>
      <c r="D57" s="1611"/>
      <c r="E57" s="1612"/>
      <c r="F57" s="1359"/>
      <c r="G57" s="597"/>
      <c r="H57" s="1614"/>
      <c r="I57" s="1614"/>
      <c r="J57" s="1616"/>
      <c r="K57" s="1625"/>
      <c r="L57" s="1606"/>
      <c r="M57" s="475" t="s">
        <v>40</v>
      </c>
      <c r="N57" s="477">
        <f t="shared" ref="N57:AJ57" si="5">N37+N43+N49+N51+N53+N55+N39+N45+N47+N41</f>
        <v>598</v>
      </c>
      <c r="O57" s="477">
        <f t="shared" si="5"/>
        <v>512</v>
      </c>
      <c r="P57" s="477">
        <f t="shared" si="5"/>
        <v>643</v>
      </c>
      <c r="Q57" s="477">
        <f>Q37+Q43+Q49+Q51+Q53+Q55+Q39+Q45+Q47+Q41</f>
        <v>805</v>
      </c>
      <c r="R57" s="477">
        <f>R37+R43+R49+R51+R53+R55+R39+R45+R47+R41</f>
        <v>796</v>
      </c>
      <c r="S57" s="72">
        <f>S37+S43+S49+S51+S53+S55+S39+S45+S47+S41</f>
        <v>824</v>
      </c>
      <c r="T57" s="477">
        <f t="shared" si="5"/>
        <v>0</v>
      </c>
      <c r="U57" s="477">
        <f t="shared" si="5"/>
        <v>0</v>
      </c>
      <c r="V57" s="477">
        <f t="shared" si="5"/>
        <v>0</v>
      </c>
      <c r="W57" s="477">
        <f t="shared" si="5"/>
        <v>0</v>
      </c>
      <c r="X57" s="477">
        <f t="shared" si="5"/>
        <v>0</v>
      </c>
      <c r="Y57" s="72">
        <f>Y37+Y43+Y49+Y51+Y53+Y55+Y39+Y45+Y47+Y41</f>
        <v>0</v>
      </c>
      <c r="Z57" s="477">
        <f t="shared" si="5"/>
        <v>0</v>
      </c>
      <c r="AA57" s="477">
        <f t="shared" si="5"/>
        <v>0</v>
      </c>
      <c r="AB57" s="477">
        <f t="shared" si="5"/>
        <v>0</v>
      </c>
      <c r="AC57" s="477">
        <f t="shared" si="5"/>
        <v>0</v>
      </c>
      <c r="AD57" s="477">
        <f t="shared" si="5"/>
        <v>0</v>
      </c>
      <c r="AE57" s="72">
        <f>AE37+AE43+AE49+AE51+AE53+AE55+AE39+AE45+AE47+AE41</f>
        <v>0</v>
      </c>
      <c r="AF57" s="477">
        <f t="shared" si="5"/>
        <v>0</v>
      </c>
      <c r="AG57" s="477">
        <f t="shared" si="5"/>
        <v>0</v>
      </c>
      <c r="AH57" s="72">
        <f t="shared" si="5"/>
        <v>0</v>
      </c>
      <c r="AI57" s="477">
        <f t="shared" si="5"/>
        <v>0</v>
      </c>
      <c r="AJ57" s="477">
        <f t="shared" si="5"/>
        <v>0</v>
      </c>
      <c r="AK57" s="72">
        <f>AK37+AK43+AK49+AK51+AK53+AK55+AK39+AK45+AK47+AK41</f>
        <v>0</v>
      </c>
      <c r="AL57" s="477">
        <f>AL37+AL43+AL49+AL51+AL53+AL55+AL39+AL45+AL47</f>
        <v>0</v>
      </c>
      <c r="AM57" s="477">
        <f>AM37+AM43+AM49+AM51+AM53+AM55+AM39+AM45+AM47+AM41</f>
        <v>0</v>
      </c>
      <c r="AN57" s="358">
        <f>AN37+AN43+AN49+AN51+AN53+AN55+AN39+AN45+AN47</f>
        <v>0</v>
      </c>
      <c r="AO57" s="358">
        <f>AO37+AO43+AO49+AO51+AO53+AO55+AO39+AO45+AO47</f>
        <v>0</v>
      </c>
      <c r="AP57" s="358"/>
      <c r="AQ57" s="358"/>
      <c r="AR57" s="358"/>
      <c r="AS57" s="358"/>
      <c r="AT57" s="358"/>
      <c r="AU57" s="358"/>
      <c r="AV57" s="94">
        <f t="shared" si="0"/>
        <v>4178</v>
      </c>
      <c r="AX57" s="47"/>
      <c r="AY57" s="47"/>
      <c r="AZ57" s="47"/>
    </row>
    <row r="58" spans="1:52" s="13" customFormat="1" ht="13.2" hidden="1" customHeight="1" x14ac:dyDescent="0.4">
      <c r="A58" s="1489" t="s">
        <v>27</v>
      </c>
      <c r="B58" s="1350" t="s">
        <v>51</v>
      </c>
      <c r="C58" s="1509" t="s">
        <v>52</v>
      </c>
      <c r="D58" s="1493"/>
      <c r="E58" s="272"/>
      <c r="F58" s="1341"/>
      <c r="G58" s="1500"/>
      <c r="H58" s="1142"/>
      <c r="I58" s="1622">
        <f>AV58</f>
        <v>0</v>
      </c>
      <c r="J58" s="1441">
        <f>SUM(N59:AU59)</f>
        <v>0</v>
      </c>
      <c r="K58" s="1239">
        <f>H58-J58</f>
        <v>0</v>
      </c>
      <c r="L58" s="1209"/>
      <c r="M58" s="30" t="s">
        <v>30</v>
      </c>
      <c r="N58" s="99"/>
      <c r="O58" s="99"/>
      <c r="P58" s="99"/>
      <c r="Q58" s="99"/>
      <c r="R58" s="99"/>
      <c r="S58" s="98"/>
      <c r="T58" s="99"/>
      <c r="U58" s="99"/>
      <c r="V58" s="99"/>
      <c r="W58" s="99"/>
      <c r="X58" s="99"/>
      <c r="Y58" s="98"/>
      <c r="Z58" s="99"/>
      <c r="AA58" s="99"/>
      <c r="AB58" s="99"/>
      <c r="AC58" s="99"/>
      <c r="AD58" s="99"/>
      <c r="AE58" s="98"/>
      <c r="AF58" s="99"/>
      <c r="AG58" s="99"/>
      <c r="AH58" s="98"/>
      <c r="AI58" s="99"/>
      <c r="AJ58" s="99"/>
      <c r="AK58" s="98"/>
      <c r="AL58" s="99"/>
      <c r="AM58" s="99"/>
      <c r="AN58" s="99"/>
      <c r="AO58" s="99"/>
      <c r="AP58" s="80"/>
      <c r="AQ58" s="99"/>
      <c r="AR58" s="80"/>
      <c r="AS58" s="80"/>
      <c r="AT58" s="100"/>
      <c r="AU58" s="100"/>
      <c r="AV58" s="34">
        <f t="shared" si="0"/>
        <v>0</v>
      </c>
      <c r="AX58" s="1598"/>
      <c r="AY58" s="1598"/>
      <c r="AZ58" s="47"/>
    </row>
    <row r="59" spans="1:52" s="13" customFormat="1" ht="13.2" hidden="1" customHeight="1" thickBot="1" x14ac:dyDescent="0.45">
      <c r="A59" s="1371"/>
      <c r="B59" s="1465"/>
      <c r="C59" s="1465"/>
      <c r="D59" s="1336"/>
      <c r="E59" s="105"/>
      <c r="F59" s="1342"/>
      <c r="G59" s="1501"/>
      <c r="H59" s="1137"/>
      <c r="I59" s="1623"/>
      <c r="J59" s="1442"/>
      <c r="K59" s="1240"/>
      <c r="L59" s="1222"/>
      <c r="M59" s="37" t="s">
        <v>31</v>
      </c>
      <c r="N59" s="40"/>
      <c r="O59" s="40"/>
      <c r="P59" s="40"/>
      <c r="Q59" s="40"/>
      <c r="R59" s="40"/>
      <c r="S59" s="78"/>
      <c r="T59" s="40"/>
      <c r="U59" s="40"/>
      <c r="V59" s="40"/>
      <c r="W59" s="40"/>
      <c r="X59" s="40"/>
      <c r="Y59" s="78"/>
      <c r="Z59" s="40"/>
      <c r="AA59" s="40"/>
      <c r="AB59" s="40"/>
      <c r="AC59" s="40"/>
      <c r="AD59" s="40"/>
      <c r="AE59" s="78"/>
      <c r="AF59" s="40"/>
      <c r="AG59" s="40"/>
      <c r="AH59" s="78"/>
      <c r="AI59" s="40"/>
      <c r="AJ59" s="40"/>
      <c r="AK59" s="78"/>
      <c r="AL59" s="40"/>
      <c r="AM59" s="40"/>
      <c r="AN59" s="40"/>
      <c r="AO59" s="40"/>
      <c r="AP59" s="40"/>
      <c r="AQ59" s="40"/>
      <c r="AR59" s="41"/>
      <c r="AS59" s="41"/>
      <c r="AT59" s="41"/>
      <c r="AU59" s="41"/>
      <c r="AV59" s="42">
        <f t="shared" si="0"/>
        <v>0</v>
      </c>
      <c r="AX59" s="1598"/>
      <c r="AY59" s="1598"/>
      <c r="AZ59" s="47"/>
    </row>
    <row r="60" spans="1:52" s="13" customFormat="1" ht="13.2" hidden="1" customHeight="1" x14ac:dyDescent="0.4">
      <c r="A60" s="1489" t="s">
        <v>27</v>
      </c>
      <c r="B60" s="1465"/>
      <c r="C60" s="1508" t="s">
        <v>52</v>
      </c>
      <c r="D60" s="1493" t="s">
        <v>322</v>
      </c>
      <c r="E60" s="273" t="s">
        <v>327</v>
      </c>
      <c r="F60" s="1341"/>
      <c r="G60" s="1626"/>
      <c r="H60" s="1142"/>
      <c r="I60" s="1230">
        <f>AV60</f>
        <v>0</v>
      </c>
      <c r="J60" s="1441">
        <f>SUM(N61:AU61)</f>
        <v>0</v>
      </c>
      <c r="K60" s="1239">
        <f>H60-J60</f>
        <v>0</v>
      </c>
      <c r="L60" s="1209"/>
      <c r="M60" s="30" t="s">
        <v>30</v>
      </c>
      <c r="N60" s="80"/>
      <c r="O60" s="80"/>
      <c r="P60" s="80"/>
      <c r="Q60" s="80"/>
      <c r="R60" s="80"/>
      <c r="S60" s="102"/>
      <c r="T60" s="80"/>
      <c r="U60" s="80"/>
      <c r="V60" s="80"/>
      <c r="W60" s="80"/>
      <c r="X60" s="80"/>
      <c r="Y60" s="102"/>
      <c r="Z60" s="80"/>
      <c r="AA60" s="80"/>
      <c r="AB60" s="80"/>
      <c r="AC60" s="80"/>
      <c r="AD60" s="80"/>
      <c r="AE60" s="102"/>
      <c r="AF60" s="80"/>
      <c r="AG60" s="80"/>
      <c r="AH60" s="102"/>
      <c r="AI60" s="80"/>
      <c r="AJ60" s="80"/>
      <c r="AK60" s="102"/>
      <c r="AL60" s="80"/>
      <c r="AM60" s="80"/>
      <c r="AN60" s="80"/>
      <c r="AO60" s="100"/>
      <c r="AP60" s="80"/>
      <c r="AQ60" s="80"/>
      <c r="AR60" s="100"/>
      <c r="AS60" s="100"/>
      <c r="AT60" s="100"/>
      <c r="AU60" s="100"/>
      <c r="AV60" s="103">
        <f t="shared" si="0"/>
        <v>0</v>
      </c>
      <c r="AX60" s="326"/>
      <c r="AY60" s="326"/>
      <c r="AZ60" s="47"/>
    </row>
    <row r="61" spans="1:52" s="13" customFormat="1" ht="13.2" hidden="1" customHeight="1" thickBot="1" x14ac:dyDescent="0.45">
      <c r="A61" s="1371"/>
      <c r="B61" s="1465"/>
      <c r="C61" s="1465"/>
      <c r="D61" s="1336"/>
      <c r="E61" s="105" t="s">
        <v>500</v>
      </c>
      <c r="F61" s="1342"/>
      <c r="G61" s="1627"/>
      <c r="H61" s="1137"/>
      <c r="I61" s="1235"/>
      <c r="J61" s="1442"/>
      <c r="K61" s="1240"/>
      <c r="L61" s="1222"/>
      <c r="M61" s="37" t="s">
        <v>31</v>
      </c>
      <c r="N61" s="40"/>
      <c r="O61" s="40"/>
      <c r="P61" s="40"/>
      <c r="Q61" s="40"/>
      <c r="R61" s="40"/>
      <c r="S61" s="78"/>
      <c r="T61" s="40"/>
      <c r="U61" s="40"/>
      <c r="V61" s="40"/>
      <c r="W61" s="40"/>
      <c r="X61" s="40"/>
      <c r="Y61" s="78"/>
      <c r="Z61" s="40"/>
      <c r="AA61" s="40"/>
      <c r="AB61" s="40"/>
      <c r="AC61" s="40"/>
      <c r="AD61" s="40"/>
      <c r="AE61" s="78"/>
      <c r="AF61" s="40"/>
      <c r="AG61" s="40"/>
      <c r="AH61" s="78"/>
      <c r="AI61" s="40"/>
      <c r="AJ61" s="40"/>
      <c r="AK61" s="78"/>
      <c r="AL61" s="40"/>
      <c r="AM61" s="40"/>
      <c r="AN61" s="40"/>
      <c r="AO61" s="40"/>
      <c r="AP61" s="40"/>
      <c r="AQ61" s="40"/>
      <c r="AR61" s="41"/>
      <c r="AS61" s="41"/>
      <c r="AT61" s="41"/>
      <c r="AU61" s="41"/>
      <c r="AV61" s="94">
        <f t="shared" si="0"/>
        <v>0</v>
      </c>
      <c r="AX61" s="326"/>
      <c r="AY61" s="326"/>
      <c r="AZ61" s="47"/>
    </row>
    <row r="62" spans="1:52" s="13" customFormat="1" ht="13.2" customHeight="1" x14ac:dyDescent="0.4">
      <c r="A62" s="1489" t="s">
        <v>27</v>
      </c>
      <c r="B62" s="1465"/>
      <c r="C62" s="36"/>
      <c r="D62" s="1506" t="s">
        <v>53</v>
      </c>
      <c r="E62" s="272" t="s">
        <v>738</v>
      </c>
      <c r="F62" s="1341"/>
      <c r="G62" s="1626"/>
      <c r="H62" s="1638">
        <f>3200+100</f>
        <v>3300</v>
      </c>
      <c r="I62" s="1230">
        <f>AV62</f>
        <v>3300</v>
      </c>
      <c r="J62" s="1441">
        <f>SUM(N63:AU63)</f>
        <v>1000</v>
      </c>
      <c r="K62" s="1239">
        <f>H62-J62</f>
        <v>2300</v>
      </c>
      <c r="L62" s="1209">
        <f>J62/H62</f>
        <v>0.30303030303030304</v>
      </c>
      <c r="M62" s="30" t="s">
        <v>30</v>
      </c>
      <c r="N62" s="80"/>
      <c r="O62" s="80">
        <v>300</v>
      </c>
      <c r="P62" s="80"/>
      <c r="Q62" s="80">
        <v>200</v>
      </c>
      <c r="R62" s="80"/>
      <c r="S62" s="102"/>
      <c r="T62" s="80">
        <v>500</v>
      </c>
      <c r="U62" s="80"/>
      <c r="V62" s="80">
        <v>420</v>
      </c>
      <c r="W62" s="80"/>
      <c r="X62" s="80"/>
      <c r="Y62" s="102"/>
      <c r="Z62" s="80">
        <v>420</v>
      </c>
      <c r="AA62" s="80"/>
      <c r="AB62" s="80">
        <v>590</v>
      </c>
      <c r="AC62" s="80"/>
      <c r="AD62" s="80"/>
      <c r="AE62" s="102"/>
      <c r="AF62" s="80">
        <v>450</v>
      </c>
      <c r="AG62" s="80"/>
      <c r="AH62" s="102"/>
      <c r="AI62" s="80">
        <v>420</v>
      </c>
      <c r="AJ62" s="80"/>
      <c r="AK62" s="102"/>
      <c r="AL62" s="80"/>
      <c r="AM62" s="80"/>
      <c r="AN62" s="80"/>
      <c r="AO62" s="100"/>
      <c r="AP62" s="80"/>
      <c r="AQ62" s="80"/>
      <c r="AR62" s="100"/>
      <c r="AS62" s="100"/>
      <c r="AT62" s="100"/>
      <c r="AU62" s="100"/>
      <c r="AV62" s="103">
        <f t="shared" si="0"/>
        <v>3300</v>
      </c>
      <c r="AX62" s="326"/>
      <c r="AY62" s="326"/>
      <c r="AZ62" s="47"/>
    </row>
    <row r="63" spans="1:52" s="13" customFormat="1" ht="13.2" customHeight="1" thickBot="1" x14ac:dyDescent="0.45">
      <c r="A63" s="1371"/>
      <c r="B63" s="1465"/>
      <c r="C63" s="36"/>
      <c r="D63" s="1507"/>
      <c r="E63" s="721" t="s">
        <v>739</v>
      </c>
      <c r="F63" s="1342"/>
      <c r="G63" s="1627"/>
      <c r="H63" s="1639"/>
      <c r="I63" s="1235"/>
      <c r="J63" s="1442"/>
      <c r="K63" s="1240"/>
      <c r="L63" s="1222"/>
      <c r="M63" s="37" t="s">
        <v>31</v>
      </c>
      <c r="N63" s="40"/>
      <c r="O63" s="40">
        <v>222</v>
      </c>
      <c r="P63" s="40">
        <v>24</v>
      </c>
      <c r="Q63" s="40">
        <v>132</v>
      </c>
      <c r="R63" s="40">
        <v>300</v>
      </c>
      <c r="S63" s="78"/>
      <c r="T63" s="40">
        <v>322</v>
      </c>
      <c r="U63" s="40"/>
      <c r="V63" s="40"/>
      <c r="W63" s="40"/>
      <c r="X63" s="40"/>
      <c r="Y63" s="78"/>
      <c r="Z63" s="40"/>
      <c r="AA63" s="40"/>
      <c r="AB63" s="40"/>
      <c r="AC63" s="40"/>
      <c r="AD63" s="40"/>
      <c r="AE63" s="78"/>
      <c r="AF63" s="40"/>
      <c r="AG63" s="40"/>
      <c r="AH63" s="78"/>
      <c r="AI63" s="40"/>
      <c r="AJ63" s="40"/>
      <c r="AK63" s="78"/>
      <c r="AL63" s="40"/>
      <c r="AM63" s="40"/>
      <c r="AN63" s="40"/>
      <c r="AO63" s="40"/>
      <c r="AP63" s="40"/>
      <c r="AQ63" s="40"/>
      <c r="AR63" s="41"/>
      <c r="AS63" s="41"/>
      <c r="AT63" s="41"/>
      <c r="AU63" s="41"/>
      <c r="AV63" s="94">
        <f t="shared" si="0"/>
        <v>1000</v>
      </c>
      <c r="AX63" s="326"/>
      <c r="AY63" s="326"/>
      <c r="AZ63" s="47"/>
    </row>
    <row r="64" spans="1:52" s="13" customFormat="1" ht="13.2" customHeight="1" x14ac:dyDescent="0.4">
      <c r="A64" s="1489" t="s">
        <v>27</v>
      </c>
      <c r="B64" s="1465"/>
      <c r="C64" s="1350"/>
      <c r="D64" s="1493" t="s">
        <v>322</v>
      </c>
      <c r="E64" s="273" t="s">
        <v>736</v>
      </c>
      <c r="F64" s="1140"/>
      <c r="G64" s="1626"/>
      <c r="H64" s="1142">
        <v>100</v>
      </c>
      <c r="I64" s="1230">
        <f>AV64</f>
        <v>100</v>
      </c>
      <c r="J64" s="1441">
        <f>SUM(N65:AU65)</f>
        <v>0</v>
      </c>
      <c r="K64" s="1239">
        <f>H64-J64</f>
        <v>100</v>
      </c>
      <c r="L64" s="1209">
        <f>J64/H64</f>
        <v>0</v>
      </c>
      <c r="M64" s="30" t="s">
        <v>30</v>
      </c>
      <c r="N64" s="80"/>
      <c r="O64" s="80"/>
      <c r="P64" s="80"/>
      <c r="Q64" s="80"/>
      <c r="R64" s="80"/>
      <c r="S64" s="102"/>
      <c r="T64" s="80"/>
      <c r="U64" s="80"/>
      <c r="V64" s="80"/>
      <c r="W64" s="80"/>
      <c r="X64" s="80">
        <v>100</v>
      </c>
      <c r="Y64" s="102"/>
      <c r="Z64" s="80"/>
      <c r="AA64" s="80"/>
      <c r="AB64" s="80"/>
      <c r="AC64" s="80"/>
      <c r="AD64" s="80"/>
      <c r="AE64" s="102"/>
      <c r="AF64" s="80"/>
      <c r="AG64" s="80"/>
      <c r="AH64" s="102"/>
      <c r="AI64" s="80"/>
      <c r="AJ64" s="80"/>
      <c r="AK64" s="102"/>
      <c r="AL64" s="80"/>
      <c r="AM64" s="80"/>
      <c r="AN64" s="80"/>
      <c r="AO64" s="80"/>
      <c r="AP64" s="80"/>
      <c r="AQ64" s="80"/>
      <c r="AR64" s="100"/>
      <c r="AS64" s="100"/>
      <c r="AT64" s="100"/>
      <c r="AU64" s="100"/>
      <c r="AV64" s="103">
        <f t="shared" si="0"/>
        <v>100</v>
      </c>
      <c r="AX64" s="1598"/>
      <c r="AY64" s="47"/>
      <c r="AZ64" s="47"/>
    </row>
    <row r="65" spans="1:53" s="13" customFormat="1" ht="13.2" customHeight="1" thickBot="1" x14ac:dyDescent="0.45">
      <c r="A65" s="1371"/>
      <c r="B65" s="1465"/>
      <c r="C65" s="1465"/>
      <c r="D65" s="1336"/>
      <c r="E65" s="105" t="s">
        <v>729</v>
      </c>
      <c r="F65" s="1141"/>
      <c r="G65" s="1627"/>
      <c r="H65" s="1137"/>
      <c r="I65" s="1235"/>
      <c r="J65" s="1442"/>
      <c r="K65" s="1240"/>
      <c r="L65" s="1222"/>
      <c r="M65" s="37" t="s">
        <v>31</v>
      </c>
      <c r="N65" s="40"/>
      <c r="O65" s="40"/>
      <c r="P65" s="40"/>
      <c r="Q65" s="40"/>
      <c r="R65" s="40"/>
      <c r="S65" s="78"/>
      <c r="T65" s="40"/>
      <c r="U65" s="40"/>
      <c r="V65" s="40"/>
      <c r="W65" s="40"/>
      <c r="X65" s="40"/>
      <c r="Y65" s="78"/>
      <c r="Z65" s="40"/>
      <c r="AA65" s="40"/>
      <c r="AB65" s="40"/>
      <c r="AC65" s="40"/>
      <c r="AD65" s="40"/>
      <c r="AE65" s="78"/>
      <c r="AF65" s="40"/>
      <c r="AG65" s="40"/>
      <c r="AH65" s="78"/>
      <c r="AI65" s="40"/>
      <c r="AJ65" s="40"/>
      <c r="AK65" s="78"/>
      <c r="AL65" s="40"/>
      <c r="AM65" s="40"/>
      <c r="AN65" s="40"/>
      <c r="AO65" s="40"/>
      <c r="AP65" s="40"/>
      <c r="AQ65" s="40"/>
      <c r="AR65" s="41"/>
      <c r="AS65" s="41"/>
      <c r="AT65" s="41"/>
      <c r="AU65" s="41"/>
      <c r="AV65" s="94">
        <f t="shared" si="0"/>
        <v>0</v>
      </c>
      <c r="AX65" s="1598"/>
      <c r="AY65" s="47"/>
      <c r="AZ65" s="47"/>
    </row>
    <row r="66" spans="1:53" s="13" customFormat="1" ht="13.2" customHeight="1" x14ac:dyDescent="0.4">
      <c r="A66" s="1489" t="s">
        <v>27</v>
      </c>
      <c r="B66" s="1465"/>
      <c r="C66" s="1350" t="s">
        <v>56</v>
      </c>
      <c r="D66" s="1493" t="s">
        <v>322</v>
      </c>
      <c r="E66" s="273" t="s">
        <v>573</v>
      </c>
      <c r="F66" s="1162"/>
      <c r="G66" s="1626"/>
      <c r="H66" s="1142">
        <v>120</v>
      </c>
      <c r="I66" s="1230">
        <f>AV66</f>
        <v>120</v>
      </c>
      <c r="J66" s="1441">
        <f>SUM(N67:AU67)</f>
        <v>0</v>
      </c>
      <c r="K66" s="1239">
        <f>H66-J66</f>
        <v>120</v>
      </c>
      <c r="L66" s="1209">
        <f>J66/H66</f>
        <v>0</v>
      </c>
      <c r="M66" s="30" t="s">
        <v>57</v>
      </c>
      <c r="N66" s="80"/>
      <c r="O66" s="80"/>
      <c r="P66" s="80"/>
      <c r="Q66" s="80"/>
      <c r="R66" s="80"/>
      <c r="S66" s="102"/>
      <c r="T66" s="80"/>
      <c r="U66" s="80"/>
      <c r="V66" s="80"/>
      <c r="W66" s="80"/>
      <c r="X66" s="80"/>
      <c r="Y66" s="102"/>
      <c r="Z66" s="80"/>
      <c r="AA66" s="80"/>
      <c r="AB66" s="80"/>
      <c r="AC66" s="80"/>
      <c r="AD66" s="80"/>
      <c r="AE66" s="102"/>
      <c r="AF66" s="80">
        <v>120</v>
      </c>
      <c r="AG66" s="80"/>
      <c r="AH66" s="102"/>
      <c r="AI66" s="80"/>
      <c r="AJ66" s="80"/>
      <c r="AK66" s="102"/>
      <c r="AL66" s="80"/>
      <c r="AM66" s="80"/>
      <c r="AN66" s="80"/>
      <c r="AO66" s="80"/>
      <c r="AP66" s="80"/>
      <c r="AQ66" s="80"/>
      <c r="AR66" s="100"/>
      <c r="AS66" s="100"/>
      <c r="AT66" s="100"/>
      <c r="AU66" s="100"/>
      <c r="AV66" s="103">
        <f t="shared" si="0"/>
        <v>120</v>
      </c>
      <c r="AX66" s="1598"/>
      <c r="AY66" s="1598"/>
      <c r="AZ66" s="47"/>
    </row>
    <row r="67" spans="1:53" s="13" customFormat="1" ht="13.2" customHeight="1" thickBot="1" x14ac:dyDescent="0.45">
      <c r="A67" s="1371"/>
      <c r="B67" s="1465"/>
      <c r="C67" s="1465"/>
      <c r="D67" s="1336"/>
      <c r="E67" s="105" t="s">
        <v>55</v>
      </c>
      <c r="F67" s="1163"/>
      <c r="G67" s="1627"/>
      <c r="H67" s="1137"/>
      <c r="I67" s="1235"/>
      <c r="J67" s="1442"/>
      <c r="K67" s="1240"/>
      <c r="L67" s="1222"/>
      <c r="M67" s="37" t="s">
        <v>58</v>
      </c>
      <c r="N67" s="40"/>
      <c r="O67" s="40"/>
      <c r="P67" s="40"/>
      <c r="Q67" s="40"/>
      <c r="R67" s="40"/>
      <c r="S67" s="78"/>
      <c r="T67" s="40"/>
      <c r="U67" s="40"/>
      <c r="V67" s="40"/>
      <c r="X67" s="40"/>
      <c r="Y67" s="78"/>
      <c r="Z67" s="40"/>
      <c r="AA67" s="40"/>
      <c r="AB67" s="40"/>
      <c r="AC67" s="40"/>
      <c r="AD67" s="40"/>
      <c r="AE67" s="78"/>
      <c r="AF67" s="40"/>
      <c r="AG67" s="40"/>
      <c r="AH67" s="78"/>
      <c r="AI67" s="40"/>
      <c r="AJ67" s="40"/>
      <c r="AK67" s="78"/>
      <c r="AL67" s="40"/>
      <c r="AM67" s="40"/>
      <c r="AN67" s="40"/>
      <c r="AO67" s="40"/>
      <c r="AP67" s="40"/>
      <c r="AQ67" s="40"/>
      <c r="AR67" s="41"/>
      <c r="AS67" s="41"/>
      <c r="AT67" s="41"/>
      <c r="AU67" s="41"/>
      <c r="AV67" s="94">
        <f t="shared" si="0"/>
        <v>0</v>
      </c>
      <c r="AX67" s="1598"/>
      <c r="AY67" s="1598"/>
      <c r="AZ67" s="47"/>
    </row>
    <row r="68" spans="1:53" s="13" customFormat="1" ht="13.2" hidden="1" customHeight="1" x14ac:dyDescent="0.4">
      <c r="A68" s="1489" t="s">
        <v>27</v>
      </c>
      <c r="B68" s="1465"/>
      <c r="C68" s="1350"/>
      <c r="D68" s="1493" t="s">
        <v>64</v>
      </c>
      <c r="E68" s="82" t="s">
        <v>415</v>
      </c>
      <c r="F68" s="1247"/>
      <c r="G68" s="1628"/>
      <c r="H68" s="1142"/>
      <c r="I68" s="1230">
        <f>AV68</f>
        <v>0</v>
      </c>
      <c r="J68" s="1441">
        <f>SUM(N69:AU69)</f>
        <v>0</v>
      </c>
      <c r="K68" s="1239">
        <f>H68-J68</f>
        <v>0</v>
      </c>
      <c r="L68" s="1209" t="e">
        <f>J68/H68</f>
        <v>#DIV/0!</v>
      </c>
      <c r="M68" s="30" t="s">
        <v>30</v>
      </c>
      <c r="N68" s="80"/>
      <c r="O68" s="80"/>
      <c r="P68" s="80"/>
      <c r="Q68" s="80"/>
      <c r="R68" s="80"/>
      <c r="S68" s="102"/>
      <c r="T68" s="80"/>
      <c r="U68" s="80"/>
      <c r="V68" s="80"/>
      <c r="W68" s="80"/>
      <c r="X68" s="80"/>
      <c r="Y68" s="102"/>
      <c r="Z68" s="80"/>
      <c r="AA68" s="80"/>
      <c r="AB68" s="80"/>
      <c r="AC68" s="80"/>
      <c r="AD68" s="80"/>
      <c r="AE68" s="102"/>
      <c r="AF68" s="80"/>
      <c r="AG68" s="80"/>
      <c r="AH68" s="102"/>
      <c r="AI68" s="80"/>
      <c r="AJ68" s="80"/>
      <c r="AK68" s="102"/>
      <c r="AL68" s="80"/>
      <c r="AM68" s="80"/>
      <c r="AN68" s="80"/>
      <c r="AO68" s="80"/>
      <c r="AP68" s="80"/>
      <c r="AQ68" s="80"/>
      <c r="AR68" s="100"/>
      <c r="AS68" s="100"/>
      <c r="AT68" s="100"/>
      <c r="AU68" s="100"/>
      <c r="AV68" s="103">
        <f t="shared" si="0"/>
        <v>0</v>
      </c>
      <c r="AX68" s="1598"/>
      <c r="AY68" s="1598"/>
      <c r="AZ68" s="47"/>
    </row>
    <row r="69" spans="1:53" s="13" customFormat="1" ht="13.2" hidden="1" customHeight="1" thickBot="1" x14ac:dyDescent="0.45">
      <c r="A69" s="1371"/>
      <c r="B69" s="1465"/>
      <c r="C69" s="1465"/>
      <c r="D69" s="1336"/>
      <c r="E69" s="105" t="s">
        <v>416</v>
      </c>
      <c r="F69" s="1248"/>
      <c r="G69" s="1629"/>
      <c r="H69" s="1137"/>
      <c r="I69" s="1235"/>
      <c r="J69" s="1442"/>
      <c r="K69" s="1240"/>
      <c r="L69" s="1222"/>
      <c r="M69" s="37" t="s">
        <v>31</v>
      </c>
      <c r="N69" s="40"/>
      <c r="O69" s="40"/>
      <c r="P69" s="40"/>
      <c r="Q69" s="40"/>
      <c r="R69" s="40"/>
      <c r="S69" s="78"/>
      <c r="T69" s="40"/>
      <c r="U69" s="40"/>
      <c r="V69" s="40"/>
      <c r="W69" s="40"/>
      <c r="X69" s="40"/>
      <c r="Y69" s="78"/>
      <c r="Z69" s="40"/>
      <c r="AA69" s="40"/>
      <c r="AB69" s="40"/>
      <c r="AC69" s="40"/>
      <c r="AD69" s="40"/>
      <c r="AE69" s="78"/>
      <c r="AF69" s="40"/>
      <c r="AG69" s="40"/>
      <c r="AH69" s="78"/>
      <c r="AI69" s="40"/>
      <c r="AJ69" s="40"/>
      <c r="AK69" s="78"/>
      <c r="AL69" s="40"/>
      <c r="AM69" s="40"/>
      <c r="AN69" s="40"/>
      <c r="AO69" s="40"/>
      <c r="AP69" s="40"/>
      <c r="AQ69" s="40"/>
      <c r="AR69" s="41"/>
      <c r="AS69" s="41"/>
      <c r="AT69" s="41"/>
      <c r="AU69" s="41"/>
      <c r="AV69" s="94">
        <f t="shared" si="0"/>
        <v>0</v>
      </c>
      <c r="AX69" s="1598"/>
      <c r="AY69" s="1598"/>
      <c r="AZ69" s="47"/>
    </row>
    <row r="70" spans="1:53" s="13" customFormat="1" ht="13.2" hidden="1" customHeight="1" x14ac:dyDescent="0.4">
      <c r="A70" s="1489" t="s">
        <v>27</v>
      </c>
      <c r="B70" s="1465"/>
      <c r="C70" s="1350"/>
      <c r="D70" s="1506" t="s">
        <v>366</v>
      </c>
      <c r="E70" s="82" t="s">
        <v>524</v>
      </c>
      <c r="F70" s="1247"/>
      <c r="G70" s="1626"/>
      <c r="H70" s="1142"/>
      <c r="I70" s="1230">
        <f>AV70</f>
        <v>0</v>
      </c>
      <c r="J70" s="1232">
        <f>SUM(N71:AU71)</f>
        <v>0</v>
      </c>
      <c r="K70" s="1239">
        <f>H70-J70</f>
        <v>0</v>
      </c>
      <c r="L70" s="1209" t="e">
        <f>J70/H70</f>
        <v>#DIV/0!</v>
      </c>
      <c r="M70" s="83" t="s">
        <v>39</v>
      </c>
      <c r="N70" s="80"/>
      <c r="O70" s="80"/>
      <c r="P70" s="80"/>
      <c r="Q70" s="80"/>
      <c r="R70" s="80"/>
      <c r="S70" s="102"/>
      <c r="T70" s="80"/>
      <c r="U70" s="80"/>
      <c r="V70" s="80"/>
      <c r="W70" s="80"/>
      <c r="X70" s="80"/>
      <c r="Y70" s="102"/>
      <c r="Z70" s="80"/>
      <c r="AA70" s="80"/>
      <c r="AB70" s="80"/>
      <c r="AC70" s="80"/>
      <c r="AD70" s="80"/>
      <c r="AE70" s="102"/>
      <c r="AF70" s="80"/>
      <c r="AG70" s="80"/>
      <c r="AH70" s="102"/>
      <c r="AI70" s="80"/>
      <c r="AJ70" s="80"/>
      <c r="AK70" s="102"/>
      <c r="AL70" s="80"/>
      <c r="AM70" s="80"/>
      <c r="AN70" s="80"/>
      <c r="AO70" s="80"/>
      <c r="AP70" s="80"/>
      <c r="AQ70" s="80"/>
      <c r="AR70" s="100"/>
      <c r="AS70" s="100"/>
      <c r="AT70" s="100"/>
      <c r="AU70" s="100"/>
      <c r="AV70" s="103">
        <f t="shared" si="0"/>
        <v>0</v>
      </c>
      <c r="AX70" s="1598"/>
      <c r="AY70" s="1598"/>
      <c r="AZ70" s="47"/>
    </row>
    <row r="71" spans="1:53" s="13" customFormat="1" ht="13.2" hidden="1" customHeight="1" thickBot="1" x14ac:dyDescent="0.45">
      <c r="A71" s="1371"/>
      <c r="B71" s="1465"/>
      <c r="C71" s="1465"/>
      <c r="D71" s="1507"/>
      <c r="E71" s="104" t="s">
        <v>522</v>
      </c>
      <c r="F71" s="1248"/>
      <c r="G71" s="1627"/>
      <c r="H71" s="1137"/>
      <c r="I71" s="1235"/>
      <c r="J71" s="1236"/>
      <c r="K71" s="1240"/>
      <c r="L71" s="1222"/>
      <c r="M71" s="85" t="s">
        <v>40</v>
      </c>
      <c r="N71" s="40"/>
      <c r="O71" s="40"/>
      <c r="P71" s="40"/>
      <c r="Q71" s="40"/>
      <c r="R71" s="40"/>
      <c r="S71" s="78"/>
      <c r="T71" s="40"/>
      <c r="U71" s="40"/>
      <c r="V71" s="40"/>
      <c r="W71" s="40"/>
      <c r="X71" s="40"/>
      <c r="Y71" s="78"/>
      <c r="Z71" s="40"/>
      <c r="AA71" s="40"/>
      <c r="AB71" s="40"/>
      <c r="AC71" s="40"/>
      <c r="AD71" s="40"/>
      <c r="AE71" s="78"/>
      <c r="AF71" s="40"/>
      <c r="AG71" s="40"/>
      <c r="AH71" s="78"/>
      <c r="AI71" s="40"/>
      <c r="AJ71" s="40"/>
      <c r="AK71" s="78"/>
      <c r="AL71" s="40"/>
      <c r="AM71" s="40"/>
      <c r="AN71" s="40"/>
      <c r="AO71" s="40"/>
      <c r="AP71" s="40"/>
      <c r="AQ71" s="40"/>
      <c r="AR71" s="41"/>
      <c r="AS71" s="41"/>
      <c r="AT71" s="41"/>
      <c r="AU71" s="41"/>
      <c r="AV71" s="94">
        <f t="shared" si="0"/>
        <v>0</v>
      </c>
      <c r="AX71" s="1598"/>
      <c r="AY71" s="1598"/>
      <c r="AZ71" s="47"/>
    </row>
    <row r="72" spans="1:53" s="13" customFormat="1" ht="13.2" hidden="1" customHeight="1" x14ac:dyDescent="0.4">
      <c r="A72" s="1489" t="s">
        <v>27</v>
      </c>
      <c r="B72" s="1465"/>
      <c r="C72" s="1350"/>
      <c r="D72" s="1439" t="s">
        <v>63</v>
      </c>
      <c r="E72" s="56" t="s">
        <v>473</v>
      </c>
      <c r="F72" s="1247"/>
      <c r="G72" s="1618"/>
      <c r="H72" s="1142"/>
      <c r="I72" s="1230">
        <f>AV72</f>
        <v>0</v>
      </c>
      <c r="J72" s="1441">
        <f>SUM(N73:AU73)</f>
        <v>0</v>
      </c>
      <c r="K72" s="1239">
        <f>H72-J72</f>
        <v>0</v>
      </c>
      <c r="L72" s="1209" t="e">
        <f>J72/H72</f>
        <v>#DIV/0!</v>
      </c>
      <c r="M72" s="30" t="s">
        <v>30</v>
      </c>
      <c r="N72" s="80"/>
      <c r="O72" s="80"/>
      <c r="P72" s="80"/>
      <c r="Q72" s="80"/>
      <c r="R72" s="80"/>
      <c r="S72" s="102"/>
      <c r="T72" s="80"/>
      <c r="U72" s="80"/>
      <c r="V72" s="80"/>
      <c r="W72" s="80"/>
      <c r="X72" s="80"/>
      <c r="Y72" s="102"/>
      <c r="Z72" s="80"/>
      <c r="AA72" s="80"/>
      <c r="AB72" s="80"/>
      <c r="AC72" s="80"/>
      <c r="AD72" s="80"/>
      <c r="AE72" s="102"/>
      <c r="AF72" s="80"/>
      <c r="AG72" s="80"/>
      <c r="AH72" s="102"/>
      <c r="AI72" s="80"/>
      <c r="AJ72" s="80"/>
      <c r="AK72" s="102"/>
      <c r="AL72" s="80"/>
      <c r="AM72" s="80"/>
      <c r="AN72" s="80"/>
      <c r="AO72" s="80"/>
      <c r="AP72" s="80"/>
      <c r="AQ72" s="80"/>
      <c r="AR72" s="100"/>
      <c r="AS72" s="100"/>
      <c r="AT72" s="100"/>
      <c r="AU72" s="100"/>
      <c r="AV72" s="103">
        <f t="shared" si="0"/>
        <v>0</v>
      </c>
      <c r="AX72" s="326"/>
      <c r="AY72" s="326"/>
      <c r="AZ72" s="47"/>
    </row>
    <row r="73" spans="1:53" s="13" customFormat="1" ht="13.2" hidden="1" customHeight="1" thickBot="1" x14ac:dyDescent="0.45">
      <c r="A73" s="1371"/>
      <c r="B73" s="1465"/>
      <c r="C73" s="1465"/>
      <c r="D73" s="1365"/>
      <c r="E73" s="105" t="s">
        <v>335</v>
      </c>
      <c r="F73" s="1248"/>
      <c r="G73" s="1619"/>
      <c r="H73" s="1137"/>
      <c r="I73" s="1235"/>
      <c r="J73" s="1442"/>
      <c r="K73" s="1240"/>
      <c r="L73" s="1222"/>
      <c r="M73" s="37" t="s">
        <v>31</v>
      </c>
      <c r="N73" s="40"/>
      <c r="O73" s="40"/>
      <c r="P73" s="40"/>
      <c r="Q73" s="40"/>
      <c r="R73" s="40"/>
      <c r="S73" s="78"/>
      <c r="T73" s="40"/>
      <c r="U73" s="40"/>
      <c r="V73" s="40"/>
      <c r="W73" s="40"/>
      <c r="X73" s="40"/>
      <c r="Y73" s="78"/>
      <c r="Z73" s="40"/>
      <c r="AA73" s="40"/>
      <c r="AB73" s="40"/>
      <c r="AC73" s="40"/>
      <c r="AD73" s="40"/>
      <c r="AE73" s="78"/>
      <c r="AF73" s="40"/>
      <c r="AG73" s="40"/>
      <c r="AH73" s="78"/>
      <c r="AI73" s="40"/>
      <c r="AJ73" s="40"/>
      <c r="AK73" s="78"/>
      <c r="AL73" s="40"/>
      <c r="AM73" s="40"/>
      <c r="AN73" s="40"/>
      <c r="AO73" s="40"/>
      <c r="AP73" s="40"/>
      <c r="AQ73" s="40"/>
      <c r="AR73" s="41"/>
      <c r="AS73" s="41"/>
      <c r="AT73" s="41"/>
      <c r="AU73" s="41"/>
      <c r="AV73" s="94">
        <f t="shared" si="0"/>
        <v>0</v>
      </c>
      <c r="AX73" s="326"/>
      <c r="AY73" s="326"/>
      <c r="AZ73" s="47"/>
    </row>
    <row r="74" spans="1:53" s="13" customFormat="1" ht="13.2" hidden="1" customHeight="1" x14ac:dyDescent="0.4">
      <c r="A74" s="1489" t="s">
        <v>27</v>
      </c>
      <c r="B74" s="1465"/>
      <c r="C74" s="1350">
        <v>5</v>
      </c>
      <c r="D74" s="1493" t="s">
        <v>454</v>
      </c>
      <c r="E74" s="280" t="s">
        <v>509</v>
      </c>
      <c r="F74" s="1247"/>
      <c r="G74" s="1618"/>
      <c r="H74" s="1142"/>
      <c r="I74" s="1230">
        <f>AV74</f>
        <v>0</v>
      </c>
      <c r="J74" s="1441">
        <f>SUM(N75:AU75)</f>
        <v>0</v>
      </c>
      <c r="K74" s="1239">
        <f>H74-J74</f>
        <v>0</v>
      </c>
      <c r="L74" s="1209" t="e">
        <f>J74/H74</f>
        <v>#DIV/0!</v>
      </c>
      <c r="M74" s="30" t="s">
        <v>30</v>
      </c>
      <c r="N74" s="80"/>
      <c r="O74" s="80"/>
      <c r="P74" s="80"/>
      <c r="Q74" s="80"/>
      <c r="R74" s="80"/>
      <c r="S74" s="102"/>
      <c r="T74" s="80"/>
      <c r="U74" s="80"/>
      <c r="V74" s="80"/>
      <c r="W74" s="80"/>
      <c r="X74" s="80"/>
      <c r="Y74" s="102"/>
      <c r="Z74" s="80"/>
      <c r="AA74" s="80"/>
      <c r="AB74" s="80"/>
      <c r="AC74" s="80"/>
      <c r="AD74" s="80"/>
      <c r="AE74" s="102"/>
      <c r="AF74" s="80"/>
      <c r="AG74" s="80"/>
      <c r="AH74" s="102"/>
      <c r="AI74" s="80"/>
      <c r="AJ74" s="80"/>
      <c r="AK74" s="102"/>
      <c r="AL74" s="80"/>
      <c r="AM74" s="80"/>
      <c r="AN74" s="80"/>
      <c r="AO74" s="80"/>
      <c r="AP74" s="80"/>
      <c r="AQ74" s="80"/>
      <c r="AR74" s="100"/>
      <c r="AS74" s="100"/>
      <c r="AT74" s="100"/>
      <c r="AU74" s="100"/>
      <c r="AV74" s="103">
        <f t="shared" si="0"/>
        <v>0</v>
      </c>
      <c r="AX74" s="326"/>
      <c r="AY74" s="326"/>
      <c r="AZ74" s="47"/>
    </row>
    <row r="75" spans="1:53" s="13" customFormat="1" ht="12.75" hidden="1" customHeight="1" thickBot="1" x14ac:dyDescent="0.45">
      <c r="A75" s="1371"/>
      <c r="B75" s="1465"/>
      <c r="C75" s="1351"/>
      <c r="D75" s="1336"/>
      <c r="E75" s="105" t="s">
        <v>510</v>
      </c>
      <c r="F75" s="1248"/>
      <c r="G75" s="1619"/>
      <c r="H75" s="1137"/>
      <c r="I75" s="1235"/>
      <c r="J75" s="1442"/>
      <c r="K75" s="1240"/>
      <c r="L75" s="1222"/>
      <c r="M75" s="37" t="s">
        <v>31</v>
      </c>
      <c r="N75" s="40"/>
      <c r="O75" s="40"/>
      <c r="P75" s="40"/>
      <c r="Q75" s="40"/>
      <c r="R75" s="40"/>
      <c r="S75" s="78"/>
      <c r="T75" s="40"/>
      <c r="U75" s="40"/>
      <c r="V75" s="40"/>
      <c r="W75" s="40"/>
      <c r="X75" s="40"/>
      <c r="Y75" s="78"/>
      <c r="Z75" s="40"/>
      <c r="AA75" s="40"/>
      <c r="AB75" s="40"/>
      <c r="AC75" s="40"/>
      <c r="AD75" s="40"/>
      <c r="AE75" s="78"/>
      <c r="AF75" s="40"/>
      <c r="AG75" s="40"/>
      <c r="AH75" s="78"/>
      <c r="AI75" s="40"/>
      <c r="AJ75" s="40"/>
      <c r="AK75" s="78"/>
      <c r="AL75" s="40"/>
      <c r="AM75" s="40"/>
      <c r="AN75" s="40"/>
      <c r="AO75" s="40"/>
      <c r="AP75" s="40"/>
      <c r="AQ75" s="40"/>
      <c r="AR75" s="41"/>
      <c r="AS75" s="41"/>
      <c r="AT75" s="41"/>
      <c r="AU75" s="41"/>
      <c r="AV75" s="94">
        <f t="shared" si="0"/>
        <v>0</v>
      </c>
      <c r="AX75" s="326"/>
      <c r="AY75" s="326"/>
      <c r="AZ75" s="47"/>
    </row>
    <row r="76" spans="1:53" s="13" customFormat="1" ht="12" hidden="1" customHeight="1" x14ac:dyDescent="0.4">
      <c r="A76" s="1489" t="s">
        <v>27</v>
      </c>
      <c r="B76" s="1465"/>
      <c r="C76" s="1508" t="s">
        <v>52</v>
      </c>
      <c r="D76" s="1493" t="s">
        <v>62</v>
      </c>
      <c r="E76" s="273" t="s">
        <v>666</v>
      </c>
      <c r="F76" s="1247"/>
      <c r="G76" s="1618"/>
      <c r="H76" s="1142"/>
      <c r="I76" s="1230">
        <f>AV76</f>
        <v>0</v>
      </c>
      <c r="J76" s="1441">
        <f>SUM(N77:AU77)</f>
        <v>0</v>
      </c>
      <c r="K76" s="1239">
        <f>H76-J76</f>
        <v>0</v>
      </c>
      <c r="L76" s="1209" t="e">
        <f>J76/H76</f>
        <v>#DIV/0!</v>
      </c>
      <c r="M76" s="30" t="s">
        <v>30</v>
      </c>
      <c r="N76" s="80"/>
      <c r="O76" s="80"/>
      <c r="P76" s="80"/>
      <c r="Q76" s="80"/>
      <c r="R76" s="80"/>
      <c r="S76" s="102"/>
      <c r="T76" s="80"/>
      <c r="U76" s="80"/>
      <c r="V76" s="80"/>
      <c r="W76" s="80"/>
      <c r="X76" s="80"/>
      <c r="Y76" s="102"/>
      <c r="Z76" s="80"/>
      <c r="AA76" s="80"/>
      <c r="AB76" s="80"/>
      <c r="AC76" s="80"/>
      <c r="AD76" s="80"/>
      <c r="AE76" s="102"/>
      <c r="AF76" s="80"/>
      <c r="AG76" s="80"/>
      <c r="AH76" s="102"/>
      <c r="AI76" s="80"/>
      <c r="AJ76" s="80"/>
      <c r="AK76" s="102"/>
      <c r="AL76" s="80"/>
      <c r="AM76" s="80"/>
      <c r="AN76" s="80"/>
      <c r="AO76" s="100"/>
      <c r="AP76" s="80"/>
      <c r="AQ76" s="80"/>
      <c r="AR76" s="100"/>
      <c r="AS76" s="100"/>
      <c r="AT76" s="100"/>
      <c r="AU76" s="100"/>
      <c r="AV76" s="103">
        <f t="shared" si="0"/>
        <v>0</v>
      </c>
      <c r="AX76" s="326"/>
      <c r="AY76" s="326"/>
      <c r="AZ76" s="47"/>
    </row>
    <row r="77" spans="1:53" s="13" customFormat="1" ht="13.95" hidden="1" customHeight="1" thickBot="1" x14ac:dyDescent="0.45">
      <c r="A77" s="1371"/>
      <c r="B77" s="1465"/>
      <c r="C77" s="1465"/>
      <c r="D77" s="1336"/>
      <c r="E77" s="105" t="s">
        <v>667</v>
      </c>
      <c r="F77" s="1248"/>
      <c r="G77" s="1619"/>
      <c r="H77" s="1137"/>
      <c r="I77" s="1235"/>
      <c r="J77" s="1442"/>
      <c r="K77" s="1240"/>
      <c r="L77" s="1222"/>
      <c r="M77" s="37" t="s">
        <v>31</v>
      </c>
      <c r="N77" s="40"/>
      <c r="O77" s="40"/>
      <c r="P77" s="40"/>
      <c r="Q77" s="40"/>
      <c r="R77" s="40"/>
      <c r="S77" s="78"/>
      <c r="T77" s="40"/>
      <c r="U77" s="40"/>
      <c r="V77" s="40"/>
      <c r="W77" s="40"/>
      <c r="X77" s="40"/>
      <c r="Y77" s="78"/>
      <c r="Z77" s="40"/>
      <c r="AA77" s="40"/>
      <c r="AB77" s="40"/>
      <c r="AC77" s="40"/>
      <c r="AD77" s="40"/>
      <c r="AE77" s="78"/>
      <c r="AF77" s="40"/>
      <c r="AG77" s="40"/>
      <c r="AH77" s="78"/>
      <c r="AI77" s="40"/>
      <c r="AJ77" s="40"/>
      <c r="AK77" s="78"/>
      <c r="AL77" s="40"/>
      <c r="AM77" s="40"/>
      <c r="AN77" s="40"/>
      <c r="AO77" s="40"/>
      <c r="AP77" s="40"/>
      <c r="AQ77" s="40"/>
      <c r="AR77" s="41"/>
      <c r="AS77" s="41"/>
      <c r="AT77" s="41"/>
      <c r="AU77" s="41"/>
      <c r="AV77" s="94">
        <f t="shared" si="0"/>
        <v>0</v>
      </c>
      <c r="AX77" s="326"/>
      <c r="AY77" s="326"/>
      <c r="AZ77" s="47"/>
    </row>
    <row r="78" spans="1:53" s="13" customFormat="1" ht="13.2" customHeight="1" x14ac:dyDescent="0.4">
      <c r="A78" s="1489" t="s">
        <v>27</v>
      </c>
      <c r="B78" s="1465"/>
      <c r="C78" s="1350"/>
      <c r="D78" s="1493" t="s">
        <v>62</v>
      </c>
      <c r="E78" s="273" t="s">
        <v>333</v>
      </c>
      <c r="F78" s="1247"/>
      <c r="G78" s="1618"/>
      <c r="H78" s="1142">
        <v>500</v>
      </c>
      <c r="I78" s="1230">
        <f>AV78</f>
        <v>500</v>
      </c>
      <c r="J78" s="1441">
        <f>SUM(N79:AU79)</f>
        <v>0</v>
      </c>
      <c r="K78" s="1239">
        <f>H78-J78</f>
        <v>500</v>
      </c>
      <c r="L78" s="1209">
        <f>J78/H78</f>
        <v>0</v>
      </c>
      <c r="M78" s="30" t="s">
        <v>30</v>
      </c>
      <c r="N78" s="80"/>
      <c r="O78" s="80"/>
      <c r="P78" s="80"/>
      <c r="Q78" s="80"/>
      <c r="R78" s="80"/>
      <c r="S78" s="102"/>
      <c r="T78" s="80"/>
      <c r="U78" s="80">
        <v>500</v>
      </c>
      <c r="V78" s="80"/>
      <c r="W78" s="80"/>
      <c r="X78" s="80"/>
      <c r="Y78" s="102"/>
      <c r="Z78" s="80"/>
      <c r="AA78" s="80"/>
      <c r="AB78" s="80"/>
      <c r="AC78" s="80"/>
      <c r="AD78" s="80"/>
      <c r="AE78" s="102"/>
      <c r="AF78" s="80"/>
      <c r="AG78" s="80"/>
      <c r="AH78" s="102"/>
      <c r="AI78" s="80"/>
      <c r="AJ78" s="80"/>
      <c r="AK78" s="102"/>
      <c r="AL78" s="80"/>
      <c r="AM78" s="80"/>
      <c r="AN78" s="80"/>
      <c r="AO78" s="80"/>
      <c r="AP78" s="80"/>
      <c r="AQ78" s="80"/>
      <c r="AR78" s="100"/>
      <c r="AS78" s="100"/>
      <c r="AT78" s="100"/>
      <c r="AU78" s="100"/>
      <c r="AV78" s="103">
        <f t="shared" si="0"/>
        <v>500</v>
      </c>
      <c r="AX78" s="47"/>
      <c r="AY78" s="47"/>
      <c r="AZ78" s="47"/>
    </row>
    <row r="79" spans="1:53" s="13" customFormat="1" ht="13.2" customHeight="1" thickBot="1" x14ac:dyDescent="0.45">
      <c r="A79" s="1371"/>
      <c r="B79" s="1465"/>
      <c r="C79" s="1465"/>
      <c r="D79" s="1336"/>
      <c r="E79" s="105" t="s">
        <v>334</v>
      </c>
      <c r="F79" s="1248"/>
      <c r="G79" s="1619"/>
      <c r="H79" s="1137"/>
      <c r="I79" s="1235"/>
      <c r="J79" s="1442"/>
      <c r="K79" s="1240"/>
      <c r="L79" s="1222"/>
      <c r="M79" s="37" t="s">
        <v>31</v>
      </c>
      <c r="N79" s="40"/>
      <c r="O79" s="40"/>
      <c r="P79" s="40"/>
      <c r="Q79" s="40"/>
      <c r="R79" s="40"/>
      <c r="S79" s="78"/>
      <c r="T79" s="40"/>
      <c r="U79" s="40"/>
      <c r="V79" s="40"/>
      <c r="W79" s="40"/>
      <c r="X79" s="40"/>
      <c r="Y79" s="78"/>
      <c r="Z79" s="40"/>
      <c r="AA79" s="40"/>
      <c r="AB79" s="40"/>
      <c r="AC79" s="40"/>
      <c r="AD79" s="40"/>
      <c r="AE79" s="78"/>
      <c r="AF79" s="40"/>
      <c r="AG79" s="40"/>
      <c r="AH79" s="78"/>
      <c r="AI79" s="40"/>
      <c r="AJ79" s="40"/>
      <c r="AK79" s="78"/>
      <c r="AL79" s="40"/>
      <c r="AM79" s="40"/>
      <c r="AN79" s="40"/>
      <c r="AO79" s="40"/>
      <c r="AP79" s="40"/>
      <c r="AQ79" s="40"/>
      <c r="AR79" s="41"/>
      <c r="AS79" s="41"/>
      <c r="AT79" s="41"/>
      <c r="AU79" s="41"/>
      <c r="AV79" s="94">
        <f t="shared" si="0"/>
        <v>0</v>
      </c>
      <c r="AX79" s="47"/>
      <c r="AY79" s="47"/>
      <c r="AZ79" s="47"/>
    </row>
    <row r="80" spans="1:53" s="13" customFormat="1" ht="13.2" customHeight="1" x14ac:dyDescent="0.4">
      <c r="A80" s="1489" t="s">
        <v>27</v>
      </c>
      <c r="B80" s="1465"/>
      <c r="C80" s="1350"/>
      <c r="D80" s="1506" t="s">
        <v>366</v>
      </c>
      <c r="E80" s="82" t="s">
        <v>743</v>
      </c>
      <c r="F80" s="1247"/>
      <c r="G80" s="1630"/>
      <c r="H80" s="1142">
        <v>500</v>
      </c>
      <c r="I80" s="1230">
        <f>AV80</f>
        <v>500</v>
      </c>
      <c r="J80" s="1441">
        <f>SUM(N81:AU81)</f>
        <v>500</v>
      </c>
      <c r="K80" s="1239">
        <f>H80-J80</f>
        <v>0</v>
      </c>
      <c r="L80" s="1209">
        <f>J80/H80</f>
        <v>1</v>
      </c>
      <c r="M80" s="30" t="s">
        <v>30</v>
      </c>
      <c r="N80" s="80">
        <v>400</v>
      </c>
      <c r="O80" s="80">
        <v>100</v>
      </c>
      <c r="P80" s="80"/>
      <c r="Q80" s="80"/>
      <c r="R80" s="80"/>
      <c r="S80" s="102"/>
      <c r="T80" s="80"/>
      <c r="U80" s="80"/>
      <c r="V80" s="80"/>
      <c r="W80" s="80"/>
      <c r="X80" s="80"/>
      <c r="Y80" s="102"/>
      <c r="Z80" s="80"/>
      <c r="AA80" s="80"/>
      <c r="AB80" s="80"/>
      <c r="AC80" s="80"/>
      <c r="AD80" s="80"/>
      <c r="AE80" s="102"/>
      <c r="AF80" s="80"/>
      <c r="AG80" s="80"/>
      <c r="AH80" s="102"/>
      <c r="AI80" s="80"/>
      <c r="AJ80" s="80"/>
      <c r="AK80" s="102"/>
      <c r="AL80" s="80"/>
      <c r="AM80" s="80"/>
      <c r="AN80" s="80"/>
      <c r="AO80" s="80"/>
      <c r="AP80" s="80"/>
      <c r="AQ80" s="80"/>
      <c r="AR80" s="100"/>
      <c r="AS80" s="100"/>
      <c r="AT80" s="100"/>
      <c r="AU80" s="100"/>
      <c r="AV80" s="103">
        <f t="shared" si="0"/>
        <v>500</v>
      </c>
      <c r="AX80" s="1598"/>
      <c r="AY80" s="1598"/>
      <c r="AZ80" s="1598"/>
      <c r="BA80" s="1598"/>
    </row>
    <row r="81" spans="1:53" s="13" customFormat="1" ht="13.2" customHeight="1" thickBot="1" x14ac:dyDescent="0.45">
      <c r="A81" s="1371"/>
      <c r="B81" s="1465"/>
      <c r="C81" s="1351"/>
      <c r="D81" s="1507"/>
      <c r="E81" s="104" t="s">
        <v>377</v>
      </c>
      <c r="F81" s="1248"/>
      <c r="G81" s="1631"/>
      <c r="H81" s="1137"/>
      <c r="I81" s="1235"/>
      <c r="J81" s="1442"/>
      <c r="K81" s="1240"/>
      <c r="L81" s="1222"/>
      <c r="M81" s="37" t="s">
        <v>31</v>
      </c>
      <c r="N81" s="40">
        <v>396</v>
      </c>
      <c r="O81" s="40">
        <v>100</v>
      </c>
      <c r="P81" s="40">
        <v>4</v>
      </c>
      <c r="Q81" s="40"/>
      <c r="R81" s="40"/>
      <c r="S81" s="78"/>
      <c r="T81" s="40"/>
      <c r="U81" s="40"/>
      <c r="V81" s="40"/>
      <c r="W81" s="40"/>
      <c r="X81" s="40"/>
      <c r="Y81" s="78"/>
      <c r="Z81" s="40"/>
      <c r="AA81" s="40"/>
      <c r="AB81" s="40"/>
      <c r="AC81" s="40"/>
      <c r="AD81" s="40"/>
      <c r="AE81" s="78"/>
      <c r="AF81" s="40"/>
      <c r="AG81" s="40"/>
      <c r="AH81" s="78"/>
      <c r="AI81" s="40"/>
      <c r="AJ81" s="40"/>
      <c r="AK81" s="78"/>
      <c r="AL81" s="40"/>
      <c r="AM81" s="40"/>
      <c r="AN81" s="40"/>
      <c r="AO81" s="40"/>
      <c r="AP81" s="40"/>
      <c r="AQ81" s="40"/>
      <c r="AR81" s="41"/>
      <c r="AS81" s="41"/>
      <c r="AT81" s="41"/>
      <c r="AU81" s="41"/>
      <c r="AV81" s="94">
        <f t="shared" si="0"/>
        <v>500</v>
      </c>
      <c r="AX81" s="1598"/>
      <c r="AY81" s="1598"/>
      <c r="AZ81" s="1598"/>
      <c r="BA81" s="1598"/>
    </row>
    <row r="82" spans="1:53" s="13" customFormat="1" ht="13.2" hidden="1" customHeight="1" x14ac:dyDescent="0.4">
      <c r="A82" s="1479"/>
      <c r="B82" s="1465"/>
      <c r="C82" s="1350" t="s">
        <v>56</v>
      </c>
      <c r="D82" s="1439" t="s">
        <v>455</v>
      </c>
      <c r="E82" s="82" t="s">
        <v>474</v>
      </c>
      <c r="F82" s="1247"/>
      <c r="G82" s="329"/>
      <c r="H82" s="1142"/>
      <c r="I82" s="1230">
        <f>AV82</f>
        <v>0</v>
      </c>
      <c r="J82" s="1441">
        <f>SUM(N83:AU83)</f>
        <v>0</v>
      </c>
      <c r="K82" s="1239">
        <f>H82-J82</f>
        <v>0</v>
      </c>
      <c r="L82" s="1209" t="e">
        <f>J82/H82</f>
        <v>#DIV/0!</v>
      </c>
      <c r="M82" s="30" t="s">
        <v>30</v>
      </c>
      <c r="N82" s="80"/>
      <c r="O82" s="80"/>
      <c r="P82" s="80"/>
      <c r="Q82" s="80"/>
      <c r="R82" s="80"/>
      <c r="S82" s="102"/>
      <c r="T82" s="80"/>
      <c r="U82" s="80"/>
      <c r="V82" s="80"/>
      <c r="W82" s="80"/>
      <c r="X82" s="80"/>
      <c r="Y82" s="102"/>
      <c r="Z82" s="80"/>
      <c r="AA82" s="80"/>
      <c r="AB82" s="80"/>
      <c r="AC82" s="80"/>
      <c r="AD82" s="80"/>
      <c r="AE82" s="102"/>
      <c r="AF82" s="80"/>
      <c r="AG82" s="80"/>
      <c r="AH82" s="102"/>
      <c r="AI82" s="80"/>
      <c r="AJ82" s="80"/>
      <c r="AK82" s="102"/>
      <c r="AL82" s="80"/>
      <c r="AM82" s="80"/>
      <c r="AN82" s="80"/>
      <c r="AO82" s="80"/>
      <c r="AP82" s="80"/>
      <c r="AQ82" s="80"/>
      <c r="AR82" s="100"/>
      <c r="AS82" s="100"/>
      <c r="AT82" s="100"/>
      <c r="AU82" s="100"/>
      <c r="AV82" s="103">
        <f t="shared" si="0"/>
        <v>0</v>
      </c>
      <c r="AX82" s="47"/>
      <c r="AY82" s="47"/>
      <c r="AZ82" s="47"/>
    </row>
    <row r="83" spans="1:53" s="13" customFormat="1" ht="13.2" hidden="1" customHeight="1" thickBot="1" x14ac:dyDescent="0.45">
      <c r="A83" s="1438"/>
      <c r="B83" s="1465"/>
      <c r="C83" s="1351"/>
      <c r="D83" s="1365"/>
      <c r="E83" s="104" t="s">
        <v>475</v>
      </c>
      <c r="F83" s="1248"/>
      <c r="G83" s="330"/>
      <c r="H83" s="1137"/>
      <c r="I83" s="1235"/>
      <c r="J83" s="1442"/>
      <c r="K83" s="1240"/>
      <c r="L83" s="1222"/>
      <c r="M83" s="37" t="s">
        <v>31</v>
      </c>
      <c r="N83" s="40"/>
      <c r="O83" s="40"/>
      <c r="P83" s="40"/>
      <c r="Q83" s="40"/>
      <c r="R83" s="40"/>
      <c r="S83" s="78"/>
      <c r="T83" s="40"/>
      <c r="U83" s="40"/>
      <c r="V83" s="40"/>
      <c r="W83" s="40"/>
      <c r="X83" s="40"/>
      <c r="Y83" s="78"/>
      <c r="Z83" s="40"/>
      <c r="AA83" s="40"/>
      <c r="AB83" s="40"/>
      <c r="AC83" s="40"/>
      <c r="AD83" s="40"/>
      <c r="AE83" s="78"/>
      <c r="AF83" s="40"/>
      <c r="AG83" s="40"/>
      <c r="AH83" s="78"/>
      <c r="AI83" s="40"/>
      <c r="AJ83" s="40"/>
      <c r="AK83" s="78"/>
      <c r="AL83" s="40"/>
      <c r="AM83" s="40"/>
      <c r="AN83" s="40"/>
      <c r="AO83" s="40"/>
      <c r="AP83" s="40"/>
      <c r="AQ83" s="40"/>
      <c r="AR83" s="41"/>
      <c r="AS83" s="41"/>
      <c r="AT83" s="41"/>
      <c r="AU83" s="41"/>
      <c r="AV83" s="94">
        <f t="shared" ref="AV83:AV129" si="6">SUM(N83:AU83)</f>
        <v>0</v>
      </c>
      <c r="AX83" s="47"/>
      <c r="AY83" s="47"/>
      <c r="AZ83" s="47"/>
    </row>
    <row r="84" spans="1:53" s="13" customFormat="1" ht="13.2" hidden="1" customHeight="1" x14ac:dyDescent="0.4">
      <c r="A84" s="1489" t="s">
        <v>27</v>
      </c>
      <c r="B84" s="1465"/>
      <c r="C84" s="1350"/>
      <c r="D84" s="1439" t="s">
        <v>553</v>
      </c>
      <c r="E84" s="82" t="s">
        <v>555</v>
      </c>
      <c r="F84" s="1247"/>
      <c r="G84" s="329"/>
      <c r="H84" s="1241"/>
      <c r="I84" s="1230">
        <f>AV84</f>
        <v>0</v>
      </c>
      <c r="J84" s="1441">
        <f>SUM(N85:AU85)</f>
        <v>0</v>
      </c>
      <c r="K84" s="1239">
        <f>H84-J84</f>
        <v>0</v>
      </c>
      <c r="L84" s="1209" t="e">
        <f>J84/H84</f>
        <v>#DIV/0!</v>
      </c>
      <c r="M84" s="30" t="s">
        <v>30</v>
      </c>
      <c r="N84" s="80"/>
      <c r="O84" s="80"/>
      <c r="P84" s="80"/>
      <c r="Q84" s="80"/>
      <c r="R84" s="80"/>
      <c r="S84" s="102"/>
      <c r="T84" s="80"/>
      <c r="U84" s="80"/>
      <c r="V84" s="80"/>
      <c r="W84" s="80"/>
      <c r="X84" s="80"/>
      <c r="Y84" s="102"/>
      <c r="Z84" s="80"/>
      <c r="AA84" s="80"/>
      <c r="AB84" s="80"/>
      <c r="AC84" s="80"/>
      <c r="AD84" s="80"/>
      <c r="AE84" s="102"/>
      <c r="AF84" s="80"/>
      <c r="AG84" s="80"/>
      <c r="AH84" s="102"/>
      <c r="AI84" s="80"/>
      <c r="AJ84" s="80"/>
      <c r="AK84" s="102"/>
      <c r="AL84" s="80"/>
      <c r="AM84" s="80"/>
      <c r="AN84" s="80"/>
      <c r="AO84" s="80"/>
      <c r="AP84" s="80"/>
      <c r="AQ84" s="80"/>
      <c r="AR84" s="100"/>
      <c r="AS84" s="100"/>
      <c r="AT84" s="100"/>
      <c r="AU84" s="100"/>
      <c r="AV84" s="103">
        <f t="shared" si="6"/>
        <v>0</v>
      </c>
      <c r="AX84" s="47"/>
      <c r="AY84" s="47"/>
      <c r="AZ84" s="47"/>
    </row>
    <row r="85" spans="1:53" s="13" customFormat="1" ht="13.2" hidden="1" customHeight="1" thickBot="1" x14ac:dyDescent="0.45">
      <c r="A85" s="1371"/>
      <c r="B85" s="1465"/>
      <c r="C85" s="1465"/>
      <c r="D85" s="1365"/>
      <c r="E85" s="104" t="s">
        <v>554</v>
      </c>
      <c r="F85" s="1248"/>
      <c r="G85" s="330"/>
      <c r="H85" s="1242"/>
      <c r="I85" s="1235"/>
      <c r="J85" s="1442"/>
      <c r="K85" s="1240"/>
      <c r="L85" s="1222"/>
      <c r="M85" s="37" t="s">
        <v>31</v>
      </c>
      <c r="N85" s="40"/>
      <c r="O85" s="40"/>
      <c r="P85" s="40"/>
      <c r="Q85" s="40"/>
      <c r="R85" s="40"/>
      <c r="S85" s="78"/>
      <c r="T85" s="40"/>
      <c r="U85" s="40"/>
      <c r="V85" s="40"/>
      <c r="W85" s="40"/>
      <c r="X85" s="40"/>
      <c r="Y85" s="78"/>
      <c r="Z85" s="40"/>
      <c r="AA85" s="40"/>
      <c r="AB85" s="40"/>
      <c r="AC85" s="40"/>
      <c r="AD85" s="40"/>
      <c r="AE85" s="78"/>
      <c r="AF85" s="40"/>
      <c r="AG85" s="40"/>
      <c r="AH85" s="78"/>
      <c r="AI85" s="40"/>
      <c r="AJ85" s="40"/>
      <c r="AK85" s="78"/>
      <c r="AL85" s="40"/>
      <c r="AM85" s="40"/>
      <c r="AN85" s="40"/>
      <c r="AO85" s="40"/>
      <c r="AP85" s="40"/>
      <c r="AQ85" s="40"/>
      <c r="AR85" s="41"/>
      <c r="AS85" s="41"/>
      <c r="AT85" s="41"/>
      <c r="AU85" s="41"/>
      <c r="AV85" s="94">
        <f t="shared" si="6"/>
        <v>0</v>
      </c>
      <c r="AX85" s="47"/>
      <c r="AY85" s="47"/>
      <c r="AZ85" s="47"/>
    </row>
    <row r="86" spans="1:53" s="13" customFormat="1" ht="13.2" customHeight="1" x14ac:dyDescent="0.4">
      <c r="A86" s="1489" t="s">
        <v>27</v>
      </c>
      <c r="B86" s="1465"/>
      <c r="C86" s="1350"/>
      <c r="D86" s="1493" t="s">
        <v>65</v>
      </c>
      <c r="E86" s="280" t="s">
        <v>715</v>
      </c>
      <c r="F86" s="1247"/>
      <c r="G86" s="1140"/>
      <c r="H86" s="1142">
        <v>500</v>
      </c>
      <c r="I86" s="1230">
        <f>AV86</f>
        <v>500</v>
      </c>
      <c r="J86" s="1441">
        <f>SUM(N87:AU87)</f>
        <v>0</v>
      </c>
      <c r="K86" s="1239">
        <f>H86-J86</f>
        <v>500</v>
      </c>
      <c r="L86" s="1209">
        <f>J86/H86</f>
        <v>0</v>
      </c>
      <c r="M86" s="30" t="s">
        <v>30</v>
      </c>
      <c r="N86" s="80"/>
      <c r="O86" s="80"/>
      <c r="P86" s="80"/>
      <c r="Q86" s="80"/>
      <c r="R86" s="80"/>
      <c r="S86" s="102"/>
      <c r="T86" s="80"/>
      <c r="U86" s="80"/>
      <c r="V86" s="80"/>
      <c r="W86" s="80"/>
      <c r="X86" s="80"/>
      <c r="Y86" s="102"/>
      <c r="Z86" s="80"/>
      <c r="AA86" s="80"/>
      <c r="AB86" s="80"/>
      <c r="AC86" s="80">
        <v>500</v>
      </c>
      <c r="AD86" s="80"/>
      <c r="AE86" s="102"/>
      <c r="AF86" s="80"/>
      <c r="AG86" s="80"/>
      <c r="AH86" s="102"/>
      <c r="AI86" s="80"/>
      <c r="AJ86" s="80"/>
      <c r="AK86" s="102"/>
      <c r="AL86" s="80"/>
      <c r="AM86" s="80"/>
      <c r="AN86" s="80"/>
      <c r="AO86" s="80"/>
      <c r="AP86" s="80"/>
      <c r="AQ86" s="80"/>
      <c r="AR86" s="100"/>
      <c r="AS86" s="100"/>
      <c r="AT86" s="100"/>
      <c r="AU86" s="100"/>
      <c r="AV86" s="103">
        <f t="shared" si="6"/>
        <v>500</v>
      </c>
      <c r="AX86" s="47"/>
      <c r="AY86" s="47"/>
      <c r="AZ86" s="47"/>
    </row>
    <row r="87" spans="1:53" s="13" customFormat="1" ht="13.2" customHeight="1" thickBot="1" x14ac:dyDescent="0.45">
      <c r="A87" s="1371"/>
      <c r="B87" s="1465"/>
      <c r="C87" s="1465"/>
      <c r="D87" s="1336"/>
      <c r="E87" s="104" t="s">
        <v>658</v>
      </c>
      <c r="F87" s="1248"/>
      <c r="G87" s="1141"/>
      <c r="H87" s="1137"/>
      <c r="I87" s="1235"/>
      <c r="J87" s="1442"/>
      <c r="K87" s="1240"/>
      <c r="L87" s="1222"/>
      <c r="M87" s="37" t="s">
        <v>31</v>
      </c>
      <c r="N87" s="40"/>
      <c r="O87" s="40"/>
      <c r="P87" s="40"/>
      <c r="Q87" s="40"/>
      <c r="R87" s="40"/>
      <c r="S87" s="78"/>
      <c r="T87" s="40"/>
      <c r="U87" s="40"/>
      <c r="V87" s="40"/>
      <c r="W87" s="40"/>
      <c r="X87" s="40"/>
      <c r="Y87" s="78"/>
      <c r="Z87" s="40"/>
      <c r="AA87" s="40"/>
      <c r="AB87" s="40"/>
      <c r="AC87" s="40"/>
      <c r="AD87" s="40"/>
      <c r="AE87" s="78"/>
      <c r="AF87" s="40"/>
      <c r="AG87" s="40"/>
      <c r="AH87" s="78"/>
      <c r="AI87" s="40"/>
      <c r="AJ87" s="40"/>
      <c r="AK87" s="78"/>
      <c r="AL87" s="40"/>
      <c r="AM87" s="40"/>
      <c r="AN87" s="40"/>
      <c r="AO87" s="40"/>
      <c r="AP87" s="40"/>
      <c r="AQ87" s="40"/>
      <c r="AR87" s="41"/>
      <c r="AS87" s="41"/>
      <c r="AT87" s="41"/>
      <c r="AU87" s="41"/>
      <c r="AV87" s="94">
        <f t="shared" si="6"/>
        <v>0</v>
      </c>
      <c r="AX87" s="47"/>
      <c r="AY87" s="47"/>
      <c r="AZ87" s="47"/>
    </row>
    <row r="88" spans="1:53" s="13" customFormat="1" ht="13.2" hidden="1" customHeight="1" x14ac:dyDescent="0.4">
      <c r="A88" s="1489" t="s">
        <v>27</v>
      </c>
      <c r="B88" s="1465"/>
      <c r="C88" s="1350" t="s">
        <v>56</v>
      </c>
      <c r="D88" s="1439" t="s">
        <v>574</v>
      </c>
      <c r="E88" s="82" t="s">
        <v>616</v>
      </c>
      <c r="F88" s="1247"/>
      <c r="G88" s="1632"/>
      <c r="H88" s="1241"/>
      <c r="I88" s="1230">
        <f>AV88</f>
        <v>0</v>
      </c>
      <c r="J88" s="1441">
        <f>SUM(N89:AU89)</f>
        <v>0</v>
      </c>
      <c r="K88" s="1239">
        <f>H88-J88</f>
        <v>0</v>
      </c>
      <c r="L88" s="1209" t="e">
        <f>J88/H88</f>
        <v>#DIV/0!</v>
      </c>
      <c r="M88" s="30" t="s">
        <v>30</v>
      </c>
      <c r="N88" s="80"/>
      <c r="O88" s="80"/>
      <c r="P88" s="80"/>
      <c r="Q88" s="80"/>
      <c r="R88" s="80"/>
      <c r="S88" s="102"/>
      <c r="T88" s="80"/>
      <c r="U88" s="80"/>
      <c r="V88" s="80"/>
      <c r="W88" s="80"/>
      <c r="X88" s="80"/>
      <c r="Y88" s="102"/>
      <c r="Z88" s="80"/>
      <c r="AA88" s="80"/>
      <c r="AB88" s="80"/>
      <c r="AC88" s="80"/>
      <c r="AD88" s="80"/>
      <c r="AE88" s="102"/>
      <c r="AF88" s="80"/>
      <c r="AG88" s="80"/>
      <c r="AH88" s="102"/>
      <c r="AI88" s="80"/>
      <c r="AJ88" s="80"/>
      <c r="AK88" s="102"/>
      <c r="AL88" s="80"/>
      <c r="AM88" s="80"/>
      <c r="AN88" s="80"/>
      <c r="AO88" s="80"/>
      <c r="AP88" s="80"/>
      <c r="AQ88" s="80"/>
      <c r="AR88" s="100"/>
      <c r="AS88" s="100"/>
      <c r="AT88" s="100"/>
      <c r="AU88" s="100"/>
      <c r="AV88" s="103">
        <f t="shared" si="6"/>
        <v>0</v>
      </c>
      <c r="AX88" s="47"/>
      <c r="AY88" s="47"/>
      <c r="AZ88" s="47"/>
    </row>
    <row r="89" spans="1:53" s="13" customFormat="1" ht="13.2" hidden="1" customHeight="1" thickBot="1" x14ac:dyDescent="0.45">
      <c r="A89" s="1371"/>
      <c r="B89" s="1465"/>
      <c r="C89" s="1465"/>
      <c r="D89" s="1365"/>
      <c r="E89" s="104" t="s">
        <v>617</v>
      </c>
      <c r="F89" s="1286"/>
      <c r="G89" s="1633"/>
      <c r="H89" s="1242"/>
      <c r="I89" s="1235"/>
      <c r="J89" s="1442"/>
      <c r="K89" s="1240"/>
      <c r="L89" s="1222"/>
      <c r="M89" s="37" t="s">
        <v>31</v>
      </c>
      <c r="N89" s="40"/>
      <c r="O89" s="40"/>
      <c r="P89" s="40"/>
      <c r="Q89" s="40"/>
      <c r="R89" s="40"/>
      <c r="S89" s="78"/>
      <c r="T89" s="40"/>
      <c r="U89" s="40"/>
      <c r="V89" s="40"/>
      <c r="W89" s="40"/>
      <c r="X89" s="40"/>
      <c r="Y89" s="78"/>
      <c r="Z89" s="40"/>
      <c r="AA89" s="40"/>
      <c r="AB89" s="40"/>
      <c r="AC89" s="40"/>
      <c r="AD89" s="40"/>
      <c r="AE89" s="78"/>
      <c r="AF89" s="40"/>
      <c r="AG89" s="40"/>
      <c r="AH89" s="78"/>
      <c r="AI89" s="40"/>
      <c r="AJ89" s="40"/>
      <c r="AK89" s="78"/>
      <c r="AL89" s="40"/>
      <c r="AM89" s="40"/>
      <c r="AN89" s="40"/>
      <c r="AO89" s="40"/>
      <c r="AP89" s="40"/>
      <c r="AQ89" s="40"/>
      <c r="AR89" s="41"/>
      <c r="AS89" s="41"/>
      <c r="AT89" s="41"/>
      <c r="AU89" s="41"/>
      <c r="AV89" s="94">
        <f t="shared" si="6"/>
        <v>0</v>
      </c>
      <c r="AX89" s="47"/>
      <c r="AY89" s="47"/>
      <c r="AZ89" s="47"/>
    </row>
    <row r="90" spans="1:53" s="13" customFormat="1" ht="13.2" hidden="1" customHeight="1" x14ac:dyDescent="0.4">
      <c r="A90" s="1489" t="s">
        <v>27</v>
      </c>
      <c r="B90" s="1465"/>
      <c r="C90" s="1350"/>
      <c r="D90" s="1493" t="s">
        <v>67</v>
      </c>
      <c r="E90" s="275" t="s">
        <v>68</v>
      </c>
      <c r="F90" s="1247"/>
      <c r="G90" s="329"/>
      <c r="H90" s="1241"/>
      <c r="I90" s="1230">
        <f>AV90</f>
        <v>0</v>
      </c>
      <c r="J90" s="1441">
        <f>SUM(N91:AU91)</f>
        <v>0</v>
      </c>
      <c r="K90" s="1239">
        <f>H90-J90</f>
        <v>0</v>
      </c>
      <c r="L90" s="1209" t="e">
        <f>J90/H90</f>
        <v>#DIV/0!</v>
      </c>
      <c r="M90" s="30" t="s">
        <v>30</v>
      </c>
      <c r="N90" s="80"/>
      <c r="O90" s="80"/>
      <c r="P90" s="80"/>
      <c r="Q90" s="80"/>
      <c r="R90" s="80"/>
      <c r="S90" s="102"/>
      <c r="T90" s="80"/>
      <c r="U90" s="80"/>
      <c r="V90" s="80"/>
      <c r="W90" s="80"/>
      <c r="X90" s="80"/>
      <c r="Y90" s="102"/>
      <c r="Z90" s="80"/>
      <c r="AA90" s="80"/>
      <c r="AB90" s="80"/>
      <c r="AC90" s="80"/>
      <c r="AD90" s="80"/>
      <c r="AE90" s="102"/>
      <c r="AF90" s="80"/>
      <c r="AG90" s="80"/>
      <c r="AH90" s="102"/>
      <c r="AI90" s="80"/>
      <c r="AJ90" s="80"/>
      <c r="AK90" s="102"/>
      <c r="AL90" s="80"/>
      <c r="AM90" s="80"/>
      <c r="AN90" s="80"/>
      <c r="AO90" s="80"/>
      <c r="AP90" s="80"/>
      <c r="AQ90" s="80"/>
      <c r="AR90" s="100"/>
      <c r="AS90" s="100"/>
      <c r="AT90" s="100"/>
      <c r="AU90" s="100"/>
      <c r="AV90" s="103">
        <f t="shared" si="6"/>
        <v>0</v>
      </c>
      <c r="AX90" s="47"/>
      <c r="AY90" s="47"/>
      <c r="AZ90" s="47"/>
    </row>
    <row r="91" spans="1:53" s="13" customFormat="1" ht="13.2" hidden="1" customHeight="1" thickBot="1" x14ac:dyDescent="0.45">
      <c r="A91" s="1371"/>
      <c r="B91" s="1465"/>
      <c r="C91" s="1465"/>
      <c r="D91" s="1336"/>
      <c r="E91" s="105" t="s">
        <v>69</v>
      </c>
      <c r="F91" s="1286"/>
      <c r="G91" s="107"/>
      <c r="H91" s="1242"/>
      <c r="I91" s="1235"/>
      <c r="J91" s="1442"/>
      <c r="K91" s="1240"/>
      <c r="L91" s="1222"/>
      <c r="M91" s="37" t="s">
        <v>31</v>
      </c>
      <c r="N91" s="40"/>
      <c r="O91" s="40"/>
      <c r="P91" s="40"/>
      <c r="Q91" s="40"/>
      <c r="R91" s="40"/>
      <c r="S91" s="78"/>
      <c r="T91" s="40"/>
      <c r="U91" s="40"/>
      <c r="V91" s="40"/>
      <c r="W91" s="40"/>
      <c r="X91" s="40"/>
      <c r="Y91" s="78"/>
      <c r="Z91" s="40"/>
      <c r="AA91" s="40"/>
      <c r="AB91" s="40"/>
      <c r="AC91" s="40"/>
      <c r="AD91" s="40"/>
      <c r="AE91" s="78"/>
      <c r="AF91" s="40"/>
      <c r="AG91" s="40"/>
      <c r="AH91" s="78"/>
      <c r="AI91" s="40"/>
      <c r="AJ91" s="40"/>
      <c r="AK91" s="78"/>
      <c r="AL91" s="40"/>
      <c r="AM91" s="40"/>
      <c r="AN91" s="40"/>
      <c r="AO91" s="40"/>
      <c r="AP91" s="40"/>
      <c r="AQ91" s="40"/>
      <c r="AR91" s="41"/>
      <c r="AS91" s="41"/>
      <c r="AT91" s="41"/>
      <c r="AU91" s="41"/>
      <c r="AV91" s="94">
        <f t="shared" si="6"/>
        <v>0</v>
      </c>
      <c r="AX91" s="47"/>
      <c r="AY91" s="47"/>
      <c r="AZ91" s="47"/>
    </row>
    <row r="92" spans="1:53" s="13" customFormat="1" ht="13.2" customHeight="1" x14ac:dyDescent="0.4">
      <c r="A92" s="1489" t="s">
        <v>27</v>
      </c>
      <c r="B92" s="1465"/>
      <c r="C92" s="1350"/>
      <c r="D92" s="1364" t="s">
        <v>70</v>
      </c>
      <c r="E92" s="53" t="s">
        <v>723</v>
      </c>
      <c r="F92" s="1247"/>
      <c r="G92" s="329"/>
      <c r="H92" s="1142">
        <v>500</v>
      </c>
      <c r="I92" s="1230">
        <f>AV92</f>
        <v>500</v>
      </c>
      <c r="J92" s="1441">
        <f>SUM(N93:AU93)</f>
        <v>0</v>
      </c>
      <c r="K92" s="1239">
        <f>H92-J92</f>
        <v>500</v>
      </c>
      <c r="L92" s="1209">
        <f>J92/H92</f>
        <v>0</v>
      </c>
      <c r="M92" s="30" t="s">
        <v>30</v>
      </c>
      <c r="N92" s="80"/>
      <c r="O92" s="80"/>
      <c r="P92" s="80"/>
      <c r="Q92" s="80"/>
      <c r="R92" s="80"/>
      <c r="S92" s="102"/>
      <c r="T92" s="80"/>
      <c r="U92" s="80"/>
      <c r="V92" s="80"/>
      <c r="W92" s="80">
        <v>500</v>
      </c>
      <c r="X92" s="80"/>
      <c r="Y92" s="102"/>
      <c r="Z92" s="80"/>
      <c r="AA92" s="718"/>
      <c r="AB92" s="80"/>
      <c r="AC92" s="80"/>
      <c r="AD92" s="80"/>
      <c r="AE92" s="102"/>
      <c r="AF92" s="80"/>
      <c r="AG92" s="80"/>
      <c r="AH92" s="102"/>
      <c r="AI92" s="80"/>
      <c r="AJ92" s="80"/>
      <c r="AK92" s="102"/>
      <c r="AL92" s="80"/>
      <c r="AM92" s="80"/>
      <c r="AN92" s="80"/>
      <c r="AO92" s="80"/>
      <c r="AP92" s="80"/>
      <c r="AQ92" s="80"/>
      <c r="AR92" s="100"/>
      <c r="AS92" s="100"/>
      <c r="AT92" s="100"/>
      <c r="AU92" s="100"/>
      <c r="AV92" s="103">
        <f t="shared" si="6"/>
        <v>500</v>
      </c>
      <c r="AX92" s="47"/>
      <c r="AY92" s="47"/>
      <c r="AZ92" s="47"/>
    </row>
    <row r="93" spans="1:53" s="13" customFormat="1" ht="13.2" customHeight="1" thickBot="1" x14ac:dyDescent="0.45">
      <c r="A93" s="1371"/>
      <c r="B93" s="1465"/>
      <c r="C93" s="1465"/>
      <c r="D93" s="1365"/>
      <c r="E93" s="276" t="s">
        <v>722</v>
      </c>
      <c r="F93" s="1286"/>
      <c r="G93" s="107"/>
      <c r="H93" s="1137"/>
      <c r="I93" s="1235"/>
      <c r="J93" s="1442"/>
      <c r="K93" s="1240"/>
      <c r="L93" s="1222"/>
      <c r="M93" s="37" t="s">
        <v>31</v>
      </c>
      <c r="N93" s="40"/>
      <c r="O93" s="40"/>
      <c r="P93" s="40"/>
      <c r="Q93" s="40"/>
      <c r="R93" s="40"/>
      <c r="S93" s="78"/>
      <c r="T93" s="40"/>
      <c r="U93" s="40"/>
      <c r="V93" s="40"/>
      <c r="W93" s="40"/>
      <c r="X93" s="40"/>
      <c r="Y93" s="78"/>
      <c r="Z93" s="40"/>
      <c r="AA93" s="40"/>
      <c r="AB93" s="40"/>
      <c r="AC93" s="40"/>
      <c r="AD93" s="40"/>
      <c r="AE93" s="78"/>
      <c r="AF93" s="40"/>
      <c r="AG93" s="40"/>
      <c r="AH93" s="78"/>
      <c r="AI93" s="40"/>
      <c r="AJ93" s="40"/>
      <c r="AK93" s="78"/>
      <c r="AL93" s="40"/>
      <c r="AM93" s="40"/>
      <c r="AN93" s="40"/>
      <c r="AO93" s="40"/>
      <c r="AP93" s="40"/>
      <c r="AQ93" s="40"/>
      <c r="AR93" s="41"/>
      <c r="AS93" s="41"/>
      <c r="AT93" s="41"/>
      <c r="AU93" s="41"/>
      <c r="AV93" s="94">
        <f t="shared" si="6"/>
        <v>0</v>
      </c>
      <c r="AX93" s="47"/>
      <c r="AY93" s="47"/>
      <c r="AZ93" s="47"/>
    </row>
    <row r="94" spans="1:53" s="13" customFormat="1" ht="13.2" hidden="1" customHeight="1" x14ac:dyDescent="0.4">
      <c r="A94" s="1489" t="s">
        <v>27</v>
      </c>
      <c r="B94" s="1465"/>
      <c r="C94" s="1350"/>
      <c r="D94" s="1364" t="s">
        <v>70</v>
      </c>
      <c r="E94" s="53" t="s">
        <v>704</v>
      </c>
      <c r="F94" s="1247"/>
      <c r="G94" s="329"/>
      <c r="H94" s="1241"/>
      <c r="I94" s="1230">
        <f>AV94</f>
        <v>0</v>
      </c>
      <c r="J94" s="1441">
        <f>SUM(N95:AU95)</f>
        <v>0</v>
      </c>
      <c r="K94" s="1239">
        <f>H94-J94</f>
        <v>0</v>
      </c>
      <c r="L94" s="1209" t="e">
        <f>J94/H94</f>
        <v>#DIV/0!</v>
      </c>
      <c r="M94" s="30" t="s">
        <v>30</v>
      </c>
      <c r="N94" s="80"/>
      <c r="O94" s="80"/>
      <c r="P94" s="80"/>
      <c r="Q94" s="80"/>
      <c r="R94" s="80"/>
      <c r="S94" s="102"/>
      <c r="T94" s="80"/>
      <c r="U94" s="80"/>
      <c r="V94" s="80"/>
      <c r="W94" s="80"/>
      <c r="X94" s="80"/>
      <c r="Y94" s="102"/>
      <c r="Z94" s="80"/>
      <c r="AA94" s="80"/>
      <c r="AB94" s="80"/>
      <c r="AC94" s="80"/>
      <c r="AD94" s="80"/>
      <c r="AE94" s="102"/>
      <c r="AF94" s="80"/>
      <c r="AG94" s="80"/>
      <c r="AH94" s="102"/>
      <c r="AI94" s="80"/>
      <c r="AJ94" s="80"/>
      <c r="AK94" s="102"/>
      <c r="AL94" s="80"/>
      <c r="AM94" s="80"/>
      <c r="AN94" s="80"/>
      <c r="AO94" s="80"/>
      <c r="AP94" s="80"/>
      <c r="AQ94" s="80"/>
      <c r="AR94" s="100"/>
      <c r="AS94" s="100"/>
      <c r="AT94" s="100"/>
      <c r="AU94" s="100"/>
      <c r="AV94" s="103">
        <f t="shared" si="6"/>
        <v>0</v>
      </c>
      <c r="AX94" s="47"/>
      <c r="AY94" s="47"/>
      <c r="AZ94" s="47"/>
    </row>
    <row r="95" spans="1:53" s="13" customFormat="1" ht="13.2" hidden="1" customHeight="1" thickBot="1" x14ac:dyDescent="0.45">
      <c r="A95" s="1371"/>
      <c r="B95" s="1465"/>
      <c r="C95" s="1465"/>
      <c r="D95" s="1365"/>
      <c r="E95" s="276" t="s">
        <v>332</v>
      </c>
      <c r="F95" s="1286"/>
      <c r="G95" s="107"/>
      <c r="H95" s="1242"/>
      <c r="I95" s="1235"/>
      <c r="J95" s="1442"/>
      <c r="K95" s="1240"/>
      <c r="L95" s="1222"/>
      <c r="M95" s="37" t="s">
        <v>31</v>
      </c>
      <c r="N95" s="40"/>
      <c r="O95" s="40"/>
      <c r="P95" s="40"/>
      <c r="Q95" s="40"/>
      <c r="R95" s="40"/>
      <c r="S95" s="78"/>
      <c r="T95" s="40"/>
      <c r="U95" s="40"/>
      <c r="V95" s="40"/>
      <c r="W95" s="40"/>
      <c r="X95" s="40"/>
      <c r="Y95" s="78"/>
      <c r="Z95" s="40"/>
      <c r="AA95" s="40"/>
      <c r="AB95" s="40"/>
      <c r="AC95" s="40"/>
      <c r="AD95" s="40"/>
      <c r="AE95" s="78"/>
      <c r="AF95" s="40"/>
      <c r="AG95" s="40"/>
      <c r="AH95" s="78"/>
      <c r="AI95" s="40"/>
      <c r="AJ95" s="40"/>
      <c r="AK95" s="78"/>
      <c r="AL95" s="40"/>
      <c r="AM95" s="40"/>
      <c r="AN95" s="40"/>
      <c r="AO95" s="40"/>
      <c r="AP95" s="40"/>
      <c r="AQ95" s="40"/>
      <c r="AR95" s="41"/>
      <c r="AS95" s="41"/>
      <c r="AT95" s="41"/>
      <c r="AU95" s="41"/>
      <c r="AV95" s="94">
        <f t="shared" si="6"/>
        <v>0</v>
      </c>
      <c r="AX95" s="108"/>
      <c r="AY95" s="108"/>
      <c r="AZ95" s="108"/>
      <c r="BA95" s="109"/>
    </row>
    <row r="96" spans="1:53" s="13" customFormat="1" ht="13.2" customHeight="1" x14ac:dyDescent="0.4">
      <c r="A96" s="1674" t="s">
        <v>41</v>
      </c>
      <c r="B96" s="1465"/>
      <c r="C96" s="1350"/>
      <c r="D96" s="1364" t="s">
        <v>70</v>
      </c>
      <c r="E96" s="56" t="s">
        <v>699</v>
      </c>
      <c r="F96" s="1247"/>
      <c r="G96" s="329"/>
      <c r="H96" s="1142">
        <v>420</v>
      </c>
      <c r="I96" s="1230">
        <f>AV96</f>
        <v>420</v>
      </c>
      <c r="J96" s="1441">
        <f>SUM(N97:AU97)</f>
        <v>0</v>
      </c>
      <c r="K96" s="1230">
        <f>H96-J96</f>
        <v>420</v>
      </c>
      <c r="L96" s="1209">
        <f>J96/H96</f>
        <v>0</v>
      </c>
      <c r="M96" s="30" t="s">
        <v>30</v>
      </c>
      <c r="N96" s="80"/>
      <c r="O96" s="80"/>
      <c r="P96" s="80"/>
      <c r="Q96" s="80"/>
      <c r="R96" s="80"/>
      <c r="S96" s="102"/>
      <c r="T96" s="80"/>
      <c r="U96" s="80"/>
      <c r="V96" s="80"/>
      <c r="W96" s="80"/>
      <c r="X96" s="321"/>
      <c r="Y96" s="102"/>
      <c r="Z96" s="80"/>
      <c r="AA96" s="80"/>
      <c r="AB96" s="80"/>
      <c r="AC96" s="80"/>
      <c r="AD96" s="80">
        <v>420</v>
      </c>
      <c r="AE96" s="102"/>
      <c r="AF96" s="80"/>
      <c r="AG96" s="80"/>
      <c r="AH96" s="102"/>
      <c r="AI96" s="80"/>
      <c r="AJ96" s="80"/>
      <c r="AK96" s="102"/>
      <c r="AL96" s="80"/>
      <c r="AM96" s="80"/>
      <c r="AN96" s="80"/>
      <c r="AO96" s="80"/>
      <c r="AP96" s="80"/>
      <c r="AQ96" s="80"/>
      <c r="AR96" s="100"/>
      <c r="AS96" s="100"/>
      <c r="AT96" s="100"/>
      <c r="AU96" s="100"/>
      <c r="AV96" s="103">
        <f t="shared" si="6"/>
        <v>420</v>
      </c>
      <c r="AX96" s="108"/>
      <c r="AY96" s="108"/>
      <c r="AZ96" s="108"/>
      <c r="BA96" s="109"/>
    </row>
    <row r="97" spans="1:53" s="13" customFormat="1" ht="13.2" customHeight="1" thickBot="1" x14ac:dyDescent="0.45">
      <c r="A97" s="1817"/>
      <c r="B97" s="1465"/>
      <c r="C97" s="1465"/>
      <c r="D97" s="1365"/>
      <c r="E97" s="104" t="s">
        <v>700</v>
      </c>
      <c r="F97" s="1248"/>
      <c r="G97" s="330"/>
      <c r="H97" s="1137"/>
      <c r="I97" s="1235"/>
      <c r="J97" s="1442"/>
      <c r="K97" s="1235"/>
      <c r="L97" s="1222"/>
      <c r="M97" s="37" t="s">
        <v>31</v>
      </c>
      <c r="N97" s="40"/>
      <c r="O97" s="40"/>
      <c r="P97" s="40"/>
      <c r="Q97" s="40"/>
      <c r="R97" s="40"/>
      <c r="S97" s="78"/>
      <c r="T97" s="40"/>
      <c r="U97" s="40"/>
      <c r="V97" s="40"/>
      <c r="W97" s="40"/>
      <c r="X97" s="40"/>
      <c r="Y97" s="78"/>
      <c r="Z97" s="40"/>
      <c r="AA97" s="40"/>
      <c r="AB97" s="40"/>
      <c r="AC97" s="40"/>
      <c r="AD97" s="40"/>
      <c r="AE97" s="78"/>
      <c r="AF97" s="40"/>
      <c r="AG97" s="40"/>
      <c r="AH97" s="78"/>
      <c r="AI97" s="40"/>
      <c r="AJ97" s="40"/>
      <c r="AK97" s="78"/>
      <c r="AL97" s="40"/>
      <c r="AM97" s="40"/>
      <c r="AN97" s="40"/>
      <c r="AO97" s="40"/>
      <c r="AP97" s="40"/>
      <c r="AQ97" s="40"/>
      <c r="AR97" s="41"/>
      <c r="AS97" s="41"/>
      <c r="AT97" s="41"/>
      <c r="AU97" s="41"/>
      <c r="AV97" s="94">
        <f t="shared" si="6"/>
        <v>0</v>
      </c>
      <c r="AX97" s="108"/>
      <c r="AY97" s="108"/>
      <c r="AZ97" s="108"/>
      <c r="BA97" s="109"/>
    </row>
    <row r="98" spans="1:53" s="13" customFormat="1" ht="13.2" customHeight="1" x14ac:dyDescent="0.4">
      <c r="A98" s="1489" t="s">
        <v>27</v>
      </c>
      <c r="B98" s="1465"/>
      <c r="C98" s="1350"/>
      <c r="D98" s="1364" t="s">
        <v>70</v>
      </c>
      <c r="E98" s="277" t="s">
        <v>74</v>
      </c>
      <c r="F98" s="1247"/>
      <c r="G98" s="329"/>
      <c r="H98" s="1502">
        <v>800</v>
      </c>
      <c r="I98" s="1230">
        <f>AV98</f>
        <v>800</v>
      </c>
      <c r="J98" s="1441">
        <f>SUM(N99:AU99)</f>
        <v>0</v>
      </c>
      <c r="K98" s="1239">
        <f>H98-J98</f>
        <v>800</v>
      </c>
      <c r="L98" s="1209">
        <f>J98/H98</f>
        <v>0</v>
      </c>
      <c r="M98" s="30" t="s">
        <v>30</v>
      </c>
      <c r="N98" s="76"/>
      <c r="O98" s="76"/>
      <c r="P98" s="76"/>
      <c r="Q98" s="76"/>
      <c r="R98" s="76">
        <v>500</v>
      </c>
      <c r="S98" s="79"/>
      <c r="T98" s="76"/>
      <c r="U98" s="76"/>
      <c r="V98" s="718"/>
      <c r="W98" s="76"/>
      <c r="X98" s="76"/>
      <c r="Y98" s="79"/>
      <c r="Z98" s="76"/>
      <c r="AA98" s="76"/>
      <c r="AB98" s="76"/>
      <c r="AC98" s="76"/>
      <c r="AD98" s="76"/>
      <c r="AE98" s="79"/>
      <c r="AF98" s="76">
        <v>300</v>
      </c>
      <c r="AG98" s="76"/>
      <c r="AH98" s="79"/>
      <c r="AI98" s="76"/>
      <c r="AJ98" s="76"/>
      <c r="AK98" s="79"/>
      <c r="AL98" s="76"/>
      <c r="AM98" s="76"/>
      <c r="AN98" s="76"/>
      <c r="AO98" s="100"/>
      <c r="AP98" s="110"/>
      <c r="AQ98" s="110"/>
      <c r="AR98" s="100"/>
      <c r="AS98" s="100"/>
      <c r="AT98" s="100"/>
      <c r="AU98" s="100"/>
      <c r="AV98" s="103">
        <f t="shared" si="6"/>
        <v>800</v>
      </c>
      <c r="BA98" s="109"/>
    </row>
    <row r="99" spans="1:53" s="13" customFormat="1" ht="13.2" customHeight="1" thickBot="1" x14ac:dyDescent="0.45">
      <c r="A99" s="1371"/>
      <c r="B99" s="1465"/>
      <c r="C99" s="1465"/>
      <c r="D99" s="1365"/>
      <c r="E99" s="84" t="s">
        <v>75</v>
      </c>
      <c r="F99" s="1286"/>
      <c r="G99" s="107"/>
      <c r="H99" s="1503"/>
      <c r="I99" s="1235"/>
      <c r="J99" s="1442"/>
      <c r="K99" s="1240"/>
      <c r="L99" s="1222"/>
      <c r="M99" s="37" t="s">
        <v>31</v>
      </c>
      <c r="N99" s="40"/>
      <c r="O99" s="40"/>
      <c r="P99" s="40"/>
      <c r="Q99" s="40"/>
      <c r="R99" s="40"/>
      <c r="S99" s="78"/>
      <c r="T99" s="40"/>
      <c r="U99" s="40"/>
      <c r="V99" s="40"/>
      <c r="W99" s="40"/>
      <c r="X99" s="40"/>
      <c r="Y99" s="78"/>
      <c r="Z99" s="40"/>
      <c r="AA99" s="40"/>
      <c r="AB99" s="40"/>
      <c r="AC99" s="40"/>
      <c r="AD99" s="40"/>
      <c r="AE99" s="78"/>
      <c r="AF99" s="40"/>
      <c r="AG99" s="40"/>
      <c r="AH99" s="78"/>
      <c r="AI99" s="40"/>
      <c r="AJ99" s="40"/>
      <c r="AK99" s="78"/>
      <c r="AL99" s="40"/>
      <c r="AM99" s="40"/>
      <c r="AN99" s="40"/>
      <c r="AO99" s="40"/>
      <c r="AP99" s="111"/>
      <c r="AQ99" s="111"/>
      <c r="AR99" s="41"/>
      <c r="AS99" s="41"/>
      <c r="AT99" s="41"/>
      <c r="AU99" s="41"/>
      <c r="AV99" s="94">
        <f t="shared" si="6"/>
        <v>0</v>
      </c>
      <c r="AY99" s="324"/>
      <c r="AZ99" s="324"/>
      <c r="BA99" s="112"/>
    </row>
    <row r="100" spans="1:53" s="13" customFormat="1" ht="13.2" hidden="1" customHeight="1" x14ac:dyDescent="0.4">
      <c r="A100" s="1489" t="s">
        <v>27</v>
      </c>
      <c r="B100" s="1465"/>
      <c r="C100" s="1350" t="s">
        <v>56</v>
      </c>
      <c r="D100" s="1364" t="s">
        <v>70</v>
      </c>
      <c r="E100" s="56" t="s">
        <v>697</v>
      </c>
      <c r="F100" s="1247"/>
      <c r="G100" s="329"/>
      <c r="H100" s="1142"/>
      <c r="I100" s="1230">
        <f>AV100</f>
        <v>0</v>
      </c>
      <c r="J100" s="1441">
        <f>SUM(N101:AU101)</f>
        <v>0</v>
      </c>
      <c r="K100" s="1239">
        <f>H100-J100</f>
        <v>0</v>
      </c>
      <c r="L100" s="1209" t="e">
        <f>J100/H100</f>
        <v>#DIV/0!</v>
      </c>
      <c r="M100" s="30" t="s">
        <v>30</v>
      </c>
      <c r="N100" s="80"/>
      <c r="O100" s="80"/>
      <c r="P100" s="80"/>
      <c r="Q100" s="80"/>
      <c r="R100" s="80"/>
      <c r="S100" s="102"/>
      <c r="T100" s="80"/>
      <c r="U100" s="80"/>
      <c r="V100" s="80"/>
      <c r="W100" s="80"/>
      <c r="X100" s="80"/>
      <c r="Y100" s="102"/>
      <c r="Z100" s="80"/>
      <c r="AA100" s="80"/>
      <c r="AB100" s="80"/>
      <c r="AC100" s="80"/>
      <c r="AD100" s="80"/>
      <c r="AE100" s="102"/>
      <c r="AF100" s="80"/>
      <c r="AG100" s="80"/>
      <c r="AH100" s="102"/>
      <c r="AI100" s="80"/>
      <c r="AJ100" s="80"/>
      <c r="AK100" s="102"/>
      <c r="AL100" s="80"/>
      <c r="AM100" s="80"/>
      <c r="AN100" s="80"/>
      <c r="AO100" s="80"/>
      <c r="AP100" s="110"/>
      <c r="AQ100" s="110"/>
      <c r="AR100" s="100"/>
      <c r="AS100" s="100"/>
      <c r="AT100" s="100"/>
      <c r="AU100" s="100"/>
      <c r="AV100" s="103">
        <f t="shared" si="6"/>
        <v>0</v>
      </c>
      <c r="BA100" s="109"/>
    </row>
    <row r="101" spans="1:53" s="13" customFormat="1" ht="13.2" hidden="1" customHeight="1" thickBot="1" x14ac:dyDescent="0.45">
      <c r="A101" s="1371"/>
      <c r="B101" s="1465"/>
      <c r="C101" s="1465"/>
      <c r="D101" s="1365"/>
      <c r="E101" s="106" t="s">
        <v>698</v>
      </c>
      <c r="F101" s="1248"/>
      <c r="G101" s="330"/>
      <c r="H101" s="1137"/>
      <c r="I101" s="1235"/>
      <c r="J101" s="1442"/>
      <c r="K101" s="1240"/>
      <c r="L101" s="1222"/>
      <c r="M101" s="37" t="s">
        <v>31</v>
      </c>
      <c r="N101" s="39"/>
      <c r="O101" s="39"/>
      <c r="P101" s="39"/>
      <c r="Q101" s="39"/>
      <c r="R101" s="39"/>
      <c r="S101" s="38"/>
      <c r="T101" s="39"/>
      <c r="U101" s="39"/>
      <c r="V101" s="39"/>
      <c r="W101" s="39"/>
      <c r="X101" s="39"/>
      <c r="Y101" s="38"/>
      <c r="Z101" s="39"/>
      <c r="AA101" s="39"/>
      <c r="AB101" s="39"/>
      <c r="AC101" s="39"/>
      <c r="AD101" s="39"/>
      <c r="AE101" s="38"/>
      <c r="AF101" s="39"/>
      <c r="AG101" s="39"/>
      <c r="AH101" s="38"/>
      <c r="AI101" s="39"/>
      <c r="AJ101" s="39"/>
      <c r="AK101" s="38"/>
      <c r="AL101" s="39"/>
      <c r="AM101" s="39"/>
      <c r="AN101" s="39"/>
      <c r="AO101" s="40"/>
      <c r="AP101" s="111"/>
      <c r="AQ101" s="111"/>
      <c r="AR101" s="41"/>
      <c r="AS101" s="41"/>
      <c r="AT101" s="41"/>
      <c r="AU101" s="41"/>
      <c r="AV101" s="94">
        <f t="shared" si="6"/>
        <v>0</v>
      </c>
      <c r="BA101" s="109"/>
    </row>
    <row r="102" spans="1:53" s="13" customFormat="1" ht="13.2" hidden="1" customHeight="1" x14ac:dyDescent="0.4">
      <c r="A102" s="1489" t="s">
        <v>27</v>
      </c>
      <c r="B102" s="1465"/>
      <c r="C102" s="1350" t="s">
        <v>56</v>
      </c>
      <c r="D102" s="1364" t="s">
        <v>70</v>
      </c>
      <c r="E102" s="56" t="s">
        <v>690</v>
      </c>
      <c r="F102" s="1247"/>
      <c r="G102" s="329"/>
      <c r="H102" s="1142"/>
      <c r="I102" s="1230">
        <f>AV102</f>
        <v>0</v>
      </c>
      <c r="J102" s="1441">
        <f>SUM(N103:AU103)</f>
        <v>0</v>
      </c>
      <c r="K102" s="1239">
        <f>H102-J102</f>
        <v>0</v>
      </c>
      <c r="L102" s="1209" t="e">
        <f>J102/H102</f>
        <v>#DIV/0!</v>
      </c>
      <c r="M102" s="30" t="s">
        <v>30</v>
      </c>
      <c r="N102" s="76"/>
      <c r="O102" s="76"/>
      <c r="P102" s="76"/>
      <c r="Q102" s="76"/>
      <c r="R102" s="76"/>
      <c r="S102" s="79"/>
      <c r="T102" s="76"/>
      <c r="U102" s="76"/>
      <c r="V102" s="76"/>
      <c r="W102" s="76"/>
      <c r="X102" s="76"/>
      <c r="Y102" s="79"/>
      <c r="Z102" s="76"/>
      <c r="AA102" s="76"/>
      <c r="AB102" s="76"/>
      <c r="AC102" s="76"/>
      <c r="AD102" s="76"/>
      <c r="AE102" s="79"/>
      <c r="AF102" s="76"/>
      <c r="AG102" s="76"/>
      <c r="AH102" s="79"/>
      <c r="AI102" s="76"/>
      <c r="AJ102" s="76"/>
      <c r="AK102" s="79"/>
      <c r="AL102" s="76"/>
      <c r="AM102" s="76"/>
      <c r="AN102" s="76"/>
      <c r="AO102" s="100"/>
      <c r="AP102" s="110"/>
      <c r="AQ102" s="110"/>
      <c r="AR102" s="100"/>
      <c r="AS102" s="100"/>
      <c r="AT102" s="100"/>
      <c r="AU102" s="100"/>
      <c r="AV102" s="103">
        <f t="shared" si="6"/>
        <v>0</v>
      </c>
      <c r="BA102" s="109"/>
    </row>
    <row r="103" spans="1:53" s="13" customFormat="1" ht="13.2" hidden="1" customHeight="1" thickBot="1" x14ac:dyDescent="0.45">
      <c r="A103" s="1371"/>
      <c r="B103" s="1465"/>
      <c r="C103" s="1465"/>
      <c r="D103" s="1365"/>
      <c r="E103" s="279" t="s">
        <v>79</v>
      </c>
      <c r="F103" s="1248"/>
      <c r="G103" s="330"/>
      <c r="H103" s="1137"/>
      <c r="I103" s="1235"/>
      <c r="J103" s="1442"/>
      <c r="K103" s="1240"/>
      <c r="L103" s="1222"/>
      <c r="M103" s="37" t="s">
        <v>31</v>
      </c>
      <c r="N103" s="40"/>
      <c r="O103" s="40"/>
      <c r="P103" s="40"/>
      <c r="Q103" s="40"/>
      <c r="R103" s="40"/>
      <c r="S103" s="78"/>
      <c r="T103" s="40"/>
      <c r="U103" s="40"/>
      <c r="V103" s="40"/>
      <c r="W103" s="40"/>
      <c r="X103" s="40"/>
      <c r="Y103" s="78"/>
      <c r="Z103" s="40"/>
      <c r="AA103" s="40"/>
      <c r="AB103" s="40"/>
      <c r="AC103" s="40"/>
      <c r="AD103" s="40"/>
      <c r="AE103" s="78"/>
      <c r="AF103" s="40"/>
      <c r="AG103" s="40"/>
      <c r="AH103" s="78"/>
      <c r="AI103" s="40"/>
      <c r="AJ103" s="40"/>
      <c r="AK103" s="78"/>
      <c r="AL103" s="40"/>
      <c r="AM103" s="40"/>
      <c r="AN103" s="40"/>
      <c r="AO103" s="40"/>
      <c r="AP103" s="111"/>
      <c r="AQ103" s="111"/>
      <c r="AR103" s="41"/>
      <c r="AS103" s="41"/>
      <c r="AT103" s="41"/>
      <c r="AU103" s="41"/>
      <c r="AV103" s="94">
        <f t="shared" si="6"/>
        <v>0</v>
      </c>
      <c r="BA103" s="109"/>
    </row>
    <row r="104" spans="1:53" s="13" customFormat="1" ht="13.2" hidden="1" customHeight="1" x14ac:dyDescent="0.4">
      <c r="A104" s="1489" t="s">
        <v>27</v>
      </c>
      <c r="B104" s="1465"/>
      <c r="C104" s="1350" t="s">
        <v>56</v>
      </c>
      <c r="D104" s="1364" t="s">
        <v>70</v>
      </c>
      <c r="E104" s="56" t="s">
        <v>670</v>
      </c>
      <c r="F104" s="1247"/>
      <c r="G104" s="1140"/>
      <c r="H104" s="1142"/>
      <c r="I104" s="1230">
        <f>AV104</f>
        <v>0</v>
      </c>
      <c r="J104" s="1441">
        <f>SUM(N105:AU105)</f>
        <v>0</v>
      </c>
      <c r="K104" s="1239">
        <f>H104-J104</f>
        <v>0</v>
      </c>
      <c r="L104" s="1209" t="e">
        <f>J104/H104</f>
        <v>#DIV/0!</v>
      </c>
      <c r="M104" s="30" t="s">
        <v>30</v>
      </c>
      <c r="N104" s="76"/>
      <c r="O104" s="76"/>
      <c r="P104" s="76"/>
      <c r="Q104" s="76"/>
      <c r="R104" s="76"/>
      <c r="S104" s="79"/>
      <c r="T104" s="76"/>
      <c r="U104" s="76"/>
      <c r="V104" s="76"/>
      <c r="W104" s="76"/>
      <c r="X104" s="76"/>
      <c r="Y104" s="79"/>
      <c r="Z104" s="76"/>
      <c r="AA104" s="76"/>
      <c r="AB104" s="76"/>
      <c r="AC104" s="76"/>
      <c r="AD104" s="76"/>
      <c r="AE104" s="79"/>
      <c r="AF104" s="76"/>
      <c r="AG104" s="76"/>
      <c r="AH104" s="79"/>
      <c r="AI104" s="76"/>
      <c r="AJ104" s="76"/>
      <c r="AK104" s="79"/>
      <c r="AL104" s="76"/>
      <c r="AM104" s="76"/>
      <c r="AN104" s="76"/>
      <c r="AO104" s="100"/>
      <c r="AP104" s="80"/>
      <c r="AQ104" s="80"/>
      <c r="AR104" s="100"/>
      <c r="AS104" s="100"/>
      <c r="AT104" s="100"/>
      <c r="AU104" s="100"/>
      <c r="AV104" s="103">
        <f t="shared" si="6"/>
        <v>0</v>
      </c>
      <c r="AX104" s="108"/>
      <c r="AY104" s="108"/>
      <c r="AZ104" s="108"/>
      <c r="BA104" s="109"/>
    </row>
    <row r="105" spans="1:53" s="13" customFormat="1" ht="13.2" hidden="1" customHeight="1" thickBot="1" x14ac:dyDescent="0.45">
      <c r="A105" s="1371"/>
      <c r="B105" s="1465"/>
      <c r="C105" s="1465"/>
      <c r="D105" s="1365"/>
      <c r="E105" s="276" t="s">
        <v>314</v>
      </c>
      <c r="F105" s="1248"/>
      <c r="G105" s="1141"/>
      <c r="H105" s="1137"/>
      <c r="I105" s="1235"/>
      <c r="J105" s="1442"/>
      <c r="K105" s="1240"/>
      <c r="L105" s="1222"/>
      <c r="M105" s="37" t="s">
        <v>31</v>
      </c>
      <c r="N105" s="40"/>
      <c r="O105" s="40"/>
      <c r="P105" s="40"/>
      <c r="Q105" s="40"/>
      <c r="R105" s="40"/>
      <c r="S105" s="78"/>
      <c r="T105" s="40"/>
      <c r="U105" s="40"/>
      <c r="V105" s="40"/>
      <c r="W105" s="40"/>
      <c r="X105" s="40"/>
      <c r="Y105" s="78"/>
      <c r="Z105" s="40"/>
      <c r="AA105" s="40"/>
      <c r="AB105" s="40"/>
      <c r="AC105" s="40"/>
      <c r="AD105" s="40"/>
      <c r="AE105" s="78"/>
      <c r="AF105" s="40"/>
      <c r="AG105" s="40"/>
      <c r="AH105" s="78"/>
      <c r="AI105" s="40"/>
      <c r="AJ105" s="40"/>
      <c r="AK105" s="78"/>
      <c r="AL105" s="40"/>
      <c r="AM105" s="40"/>
      <c r="AN105" s="40"/>
      <c r="AO105" s="40"/>
      <c r="AP105" s="40"/>
      <c r="AQ105" s="40"/>
      <c r="AR105" s="41"/>
      <c r="AS105" s="41"/>
      <c r="AT105" s="41"/>
      <c r="AU105" s="41"/>
      <c r="AV105" s="94">
        <f t="shared" si="6"/>
        <v>0</v>
      </c>
      <c r="AX105" s="108"/>
      <c r="AY105" s="108"/>
      <c r="AZ105" s="108"/>
      <c r="BA105" s="109"/>
    </row>
    <row r="106" spans="1:53" s="13" customFormat="1" ht="13.2" customHeight="1" x14ac:dyDescent="0.4">
      <c r="A106" s="1497" t="s">
        <v>27</v>
      </c>
      <c r="B106" s="1465"/>
      <c r="C106" s="1350" t="s">
        <v>56</v>
      </c>
      <c r="D106" s="1364" t="s">
        <v>70</v>
      </c>
      <c r="E106" s="56" t="s">
        <v>716</v>
      </c>
      <c r="F106" s="1247"/>
      <c r="G106" s="1140"/>
      <c r="H106" s="1142">
        <v>5000</v>
      </c>
      <c r="I106" s="1230">
        <f>AV106</f>
        <v>5000</v>
      </c>
      <c r="J106" s="1441">
        <f>SUM(N107:AU107)</f>
        <v>0</v>
      </c>
      <c r="K106" s="1239">
        <f>H106-J106</f>
        <v>5000</v>
      </c>
      <c r="L106" s="1209">
        <f>J106/H106</f>
        <v>0</v>
      </c>
      <c r="M106" s="30" t="s">
        <v>30</v>
      </c>
      <c r="N106" s="80"/>
      <c r="O106" s="80"/>
      <c r="P106" s="80"/>
      <c r="Q106" s="80"/>
      <c r="R106" s="80"/>
      <c r="S106" s="102"/>
      <c r="T106" s="80"/>
      <c r="U106" s="80"/>
      <c r="V106" s="80"/>
      <c r="W106" s="80"/>
      <c r="X106" s="80">
        <v>400</v>
      </c>
      <c r="Y106" s="102"/>
      <c r="Z106" s="80">
        <v>200</v>
      </c>
      <c r="AA106" s="80">
        <v>500</v>
      </c>
      <c r="AB106" s="80"/>
      <c r="AC106" s="80"/>
      <c r="AD106" s="80">
        <v>700</v>
      </c>
      <c r="AE106" s="102"/>
      <c r="AF106" s="80"/>
      <c r="AG106" s="80">
        <v>1200</v>
      </c>
      <c r="AH106" s="102"/>
      <c r="AI106" s="80">
        <v>600</v>
      </c>
      <c r="AJ106" s="80">
        <v>1400</v>
      </c>
      <c r="AK106" s="102"/>
      <c r="AL106" s="80"/>
      <c r="AM106" s="80"/>
      <c r="AN106" s="80"/>
      <c r="AO106" s="100"/>
      <c r="AP106" s="80"/>
      <c r="AQ106" s="80"/>
      <c r="AR106" s="100"/>
      <c r="AS106" s="100"/>
      <c r="AT106" s="100"/>
      <c r="AU106" s="100"/>
      <c r="AV106" s="103">
        <f t="shared" si="6"/>
        <v>5000</v>
      </c>
      <c r="AX106" s="113"/>
      <c r="AY106" s="108"/>
      <c r="AZ106" s="108"/>
      <c r="BA106" s="109"/>
    </row>
    <row r="107" spans="1:53" s="13" customFormat="1" ht="13.2" customHeight="1" thickBot="1" x14ac:dyDescent="0.45">
      <c r="A107" s="1498"/>
      <c r="B107" s="1465"/>
      <c r="C107" s="1465"/>
      <c r="D107" s="1365"/>
      <c r="E107" s="106" t="s">
        <v>591</v>
      </c>
      <c r="F107" s="1248"/>
      <c r="G107" s="1141"/>
      <c r="H107" s="1137"/>
      <c r="I107" s="1235"/>
      <c r="J107" s="1442"/>
      <c r="K107" s="1240"/>
      <c r="L107" s="1222"/>
      <c r="M107" s="37" t="s">
        <v>31</v>
      </c>
      <c r="N107" s="40"/>
      <c r="O107" s="40"/>
      <c r="P107" s="40"/>
      <c r="Q107" s="40"/>
      <c r="R107" s="40"/>
      <c r="S107" s="78"/>
      <c r="T107" s="40"/>
      <c r="U107" s="40"/>
      <c r="V107" s="253"/>
      <c r="W107" s="40"/>
      <c r="X107" s="40"/>
      <c r="Y107" s="78"/>
      <c r="Z107" s="40"/>
      <c r="AA107" s="40"/>
      <c r="AB107" s="40"/>
      <c r="AC107" s="40"/>
      <c r="AD107" s="40"/>
      <c r="AE107" s="78"/>
      <c r="AF107" s="40"/>
      <c r="AG107" s="40"/>
      <c r="AH107" s="59"/>
      <c r="AI107" s="40"/>
      <c r="AJ107" s="40"/>
      <c r="AK107" s="78"/>
      <c r="AL107" s="40"/>
      <c r="AM107" s="40"/>
      <c r="AN107" s="253"/>
      <c r="AO107" s="40"/>
      <c r="AP107" s="40"/>
      <c r="AQ107" s="40"/>
      <c r="AR107" s="41"/>
      <c r="AS107" s="41"/>
      <c r="AT107" s="41"/>
      <c r="AU107" s="41"/>
      <c r="AV107" s="94">
        <f t="shared" si="6"/>
        <v>0</v>
      </c>
      <c r="AX107" s="113"/>
      <c r="AY107" s="108"/>
      <c r="AZ107" s="108"/>
      <c r="BA107" s="109"/>
    </row>
    <row r="108" spans="1:53" s="13" customFormat="1" ht="13.2" hidden="1" customHeight="1" x14ac:dyDescent="0.4">
      <c r="A108" s="1489" t="s">
        <v>27</v>
      </c>
      <c r="B108" s="1465"/>
      <c r="C108" s="1350" t="s">
        <v>56</v>
      </c>
      <c r="D108" s="1364" t="s">
        <v>70</v>
      </c>
      <c r="E108" s="56" t="s">
        <v>689</v>
      </c>
      <c r="F108" s="1247"/>
      <c r="G108" s="1140"/>
      <c r="H108" s="1142"/>
      <c r="I108" s="1230">
        <f>AV108</f>
        <v>0</v>
      </c>
      <c r="J108" s="1441">
        <f>SUM(N109:AU109)</f>
        <v>0</v>
      </c>
      <c r="K108" s="1239">
        <f>H108-J108</f>
        <v>0</v>
      </c>
      <c r="L108" s="1209" t="e">
        <f>J108/H108</f>
        <v>#DIV/0!</v>
      </c>
      <c r="M108" s="30" t="s">
        <v>30</v>
      </c>
      <c r="N108" s="76"/>
      <c r="O108" s="76"/>
      <c r="P108" s="76"/>
      <c r="Q108" s="76"/>
      <c r="R108" s="76"/>
      <c r="S108" s="79"/>
      <c r="T108" s="76"/>
      <c r="U108" s="76"/>
      <c r="V108" s="80"/>
      <c r="W108" s="76"/>
      <c r="X108" s="76"/>
      <c r="Y108" s="79"/>
      <c r="Z108" s="76"/>
      <c r="AA108" s="76"/>
      <c r="AB108" s="76"/>
      <c r="AC108" s="76"/>
      <c r="AD108" s="76"/>
      <c r="AE108" s="79"/>
      <c r="AF108" s="76"/>
      <c r="AG108" s="76"/>
      <c r="AH108" s="102"/>
      <c r="AI108" s="76"/>
      <c r="AJ108" s="76"/>
      <c r="AK108" s="79"/>
      <c r="AL108" s="76"/>
      <c r="AM108" s="76"/>
      <c r="AN108" s="80"/>
      <c r="AO108" s="80"/>
      <c r="AP108" s="80"/>
      <c r="AQ108" s="80"/>
      <c r="AR108" s="100"/>
      <c r="AS108" s="100"/>
      <c r="AT108" s="100"/>
      <c r="AU108" s="100"/>
      <c r="AV108" s="103">
        <f>SUM(N108:AU108)</f>
        <v>0</v>
      </c>
      <c r="AX108" s="113"/>
      <c r="AY108" s="113"/>
      <c r="AZ108" s="113"/>
      <c r="BA108" s="109"/>
    </row>
    <row r="109" spans="1:53" s="13" customFormat="1" ht="13.2" hidden="1" customHeight="1" thickBot="1" x14ac:dyDescent="0.45">
      <c r="A109" s="1371"/>
      <c r="B109" s="1465"/>
      <c r="C109" s="1465"/>
      <c r="D109" s="1365"/>
      <c r="E109" s="106" t="s">
        <v>590</v>
      </c>
      <c r="F109" s="1248"/>
      <c r="G109" s="1141"/>
      <c r="H109" s="1137"/>
      <c r="I109" s="1235"/>
      <c r="J109" s="1442"/>
      <c r="K109" s="1240"/>
      <c r="L109" s="1222"/>
      <c r="M109" s="37" t="s">
        <v>31</v>
      </c>
      <c r="N109" s="40"/>
      <c r="O109" s="40"/>
      <c r="P109" s="40"/>
      <c r="Q109" s="40"/>
      <c r="R109" s="40"/>
      <c r="S109" s="78"/>
      <c r="T109" s="40"/>
      <c r="U109" s="40"/>
      <c r="V109" s="40"/>
      <c r="W109" s="40"/>
      <c r="X109" s="40"/>
      <c r="Y109" s="78"/>
      <c r="Z109" s="40"/>
      <c r="AA109" s="40"/>
      <c r="AB109" s="40"/>
      <c r="AC109" s="40"/>
      <c r="AD109" s="40"/>
      <c r="AE109" s="78"/>
      <c r="AF109" s="40"/>
      <c r="AG109" s="40"/>
      <c r="AH109" s="78"/>
      <c r="AI109" s="40"/>
      <c r="AJ109" s="40"/>
      <c r="AK109" s="78"/>
      <c r="AL109" s="40"/>
      <c r="AM109" s="40"/>
      <c r="AN109" s="40"/>
      <c r="AO109" s="40"/>
      <c r="AP109" s="40"/>
      <c r="AQ109" s="40"/>
      <c r="AR109" s="41"/>
      <c r="AS109" s="41"/>
      <c r="AT109" s="41"/>
      <c r="AU109" s="41"/>
      <c r="AV109" s="94">
        <f t="shared" si="6"/>
        <v>0</v>
      </c>
      <c r="AX109" s="113"/>
      <c r="AY109" s="113"/>
      <c r="AZ109" s="113"/>
      <c r="BA109" s="109"/>
    </row>
    <row r="110" spans="1:53" s="13" customFormat="1" ht="13.2" hidden="1" customHeight="1" x14ac:dyDescent="0.4">
      <c r="A110" s="1489" t="s">
        <v>27</v>
      </c>
      <c r="B110" s="1465"/>
      <c r="C110" s="1350" t="s">
        <v>83</v>
      </c>
      <c r="D110" s="1493" t="s">
        <v>81</v>
      </c>
      <c r="E110" s="56" t="s">
        <v>471</v>
      </c>
      <c r="F110" s="1247"/>
      <c r="G110" s="329"/>
      <c r="H110" s="1142"/>
      <c r="I110" s="1230">
        <f>AV110</f>
        <v>0</v>
      </c>
      <c r="J110" s="1232">
        <f>SUM(N111:AU111)</f>
        <v>0</v>
      </c>
      <c r="K110" s="1239">
        <f>H110-J110</f>
        <v>0</v>
      </c>
      <c r="L110" s="1209" t="e">
        <f>J110/H110</f>
        <v>#DIV/0!</v>
      </c>
      <c r="M110" s="30" t="s">
        <v>30</v>
      </c>
      <c r="N110" s="80"/>
      <c r="O110" s="80"/>
      <c r="P110" s="80"/>
      <c r="Q110" s="80"/>
      <c r="R110" s="80"/>
      <c r="S110" s="102"/>
      <c r="T110" s="80"/>
      <c r="U110" s="80"/>
      <c r="V110" s="80"/>
      <c r="W110" s="80"/>
      <c r="X110" s="80"/>
      <c r="Y110" s="102"/>
      <c r="Z110" s="80"/>
      <c r="AA110" s="80"/>
      <c r="AB110" s="80"/>
      <c r="AC110" s="80"/>
      <c r="AD110" s="80"/>
      <c r="AE110" s="102"/>
      <c r="AF110" s="80"/>
      <c r="AG110" s="80"/>
      <c r="AH110" s="102"/>
      <c r="AI110" s="80"/>
      <c r="AJ110" s="80"/>
      <c r="AK110" s="102"/>
      <c r="AL110" s="80"/>
      <c r="AM110" s="80"/>
      <c r="AN110" s="80"/>
      <c r="AO110" s="80"/>
      <c r="AP110" s="80"/>
      <c r="AQ110" s="80"/>
      <c r="AR110" s="100"/>
      <c r="AS110" s="100"/>
      <c r="AT110" s="100"/>
      <c r="AU110" s="100"/>
      <c r="AV110" s="103">
        <f t="shared" si="6"/>
        <v>0</v>
      </c>
      <c r="AX110" s="113"/>
      <c r="AY110" s="113"/>
      <c r="AZ110" s="113"/>
      <c r="BA110" s="109"/>
    </row>
    <row r="111" spans="1:53" s="13" customFormat="1" ht="13.2" hidden="1" customHeight="1" thickBot="1" x14ac:dyDescent="0.45">
      <c r="A111" s="1371"/>
      <c r="B111" s="1465"/>
      <c r="C111" s="1465"/>
      <c r="D111" s="1336"/>
      <c r="E111" s="106" t="s">
        <v>472</v>
      </c>
      <c r="F111" s="1248"/>
      <c r="G111" s="330"/>
      <c r="H111" s="1137"/>
      <c r="I111" s="1235"/>
      <c r="J111" s="1236"/>
      <c r="K111" s="1240"/>
      <c r="L111" s="1222"/>
      <c r="M111" s="37" t="s">
        <v>31</v>
      </c>
      <c r="N111" s="40"/>
      <c r="O111" s="40"/>
      <c r="P111" s="40"/>
      <c r="Q111" s="40"/>
      <c r="R111" s="40"/>
      <c r="S111" s="78"/>
      <c r="T111" s="40"/>
      <c r="U111" s="40"/>
      <c r="V111" s="40"/>
      <c r="W111" s="40"/>
      <c r="X111" s="40"/>
      <c r="Y111" s="78"/>
      <c r="Z111" s="40"/>
      <c r="AA111" s="40"/>
      <c r="AB111" s="40"/>
      <c r="AC111" s="40"/>
      <c r="AD111" s="40"/>
      <c r="AE111" s="78"/>
      <c r="AF111" s="40"/>
      <c r="AG111" s="40"/>
      <c r="AH111" s="78"/>
      <c r="AI111" s="40"/>
      <c r="AJ111" s="40"/>
      <c r="AK111" s="78"/>
      <c r="AL111" s="40"/>
      <c r="AM111" s="40"/>
      <c r="AN111" s="40"/>
      <c r="AO111" s="40"/>
      <c r="AP111" s="40"/>
      <c r="AQ111" s="40"/>
      <c r="AR111" s="41"/>
      <c r="AS111" s="41"/>
      <c r="AT111" s="41"/>
      <c r="AU111" s="41"/>
      <c r="AV111" s="94">
        <f t="shared" si="6"/>
        <v>0</v>
      </c>
      <c r="AX111" s="113"/>
      <c r="AY111" s="113"/>
      <c r="AZ111" s="113"/>
      <c r="BA111" s="109"/>
    </row>
    <row r="112" spans="1:53" s="13" customFormat="1" ht="13.2" customHeight="1" x14ac:dyDescent="0.4">
      <c r="A112" s="1489" t="s">
        <v>27</v>
      </c>
      <c r="B112" s="1465"/>
      <c r="C112" s="1350"/>
      <c r="D112" s="1493" t="s">
        <v>81</v>
      </c>
      <c r="E112" s="56" t="s">
        <v>606</v>
      </c>
      <c r="F112" s="1247"/>
      <c r="G112" s="329"/>
      <c r="H112" s="1142">
        <v>300</v>
      </c>
      <c r="I112" s="1230">
        <f>AV112</f>
        <v>300</v>
      </c>
      <c r="J112" s="1441">
        <f>SUM(N113:AU113)</f>
        <v>300</v>
      </c>
      <c r="K112" s="1239">
        <f>H112-J112</f>
        <v>0</v>
      </c>
      <c r="L112" s="1209">
        <f>J112/H112</f>
        <v>1</v>
      </c>
      <c r="M112" s="30" t="s">
        <v>30</v>
      </c>
      <c r="N112" s="80"/>
      <c r="O112" s="80"/>
      <c r="P112" s="80"/>
      <c r="Q112" s="80">
        <v>300</v>
      </c>
      <c r="R112" s="321"/>
      <c r="S112" s="102"/>
      <c r="T112" s="80"/>
      <c r="U112" s="80"/>
      <c r="V112" s="80"/>
      <c r="W112" s="80"/>
      <c r="X112" s="80"/>
      <c r="Y112" s="102"/>
      <c r="Z112" s="80"/>
      <c r="AA112" s="80"/>
      <c r="AB112" s="80"/>
      <c r="AC112" s="80"/>
      <c r="AD112" s="80"/>
      <c r="AE112" s="102"/>
      <c r="AF112" s="80"/>
      <c r="AG112" s="80"/>
      <c r="AH112" s="102"/>
      <c r="AI112" s="80"/>
      <c r="AJ112" s="80"/>
      <c r="AK112" s="102"/>
      <c r="AL112" s="80"/>
      <c r="AM112" s="80"/>
      <c r="AN112" s="80"/>
      <c r="AO112" s="80"/>
      <c r="AP112" s="80"/>
      <c r="AQ112" s="80"/>
      <c r="AR112" s="100"/>
      <c r="AS112" s="100"/>
      <c r="AT112" s="100"/>
      <c r="AU112" s="100"/>
      <c r="AV112" s="103">
        <f t="shared" si="6"/>
        <v>300</v>
      </c>
      <c r="AX112" s="108"/>
      <c r="AY112" s="108"/>
      <c r="AZ112" s="108"/>
      <c r="BA112" s="109"/>
    </row>
    <row r="113" spans="1:53" s="13" customFormat="1" ht="13.2" customHeight="1" thickBot="1" x14ac:dyDescent="0.45">
      <c r="A113" s="1371"/>
      <c r="B113" s="1465"/>
      <c r="C113" s="1465"/>
      <c r="D113" s="1336"/>
      <c r="E113" s="106" t="s">
        <v>82</v>
      </c>
      <c r="F113" s="1248"/>
      <c r="G113" s="330"/>
      <c r="H113" s="1137"/>
      <c r="I113" s="1235"/>
      <c r="J113" s="1442"/>
      <c r="K113" s="1240"/>
      <c r="L113" s="1222"/>
      <c r="M113" s="37" t="s">
        <v>31</v>
      </c>
      <c r="N113" s="40"/>
      <c r="O113" s="40"/>
      <c r="P113" s="40"/>
      <c r="Q113" s="40">
        <v>300</v>
      </c>
      <c r="R113" s="40"/>
      <c r="S113" s="78"/>
      <c r="T113" s="40"/>
      <c r="U113" s="40"/>
      <c r="V113" s="40"/>
      <c r="W113" s="40"/>
      <c r="X113" s="40"/>
      <c r="Y113" s="78"/>
      <c r="Z113" s="40"/>
      <c r="AA113" s="40"/>
      <c r="AB113" s="40"/>
      <c r="AC113" s="40"/>
      <c r="AD113" s="40"/>
      <c r="AE113" s="78"/>
      <c r="AF113" s="40"/>
      <c r="AG113" s="40"/>
      <c r="AH113" s="78"/>
      <c r="AI113" s="40"/>
      <c r="AJ113" s="40"/>
      <c r="AK113" s="78"/>
      <c r="AL113" s="40"/>
      <c r="AM113" s="40"/>
      <c r="AN113" s="40"/>
      <c r="AO113" s="40"/>
      <c r="AP113" s="40"/>
      <c r="AQ113" s="40"/>
      <c r="AR113" s="41"/>
      <c r="AS113" s="41"/>
      <c r="AT113" s="41"/>
      <c r="AU113" s="41"/>
      <c r="AV113" s="94">
        <f t="shared" si="6"/>
        <v>300</v>
      </c>
      <c r="AX113" s="108"/>
      <c r="AY113" s="108"/>
      <c r="AZ113" s="108"/>
      <c r="BA113" s="109"/>
    </row>
    <row r="114" spans="1:53" s="13" customFormat="1" ht="13.2" customHeight="1" thickBot="1" x14ac:dyDescent="0.45">
      <c r="A114" s="1489" t="s">
        <v>27</v>
      </c>
      <c r="B114" s="1465"/>
      <c r="C114" s="1350" t="s">
        <v>56</v>
      </c>
      <c r="D114" s="1491" t="s">
        <v>86</v>
      </c>
      <c r="E114" s="56" t="s">
        <v>717</v>
      </c>
      <c r="F114" s="1247"/>
      <c r="G114" s="1140"/>
      <c r="H114" s="1142">
        <v>500</v>
      </c>
      <c r="I114" s="1230">
        <f>AV114</f>
        <v>500</v>
      </c>
      <c r="J114" s="1232">
        <f>SUM(N115:AU115)</f>
        <v>500</v>
      </c>
      <c r="K114" s="1239">
        <f>H114-J114</f>
        <v>0</v>
      </c>
      <c r="L114" s="1209">
        <f>J114/H114</f>
        <v>1</v>
      </c>
      <c r="M114" s="83" t="s">
        <v>39</v>
      </c>
      <c r="N114" s="80"/>
      <c r="O114" s="80"/>
      <c r="P114" s="80">
        <v>500</v>
      </c>
      <c r="Q114" s="80"/>
      <c r="R114" s="321"/>
      <c r="S114" s="102"/>
      <c r="T114" s="80"/>
      <c r="U114" s="80"/>
      <c r="V114" s="80"/>
      <c r="W114" s="80"/>
      <c r="X114" s="80"/>
      <c r="Y114" s="102"/>
      <c r="Z114" s="80"/>
      <c r="AA114" s="80"/>
      <c r="AB114" s="80"/>
      <c r="AC114" s="80"/>
      <c r="AD114" s="80"/>
      <c r="AE114" s="102"/>
      <c r="AF114" s="80"/>
      <c r="AG114" s="80"/>
      <c r="AH114" s="102"/>
      <c r="AI114" s="80"/>
      <c r="AJ114" s="80"/>
      <c r="AK114" s="102"/>
      <c r="AL114" s="80"/>
      <c r="AM114" s="80"/>
      <c r="AN114" s="80"/>
      <c r="AO114" s="80"/>
      <c r="AP114" s="80"/>
      <c r="AQ114" s="80"/>
      <c r="AR114" s="100"/>
      <c r="AS114" s="100"/>
      <c r="AT114" s="100"/>
      <c r="AU114" s="100"/>
      <c r="AV114" s="103">
        <f t="shared" si="6"/>
        <v>500</v>
      </c>
      <c r="AX114" s="108"/>
      <c r="AY114" s="108"/>
      <c r="AZ114" s="108"/>
      <c r="BA114" s="109"/>
    </row>
    <row r="115" spans="1:53" s="13" customFormat="1" ht="13.2" customHeight="1" thickBot="1" x14ac:dyDescent="0.45">
      <c r="A115" s="1371"/>
      <c r="B115" s="1465"/>
      <c r="C115" s="1465"/>
      <c r="D115" s="1492"/>
      <c r="E115" s="106" t="s">
        <v>87</v>
      </c>
      <c r="F115" s="1248"/>
      <c r="G115" s="1141"/>
      <c r="H115" s="1137"/>
      <c r="I115" s="1235"/>
      <c r="J115" s="1236"/>
      <c r="K115" s="1240"/>
      <c r="L115" s="1222"/>
      <c r="M115" s="85" t="s">
        <v>40</v>
      </c>
      <c r="N115" s="40"/>
      <c r="O115" s="40"/>
      <c r="P115" s="40">
        <v>444</v>
      </c>
      <c r="Q115" s="40">
        <v>56</v>
      </c>
      <c r="R115" s="40"/>
      <c r="S115" s="78"/>
      <c r="T115" s="40"/>
      <c r="U115" s="40"/>
      <c r="V115" s="40"/>
      <c r="W115" s="40"/>
      <c r="X115" s="40"/>
      <c r="Y115" s="78"/>
      <c r="Z115" s="40"/>
      <c r="AA115" s="40"/>
      <c r="AB115" s="40"/>
      <c r="AC115" s="40"/>
      <c r="AD115" s="40"/>
      <c r="AE115" s="78"/>
      <c r="AF115" s="40"/>
      <c r="AG115" s="40"/>
      <c r="AH115" s="78"/>
      <c r="AI115" s="40"/>
      <c r="AJ115" s="40"/>
      <c r="AK115" s="78"/>
      <c r="AL115" s="40"/>
      <c r="AM115" s="40"/>
      <c r="AN115" s="40"/>
      <c r="AO115" s="40"/>
      <c r="AP115" s="40"/>
      <c r="AQ115" s="40"/>
      <c r="AR115" s="41"/>
      <c r="AS115" s="41"/>
      <c r="AT115" s="41"/>
      <c r="AU115" s="41"/>
      <c r="AV115" s="94">
        <f t="shared" si="6"/>
        <v>500</v>
      </c>
      <c r="AX115" s="108"/>
      <c r="AY115" s="108"/>
      <c r="AZ115" s="108"/>
      <c r="BA115" s="109"/>
    </row>
    <row r="116" spans="1:53" s="13" customFormat="1" ht="13.2" customHeight="1" x14ac:dyDescent="0.4">
      <c r="A116" s="1674" t="s">
        <v>41</v>
      </c>
      <c r="B116" s="1465"/>
      <c r="C116" s="1350" t="s">
        <v>56</v>
      </c>
      <c r="D116" s="1389" t="s">
        <v>734</v>
      </c>
      <c r="E116" s="53" t="s">
        <v>735</v>
      </c>
      <c r="F116" s="1140"/>
      <c r="G116" s="329"/>
      <c r="H116" s="1142">
        <v>5</v>
      </c>
      <c r="I116" s="1230">
        <f>AV116</f>
        <v>5</v>
      </c>
      <c r="J116" s="1232">
        <f>SUM(N117:AU117)</f>
        <v>0</v>
      </c>
      <c r="K116" s="1239">
        <f>H116-J116</f>
        <v>5</v>
      </c>
      <c r="L116" s="1209">
        <f>J116/H116</f>
        <v>0</v>
      </c>
      <c r="M116" s="83" t="s">
        <v>39</v>
      </c>
      <c r="N116" s="80"/>
      <c r="O116" s="80"/>
      <c r="P116" s="80"/>
      <c r="Q116" s="80"/>
      <c r="R116" s="80"/>
      <c r="S116" s="102"/>
      <c r="T116" s="80"/>
      <c r="U116" s="80"/>
      <c r="V116" s="80"/>
      <c r="W116" s="80"/>
      <c r="X116" s="80"/>
      <c r="Y116" s="102"/>
      <c r="Z116" s="80">
        <v>5</v>
      </c>
      <c r="AA116" s="80"/>
      <c r="AB116" s="80"/>
      <c r="AC116" s="80"/>
      <c r="AD116" s="80"/>
      <c r="AE116" s="102"/>
      <c r="AF116" s="80"/>
      <c r="AG116" s="80"/>
      <c r="AH116" s="102"/>
      <c r="AI116" s="80"/>
      <c r="AJ116" s="80"/>
      <c r="AK116" s="102"/>
      <c r="AL116" s="80"/>
      <c r="AM116" s="80"/>
      <c r="AN116" s="80"/>
      <c r="AO116" s="80"/>
      <c r="AP116" s="80"/>
      <c r="AQ116" s="80"/>
      <c r="AR116" s="100"/>
      <c r="AS116" s="100"/>
      <c r="AT116" s="100"/>
      <c r="AU116" s="100"/>
      <c r="AV116" s="103">
        <f t="shared" si="6"/>
        <v>5</v>
      </c>
      <c r="AX116" s="108"/>
      <c r="AY116" s="108"/>
      <c r="AZ116" s="108"/>
      <c r="BA116" s="109"/>
    </row>
    <row r="117" spans="1:53" s="13" customFormat="1" ht="13.2" customHeight="1" thickBot="1" x14ac:dyDescent="0.45">
      <c r="A117" s="1817"/>
      <c r="B117" s="1465"/>
      <c r="C117" s="1465"/>
      <c r="D117" s="1439"/>
      <c r="E117" s="273" t="s">
        <v>733</v>
      </c>
      <c r="F117" s="1141"/>
      <c r="G117" s="330"/>
      <c r="H117" s="1137"/>
      <c r="I117" s="1235"/>
      <c r="J117" s="1236"/>
      <c r="K117" s="1240"/>
      <c r="L117" s="1222"/>
      <c r="M117" s="85" t="s">
        <v>40</v>
      </c>
      <c r="N117" s="40"/>
      <c r="O117" s="40"/>
      <c r="P117" s="40"/>
      <c r="Q117" s="40"/>
      <c r="R117" s="40"/>
      <c r="S117" s="78"/>
      <c r="T117" s="40"/>
      <c r="U117" s="40"/>
      <c r="V117" s="40"/>
      <c r="W117" s="40"/>
      <c r="X117" s="40"/>
      <c r="Y117" s="78"/>
      <c r="Z117" s="40"/>
      <c r="AA117" s="40"/>
      <c r="AB117" s="40"/>
      <c r="AC117" s="40"/>
      <c r="AD117" s="40"/>
      <c r="AE117" s="78"/>
      <c r="AF117" s="40"/>
      <c r="AG117" s="40"/>
      <c r="AH117" s="78"/>
      <c r="AI117" s="40"/>
      <c r="AJ117" s="40"/>
      <c r="AK117" s="78"/>
      <c r="AL117" s="40"/>
      <c r="AM117" s="40"/>
      <c r="AN117" s="40"/>
      <c r="AO117" s="40"/>
      <c r="AP117" s="40"/>
      <c r="AQ117" s="40"/>
      <c r="AR117" s="41"/>
      <c r="AS117" s="41"/>
      <c r="AT117" s="41"/>
      <c r="AU117" s="41"/>
      <c r="AV117" s="94">
        <f t="shared" si="6"/>
        <v>0</v>
      </c>
      <c r="AX117" s="108"/>
      <c r="AY117" s="108"/>
      <c r="AZ117" s="108"/>
      <c r="BA117" s="109"/>
    </row>
    <row r="118" spans="1:53" s="13" customFormat="1" ht="13.2" hidden="1" customHeight="1" x14ac:dyDescent="0.4">
      <c r="A118" s="1489" t="s">
        <v>27</v>
      </c>
      <c r="B118" s="1465"/>
      <c r="C118" s="1350"/>
      <c r="D118" s="1389" t="s">
        <v>88</v>
      </c>
      <c r="E118" s="53" t="s">
        <v>336</v>
      </c>
      <c r="F118" s="1140"/>
      <c r="G118" s="1626"/>
      <c r="H118" s="1142"/>
      <c r="I118" s="1230">
        <f>AV118</f>
        <v>0</v>
      </c>
      <c r="J118" s="1232">
        <f>SUM(N119:AU119)</f>
        <v>0</v>
      </c>
      <c r="K118" s="1239">
        <f>H118-J118</f>
        <v>0</v>
      </c>
      <c r="L118" s="1209" t="e">
        <f>J118/H118</f>
        <v>#DIV/0!</v>
      </c>
      <c r="M118" s="83" t="s">
        <v>39</v>
      </c>
      <c r="N118" s="80"/>
      <c r="O118" s="80"/>
      <c r="P118" s="80"/>
      <c r="Q118" s="80"/>
      <c r="R118" s="80"/>
      <c r="S118" s="102"/>
      <c r="T118" s="80"/>
      <c r="U118" s="80"/>
      <c r="V118" s="80"/>
      <c r="W118" s="80"/>
      <c r="X118" s="80"/>
      <c r="Y118" s="102"/>
      <c r="Z118" s="80"/>
      <c r="AA118" s="80"/>
      <c r="AB118" s="80"/>
      <c r="AC118" s="80"/>
      <c r="AD118" s="80"/>
      <c r="AE118" s="102"/>
      <c r="AF118" s="80"/>
      <c r="AG118" s="80"/>
      <c r="AH118" s="102"/>
      <c r="AI118" s="80"/>
      <c r="AJ118" s="80"/>
      <c r="AK118" s="102"/>
      <c r="AL118" s="80"/>
      <c r="AM118" s="80"/>
      <c r="AN118" s="80"/>
      <c r="AO118" s="80"/>
      <c r="AP118" s="80"/>
      <c r="AQ118" s="80"/>
      <c r="AR118" s="100"/>
      <c r="AS118" s="100"/>
      <c r="AT118" s="100"/>
      <c r="AU118" s="100"/>
      <c r="AV118" s="103">
        <f t="shared" si="6"/>
        <v>0</v>
      </c>
      <c r="AX118" s="108"/>
      <c r="AY118" s="108"/>
      <c r="AZ118" s="108"/>
      <c r="BA118" s="109"/>
    </row>
    <row r="119" spans="1:53" s="13" customFormat="1" ht="13.2" hidden="1" customHeight="1" thickBot="1" x14ac:dyDescent="0.45">
      <c r="A119" s="1489"/>
      <c r="B119" s="1351"/>
      <c r="C119" s="1465"/>
      <c r="D119" s="1439"/>
      <c r="E119" s="273" t="s">
        <v>337</v>
      </c>
      <c r="F119" s="1283"/>
      <c r="G119" s="1627"/>
      <c r="H119" s="1136"/>
      <c r="I119" s="1304"/>
      <c r="J119" s="1482"/>
      <c r="K119" s="1655"/>
      <c r="L119" s="1222"/>
      <c r="M119" s="397" t="s">
        <v>40</v>
      </c>
      <c r="N119" s="253"/>
      <c r="O119" s="253"/>
      <c r="P119" s="253"/>
      <c r="Q119" s="253"/>
      <c r="R119" s="253"/>
      <c r="S119" s="59"/>
      <c r="T119" s="253"/>
      <c r="U119" s="253"/>
      <c r="V119" s="253"/>
      <c r="W119" s="253"/>
      <c r="X119" s="253"/>
      <c r="Y119" s="59"/>
      <c r="Z119" s="253"/>
      <c r="AA119" s="253"/>
      <c r="AB119" s="253"/>
      <c r="AC119" s="253"/>
      <c r="AD119" s="253"/>
      <c r="AE119" s="59"/>
      <c r="AF119" s="253"/>
      <c r="AG119" s="253"/>
      <c r="AH119" s="59"/>
      <c r="AI119" s="253"/>
      <c r="AJ119" s="253"/>
      <c r="AK119" s="59"/>
      <c r="AL119" s="253"/>
      <c r="AM119" s="253"/>
      <c r="AN119" s="253"/>
      <c r="AO119" s="253"/>
      <c r="AP119" s="253"/>
      <c r="AQ119" s="253"/>
      <c r="AR119" s="257"/>
      <c r="AS119" s="257"/>
      <c r="AT119" s="257"/>
      <c r="AU119" s="257"/>
      <c r="AV119" s="400">
        <f t="shared" si="6"/>
        <v>0</v>
      </c>
      <c r="AX119" s="108"/>
      <c r="AY119" s="108"/>
      <c r="AZ119" s="108"/>
      <c r="BA119" s="109"/>
    </row>
    <row r="120" spans="1:53" s="13" customFormat="1" ht="13.2" customHeight="1" x14ac:dyDescent="0.4">
      <c r="A120" s="1640" t="s">
        <v>462</v>
      </c>
      <c r="B120" s="1641"/>
      <c r="C120" s="1641"/>
      <c r="D120" s="1641"/>
      <c r="E120" s="1642"/>
      <c r="F120" s="598"/>
      <c r="G120" s="481"/>
      <c r="H120" s="1646">
        <f>SUM(H60:H119)</f>
        <v>12545</v>
      </c>
      <c r="I120" s="1646">
        <f>SUM(I60:I119)</f>
        <v>12545</v>
      </c>
      <c r="J120" s="1648">
        <f>SUM(J60:J119)</f>
        <v>2300</v>
      </c>
      <c r="K120" s="1650">
        <f>SUM(K58:K119)</f>
        <v>10245</v>
      </c>
      <c r="L120" s="1652">
        <f>J120/H120</f>
        <v>0.18333997608609007</v>
      </c>
      <c r="M120" s="482" t="s">
        <v>39</v>
      </c>
      <c r="N120" s="483">
        <f t="shared" ref="N120:AM121" si="7">N58+N60+N62+N64+N66+N68+N70+N72+N74+N76+N78+N80+N82+N84+N86+N88+N90+N92+N94+N96+N98+N100+N102+N104+N106+N108+N110+N112+N114+N116+N118</f>
        <v>400</v>
      </c>
      <c r="O120" s="483">
        <f t="shared" si="7"/>
        <v>400</v>
      </c>
      <c r="P120" s="483">
        <f t="shared" si="7"/>
        <v>500</v>
      </c>
      <c r="Q120" s="483">
        <f t="shared" si="7"/>
        <v>500</v>
      </c>
      <c r="R120" s="483">
        <f t="shared" si="7"/>
        <v>500</v>
      </c>
      <c r="S120" s="64">
        <f t="shared" si="7"/>
        <v>0</v>
      </c>
      <c r="T120" s="483">
        <f t="shared" si="7"/>
        <v>500</v>
      </c>
      <c r="U120" s="483">
        <f t="shared" si="7"/>
        <v>500</v>
      </c>
      <c r="V120" s="483">
        <f t="shared" si="7"/>
        <v>420</v>
      </c>
      <c r="W120" s="483">
        <f t="shared" si="7"/>
        <v>500</v>
      </c>
      <c r="X120" s="483">
        <f t="shared" si="7"/>
        <v>500</v>
      </c>
      <c r="Y120" s="64">
        <f t="shared" si="7"/>
        <v>0</v>
      </c>
      <c r="Z120" s="483">
        <f t="shared" si="7"/>
        <v>625</v>
      </c>
      <c r="AA120" s="483">
        <f t="shared" si="7"/>
        <v>500</v>
      </c>
      <c r="AB120" s="483">
        <f t="shared" si="7"/>
        <v>590</v>
      </c>
      <c r="AC120" s="483">
        <f t="shared" si="7"/>
        <v>500</v>
      </c>
      <c r="AD120" s="483">
        <f t="shared" si="7"/>
        <v>1120</v>
      </c>
      <c r="AE120" s="64">
        <f t="shared" si="7"/>
        <v>0</v>
      </c>
      <c r="AF120" s="483">
        <f t="shared" si="7"/>
        <v>870</v>
      </c>
      <c r="AG120" s="483">
        <f t="shared" si="7"/>
        <v>1200</v>
      </c>
      <c r="AH120" s="64">
        <f t="shared" si="7"/>
        <v>0</v>
      </c>
      <c r="AI120" s="724">
        <f t="shared" si="7"/>
        <v>1020</v>
      </c>
      <c r="AJ120" s="483">
        <f t="shared" si="7"/>
        <v>1400</v>
      </c>
      <c r="AK120" s="64">
        <f t="shared" si="7"/>
        <v>0</v>
      </c>
      <c r="AL120" s="483">
        <f t="shared" si="7"/>
        <v>0</v>
      </c>
      <c r="AM120" s="483">
        <f t="shared" si="7"/>
        <v>0</v>
      </c>
      <c r="AN120" s="247"/>
      <c r="AO120" s="247"/>
      <c r="AP120" s="247"/>
      <c r="AQ120" s="247"/>
      <c r="AR120" s="247"/>
      <c r="AS120" s="247"/>
      <c r="AT120" s="247"/>
      <c r="AU120" s="247"/>
      <c r="AV120" s="687">
        <f>AV58+AV60+AV62+AV64+AV66+AV68+AV70+AV72+AV74+AV76+AV78+AV80+AV82+AV84+AV86+AV88+AV90+AV92+AV94+AV96+AV98+AV100+AV102+AV104+AV106+AV108+AV110+AV112+AV114+AV116+AV118</f>
        <v>12545</v>
      </c>
      <c r="AX120" s="108"/>
      <c r="AY120" s="108"/>
      <c r="AZ120" s="108"/>
      <c r="BA120" s="109"/>
    </row>
    <row r="121" spans="1:53" s="13" customFormat="1" ht="13.2" customHeight="1" thickBot="1" x14ac:dyDescent="0.45">
      <c r="A121" s="1643"/>
      <c r="B121" s="1644"/>
      <c r="C121" s="1644"/>
      <c r="D121" s="1644"/>
      <c r="E121" s="1645"/>
      <c r="F121" s="599"/>
      <c r="G121" s="484"/>
      <c r="H121" s="1647"/>
      <c r="I121" s="1647"/>
      <c r="J121" s="1649"/>
      <c r="K121" s="1651"/>
      <c r="L121" s="1653"/>
      <c r="M121" s="485" t="s">
        <v>40</v>
      </c>
      <c r="N121" s="486">
        <f t="shared" si="7"/>
        <v>396</v>
      </c>
      <c r="O121" s="486">
        <f t="shared" si="7"/>
        <v>322</v>
      </c>
      <c r="P121" s="486">
        <f t="shared" si="7"/>
        <v>472</v>
      </c>
      <c r="Q121" s="486">
        <f t="shared" si="7"/>
        <v>488</v>
      </c>
      <c r="R121" s="486">
        <f t="shared" si="7"/>
        <v>300</v>
      </c>
      <c r="S121" s="78">
        <f t="shared" si="7"/>
        <v>0</v>
      </c>
      <c r="T121" s="486">
        <f t="shared" si="7"/>
        <v>322</v>
      </c>
      <c r="U121" s="486">
        <f t="shared" si="7"/>
        <v>0</v>
      </c>
      <c r="V121" s="486">
        <f t="shared" si="7"/>
        <v>0</v>
      </c>
      <c r="W121" s="486">
        <f>W59+W61+W63+W65+W78+W69+W71+W73+W75+W77+W79+W81+W83+W85+W87+W89+W91+W93+W95+W97+W99+W101+W103+W105+W107+W109+W111+W113+W115+W117+W119</f>
        <v>0</v>
      </c>
      <c r="X121" s="486">
        <f t="shared" si="7"/>
        <v>0</v>
      </c>
      <c r="Y121" s="78">
        <f t="shared" si="7"/>
        <v>0</v>
      </c>
      <c r="Z121" s="486">
        <f t="shared" si="7"/>
        <v>0</v>
      </c>
      <c r="AA121" s="486">
        <f t="shared" si="7"/>
        <v>0</v>
      </c>
      <c r="AB121" s="486">
        <f t="shared" si="7"/>
        <v>0</v>
      </c>
      <c r="AC121" s="486">
        <f t="shared" si="7"/>
        <v>0</v>
      </c>
      <c r="AD121" s="486">
        <f t="shared" si="7"/>
        <v>0</v>
      </c>
      <c r="AE121" s="78">
        <f t="shared" si="7"/>
        <v>0</v>
      </c>
      <c r="AF121" s="486">
        <f t="shared" si="7"/>
        <v>0</v>
      </c>
      <c r="AG121" s="486">
        <f t="shared" si="7"/>
        <v>0</v>
      </c>
      <c r="AH121" s="78">
        <f t="shared" si="7"/>
        <v>0</v>
      </c>
      <c r="AI121" s="486">
        <f t="shared" si="7"/>
        <v>0</v>
      </c>
      <c r="AJ121" s="486">
        <f t="shared" si="7"/>
        <v>0</v>
      </c>
      <c r="AK121" s="78">
        <f t="shared" si="7"/>
        <v>0</v>
      </c>
      <c r="AL121" s="486">
        <f t="shared" si="7"/>
        <v>0</v>
      </c>
      <c r="AM121" s="486">
        <f t="shared" si="7"/>
        <v>0</v>
      </c>
      <c r="AN121" s="40"/>
      <c r="AO121" s="40"/>
      <c r="AP121" s="40"/>
      <c r="AQ121" s="40"/>
      <c r="AR121" s="40"/>
      <c r="AS121" s="40"/>
      <c r="AT121" s="40"/>
      <c r="AU121" s="40"/>
      <c r="AV121" s="688">
        <f>AV59+AV61+AV63+AV65+AV67+AV69+AV71+AV73+AV75+AV77+AV79+AV81+AV83+AV85+AV87+AV89+AV91+AV93+AV95+AV97+AV99+AV101+AV103+AV105+AV107+AV109+AV111+AV113+AV115+AV117+AV119</f>
        <v>2300</v>
      </c>
      <c r="AX121" s="108"/>
      <c r="AY121" s="108"/>
      <c r="AZ121" s="108"/>
      <c r="BA121" s="109"/>
    </row>
    <row r="122" spans="1:53" s="13" customFormat="1" ht="13.2" customHeight="1" x14ac:dyDescent="0.4">
      <c r="A122" s="1437" t="s">
        <v>27</v>
      </c>
      <c r="B122" s="1350" t="s">
        <v>461</v>
      </c>
      <c r="C122" s="36"/>
      <c r="D122" s="1439" t="s">
        <v>707</v>
      </c>
      <c r="E122" s="82" t="s">
        <v>708</v>
      </c>
      <c r="F122" s="1283"/>
      <c r="G122" s="1658"/>
      <c r="H122" s="1654">
        <v>300</v>
      </c>
      <c r="I122" s="1304">
        <f>AV122</f>
        <v>300</v>
      </c>
      <c r="J122" s="1463">
        <f>SUM(N123:AU123)</f>
        <v>0</v>
      </c>
      <c r="K122" s="1655">
        <f>H122-J122</f>
        <v>300</v>
      </c>
      <c r="L122" s="1446">
        <f>J122/H122</f>
        <v>0</v>
      </c>
      <c r="M122" s="296" t="s">
        <v>30</v>
      </c>
      <c r="N122" s="76"/>
      <c r="O122" s="76"/>
      <c r="P122" s="76"/>
      <c r="Q122" s="76"/>
      <c r="R122" s="76"/>
      <c r="S122" s="79"/>
      <c r="T122" s="76"/>
      <c r="U122" s="76"/>
      <c r="V122" s="76">
        <v>100</v>
      </c>
      <c r="W122" s="76"/>
      <c r="X122" s="718"/>
      <c r="Y122" s="79"/>
      <c r="Z122" s="76"/>
      <c r="AA122" s="76"/>
      <c r="AB122" s="76"/>
      <c r="AC122" s="76"/>
      <c r="AD122" s="76"/>
      <c r="AE122" s="79"/>
      <c r="AF122" s="76"/>
      <c r="AG122" s="76">
        <v>200</v>
      </c>
      <c r="AH122" s="79"/>
      <c r="AI122" s="76"/>
      <c r="AJ122" s="76"/>
      <c r="AK122" s="79"/>
      <c r="AL122" s="76"/>
      <c r="AM122" s="76"/>
      <c r="AN122" s="76"/>
      <c r="AO122" s="76"/>
      <c r="AP122" s="76"/>
      <c r="AQ122" s="76"/>
      <c r="AR122" s="33"/>
      <c r="AS122" s="33"/>
      <c r="AT122" s="33"/>
      <c r="AU122" s="33"/>
      <c r="AV122" s="93">
        <f t="shared" ref="AV122:AV127" si="8">SUM(N122:AU122)</f>
        <v>300</v>
      </c>
      <c r="AX122" s="108"/>
      <c r="AY122" s="108"/>
      <c r="AZ122" s="108"/>
      <c r="BA122" s="109"/>
    </row>
    <row r="123" spans="1:53" s="13" customFormat="1" ht="13.2" customHeight="1" thickBot="1" x14ac:dyDescent="0.45">
      <c r="A123" s="1438"/>
      <c r="B123" s="1465"/>
      <c r="C123" s="36"/>
      <c r="D123" s="1365"/>
      <c r="E123" s="106" t="s">
        <v>709</v>
      </c>
      <c r="F123" s="1141"/>
      <c r="G123" s="1619"/>
      <c r="H123" s="1639"/>
      <c r="I123" s="1235"/>
      <c r="J123" s="1442"/>
      <c r="K123" s="1240"/>
      <c r="L123" s="1222"/>
      <c r="M123" s="37" t="s">
        <v>31</v>
      </c>
      <c r="N123" s="40"/>
      <c r="O123" s="40"/>
      <c r="P123" s="40"/>
      <c r="Q123" s="40"/>
      <c r="R123" s="40"/>
      <c r="S123" s="78"/>
      <c r="T123" s="40"/>
      <c r="U123" s="40"/>
      <c r="V123" s="40"/>
      <c r="W123" s="40"/>
      <c r="X123" s="40"/>
      <c r="Y123" s="78"/>
      <c r="Z123" s="40"/>
      <c r="AA123" s="40"/>
      <c r="AB123" s="40"/>
      <c r="AC123" s="40"/>
      <c r="AD123" s="40"/>
      <c r="AE123" s="78"/>
      <c r="AF123" s="40"/>
      <c r="AG123" s="40"/>
      <c r="AH123" s="78"/>
      <c r="AI123" s="40"/>
      <c r="AJ123" s="40"/>
      <c r="AK123" s="78"/>
      <c r="AL123" s="40"/>
      <c r="AM123" s="40"/>
      <c r="AN123" s="40"/>
      <c r="AO123" s="40"/>
      <c r="AP123" s="40"/>
      <c r="AQ123" s="40"/>
      <c r="AR123" s="41"/>
      <c r="AS123" s="41"/>
      <c r="AT123" s="41"/>
      <c r="AU123" s="41"/>
      <c r="AV123" s="94">
        <f t="shared" si="8"/>
        <v>0</v>
      </c>
      <c r="AX123" s="108"/>
      <c r="AY123" s="108"/>
      <c r="AZ123" s="108"/>
      <c r="BA123" s="109"/>
    </row>
    <row r="124" spans="1:53" s="13" customFormat="1" ht="13.2" customHeight="1" x14ac:dyDescent="0.4">
      <c r="A124" s="1437" t="s">
        <v>27</v>
      </c>
      <c r="B124" s="1465"/>
      <c r="C124" s="36"/>
      <c r="D124" s="1439" t="s">
        <v>63</v>
      </c>
      <c r="E124" s="273" t="s">
        <v>725</v>
      </c>
      <c r="F124" s="1140"/>
      <c r="G124" s="1618"/>
      <c r="H124" s="1638">
        <v>500</v>
      </c>
      <c r="I124" s="1230">
        <f>AV124</f>
        <v>500</v>
      </c>
      <c r="J124" s="1441">
        <f>SUM(N125:AU125)</f>
        <v>0</v>
      </c>
      <c r="K124" s="1239">
        <f>H124-J124</f>
        <v>500</v>
      </c>
      <c r="L124" s="1209">
        <f>J124/H124</f>
        <v>0</v>
      </c>
      <c r="M124" s="30" t="s">
        <v>30</v>
      </c>
      <c r="N124" s="80"/>
      <c r="O124" s="80"/>
      <c r="P124" s="80"/>
      <c r="Q124" s="80"/>
      <c r="R124" s="80"/>
      <c r="S124" s="102"/>
      <c r="T124" s="80"/>
      <c r="U124" s="80"/>
      <c r="V124" s="723">
        <v>100</v>
      </c>
      <c r="W124" s="321"/>
      <c r="X124" s="80"/>
      <c r="Y124" s="102"/>
      <c r="Z124" s="80"/>
      <c r="AA124" s="80"/>
      <c r="AB124" s="80"/>
      <c r="AC124" s="80"/>
      <c r="AD124" s="80"/>
      <c r="AE124" s="102"/>
      <c r="AF124" s="80">
        <v>400</v>
      </c>
      <c r="AG124" s="80"/>
      <c r="AH124" s="102"/>
      <c r="AI124" s="80"/>
      <c r="AJ124" s="80"/>
      <c r="AK124" s="102"/>
      <c r="AL124" s="80"/>
      <c r="AM124" s="80"/>
      <c r="AN124" s="80"/>
      <c r="AO124" s="80"/>
      <c r="AP124" s="80"/>
      <c r="AQ124" s="80"/>
      <c r="AR124" s="100"/>
      <c r="AS124" s="100"/>
      <c r="AT124" s="100"/>
      <c r="AU124" s="100"/>
      <c r="AV124" s="103">
        <f t="shared" si="8"/>
        <v>500</v>
      </c>
      <c r="AX124" s="108"/>
      <c r="AY124" s="108"/>
      <c r="AZ124" s="108"/>
      <c r="BA124" s="109"/>
    </row>
    <row r="125" spans="1:53" s="13" customFormat="1" ht="13.2" customHeight="1" thickBot="1" x14ac:dyDescent="0.45">
      <c r="A125" s="1438"/>
      <c r="B125" s="1465"/>
      <c r="C125" s="36"/>
      <c r="D125" s="1365"/>
      <c r="E125" s="105" t="s">
        <v>694</v>
      </c>
      <c r="F125" s="1141"/>
      <c r="G125" s="1619"/>
      <c r="H125" s="1639"/>
      <c r="I125" s="1235"/>
      <c r="J125" s="1442"/>
      <c r="K125" s="1240"/>
      <c r="L125" s="1222"/>
      <c r="M125" s="37" t="s">
        <v>31</v>
      </c>
      <c r="N125" s="40"/>
      <c r="O125" s="40"/>
      <c r="P125" s="40"/>
      <c r="Q125" s="40"/>
      <c r="R125" s="40"/>
      <c r="S125" s="78"/>
      <c r="T125" s="40"/>
      <c r="U125" s="40"/>
      <c r="V125" s="40"/>
      <c r="W125" s="40"/>
      <c r="X125" s="40"/>
      <c r="Y125" s="78"/>
      <c r="Z125" s="40"/>
      <c r="AA125" s="40"/>
      <c r="AB125" s="40"/>
      <c r="AC125" s="40"/>
      <c r="AD125" s="40"/>
      <c r="AE125" s="78"/>
      <c r="AF125" s="40"/>
      <c r="AG125" s="40"/>
      <c r="AH125" s="78"/>
      <c r="AI125" s="40"/>
      <c r="AJ125" s="40"/>
      <c r="AK125" s="78"/>
      <c r="AL125" s="40"/>
      <c r="AM125" s="40"/>
      <c r="AN125" s="40"/>
      <c r="AO125" s="40"/>
      <c r="AP125" s="40"/>
      <c r="AQ125" s="40"/>
      <c r="AR125" s="41"/>
      <c r="AS125" s="41"/>
      <c r="AT125" s="41"/>
      <c r="AU125" s="41"/>
      <c r="AV125" s="94">
        <f t="shared" si="8"/>
        <v>0</v>
      </c>
      <c r="AX125" s="108"/>
      <c r="AY125" s="108"/>
      <c r="AZ125" s="108"/>
      <c r="BA125" s="109"/>
    </row>
    <row r="126" spans="1:53" s="13" customFormat="1" ht="13.2" customHeight="1" x14ac:dyDescent="0.4">
      <c r="A126" s="1437" t="s">
        <v>27</v>
      </c>
      <c r="B126" s="1465"/>
      <c r="C126" s="36"/>
      <c r="D126" s="1364" t="s">
        <v>65</v>
      </c>
      <c r="E126" s="714" t="s">
        <v>703</v>
      </c>
      <c r="F126" s="1140"/>
      <c r="G126" s="329"/>
      <c r="H126" s="1636">
        <v>200</v>
      </c>
      <c r="I126" s="1230">
        <f>AV126</f>
        <v>200</v>
      </c>
      <c r="J126" s="1441">
        <f>SUM(N127:AU127)</f>
        <v>0</v>
      </c>
      <c r="K126" s="1239">
        <f>H126-J126</f>
        <v>200</v>
      </c>
      <c r="L126" s="1209">
        <f>J126/H126</f>
        <v>0</v>
      </c>
      <c r="M126" s="30" t="s">
        <v>30</v>
      </c>
      <c r="N126" s="80"/>
      <c r="O126" s="80"/>
      <c r="P126" s="80"/>
      <c r="Q126" s="80"/>
      <c r="R126" s="80"/>
      <c r="S126" s="102"/>
      <c r="T126" s="80"/>
      <c r="U126" s="321">
        <v>150</v>
      </c>
      <c r="V126" s="80"/>
      <c r="W126" s="80"/>
      <c r="X126" s="80">
        <v>50</v>
      </c>
      <c r="Y126" s="102"/>
      <c r="Z126" s="80"/>
      <c r="AA126" s="80"/>
      <c r="AB126" s="80"/>
      <c r="AC126" s="80"/>
      <c r="AD126" s="80"/>
      <c r="AE126" s="102"/>
      <c r="AF126" s="80"/>
      <c r="AG126" s="80"/>
      <c r="AH126" s="102"/>
      <c r="AI126" s="80"/>
      <c r="AJ126" s="80"/>
      <c r="AK126" s="102"/>
      <c r="AL126" s="80"/>
      <c r="AM126" s="80"/>
      <c r="AN126" s="80"/>
      <c r="AO126" s="80"/>
      <c r="AP126" s="80"/>
      <c r="AQ126" s="80"/>
      <c r="AR126" s="100"/>
      <c r="AS126" s="100"/>
      <c r="AT126" s="100"/>
      <c r="AU126" s="100"/>
      <c r="AV126" s="103">
        <f t="shared" si="8"/>
        <v>200</v>
      </c>
      <c r="AX126" s="108"/>
      <c r="AY126" s="108"/>
      <c r="AZ126" s="108"/>
      <c r="BA126" s="109"/>
    </row>
    <row r="127" spans="1:53" s="13" customFormat="1" ht="13.2" customHeight="1" thickBot="1" x14ac:dyDescent="0.45">
      <c r="A127" s="1438"/>
      <c r="B127" s="1465"/>
      <c r="C127" s="36"/>
      <c r="D127" s="1365"/>
      <c r="E127" s="104" t="s">
        <v>676</v>
      </c>
      <c r="F127" s="1141"/>
      <c r="G127" s="330"/>
      <c r="H127" s="1637"/>
      <c r="I127" s="1235"/>
      <c r="J127" s="1442"/>
      <c r="K127" s="1240"/>
      <c r="L127" s="1222"/>
      <c r="M127" s="37" t="s">
        <v>31</v>
      </c>
      <c r="N127" s="40"/>
      <c r="O127" s="40"/>
      <c r="P127" s="40"/>
      <c r="Q127" s="40"/>
      <c r="R127" s="40"/>
      <c r="S127" s="78"/>
      <c r="T127" s="40"/>
      <c r="U127" s="40"/>
      <c r="V127" s="40"/>
      <c r="W127" s="40"/>
      <c r="X127" s="40"/>
      <c r="Y127" s="78"/>
      <c r="Z127" s="40"/>
      <c r="AA127" s="40"/>
      <c r="AB127" s="40"/>
      <c r="AC127" s="40"/>
      <c r="AD127" s="40"/>
      <c r="AE127" s="78"/>
      <c r="AF127" s="40"/>
      <c r="AG127" s="40"/>
      <c r="AH127" s="78"/>
      <c r="AI127" s="40"/>
      <c r="AJ127" s="40"/>
      <c r="AK127" s="78"/>
      <c r="AL127" s="40"/>
      <c r="AM127" s="40"/>
      <c r="AN127" s="40"/>
      <c r="AO127" s="40"/>
      <c r="AP127" s="40"/>
      <c r="AQ127" s="40"/>
      <c r="AR127" s="41"/>
      <c r="AS127" s="41"/>
      <c r="AT127" s="41"/>
      <c r="AU127" s="41"/>
      <c r="AV127" s="94">
        <f t="shared" si="8"/>
        <v>0</v>
      </c>
      <c r="AX127" s="108"/>
      <c r="AY127" s="108"/>
      <c r="AZ127" s="108"/>
      <c r="BA127" s="109"/>
    </row>
    <row r="128" spans="1:53" s="13" customFormat="1" ht="13.2" hidden="1" customHeight="1" x14ac:dyDescent="0.4">
      <c r="A128" s="1437" t="s">
        <v>505</v>
      </c>
      <c r="B128" s="1465"/>
      <c r="C128" s="1350" t="s">
        <v>56</v>
      </c>
      <c r="D128" s="1439" t="s">
        <v>504</v>
      </c>
      <c r="E128" s="82" t="s">
        <v>685</v>
      </c>
      <c r="F128" s="1466"/>
      <c r="G128" s="345"/>
      <c r="H128" s="1142"/>
      <c r="I128" s="1230">
        <f>AV128</f>
        <v>0</v>
      </c>
      <c r="J128" s="1232">
        <f>SUM(N129:AU129)</f>
        <v>0</v>
      </c>
      <c r="K128" s="1239">
        <f>H128-J128</f>
        <v>0</v>
      </c>
      <c r="L128" s="1446" t="e">
        <f>J128/H128</f>
        <v>#DIV/0!</v>
      </c>
      <c r="M128" s="83" t="s">
        <v>39</v>
      </c>
      <c r="N128" s="80"/>
      <c r="O128" s="80"/>
      <c r="P128" s="80"/>
      <c r="Q128" s="80"/>
      <c r="R128" s="80"/>
      <c r="S128" s="102"/>
      <c r="T128" s="80"/>
      <c r="U128" s="80"/>
      <c r="V128" s="80"/>
      <c r="W128" s="80"/>
      <c r="X128" s="80"/>
      <c r="Y128" s="102"/>
      <c r="Z128" s="80"/>
      <c r="AA128" s="80"/>
      <c r="AB128" s="80"/>
      <c r="AC128" s="80"/>
      <c r="AD128" s="80"/>
      <c r="AE128" s="102"/>
      <c r="AF128" s="80"/>
      <c r="AG128" s="80"/>
      <c r="AH128" s="102"/>
      <c r="AI128" s="80"/>
      <c r="AJ128" s="80"/>
      <c r="AK128" s="102"/>
      <c r="AL128" s="80"/>
      <c r="AM128" s="80"/>
      <c r="AN128" s="80"/>
      <c r="AO128" s="80"/>
      <c r="AP128" s="80"/>
      <c r="AQ128" s="80"/>
      <c r="AR128" s="100"/>
      <c r="AS128" s="100"/>
      <c r="AT128" s="100"/>
      <c r="AU128" s="100"/>
      <c r="AV128" s="103">
        <f t="shared" si="6"/>
        <v>0</v>
      </c>
      <c r="AX128" s="108"/>
      <c r="AY128" s="108"/>
      <c r="AZ128" s="108"/>
      <c r="BA128" s="109"/>
    </row>
    <row r="129" spans="1:53" s="13" customFormat="1" ht="13.2" hidden="1" customHeight="1" thickBot="1" x14ac:dyDescent="0.45">
      <c r="A129" s="1437"/>
      <c r="B129" s="1465"/>
      <c r="C129" s="1465"/>
      <c r="D129" s="1439"/>
      <c r="E129" s="457" t="s">
        <v>507</v>
      </c>
      <c r="F129" s="1467"/>
      <c r="G129" s="600"/>
      <c r="H129" s="1136"/>
      <c r="I129" s="1304"/>
      <c r="J129" s="1482"/>
      <c r="K129" s="1655"/>
      <c r="L129" s="1222"/>
      <c r="M129" s="397" t="s">
        <v>40</v>
      </c>
      <c r="N129" s="253"/>
      <c r="O129" s="253"/>
      <c r="P129" s="253"/>
      <c r="Q129" s="253"/>
      <c r="R129" s="253"/>
      <c r="S129" s="59"/>
      <c r="T129" s="253"/>
      <c r="U129" s="253"/>
      <c r="V129" s="253"/>
      <c r="W129" s="253"/>
      <c r="X129" s="253"/>
      <c r="Y129" s="59"/>
      <c r="Z129" s="253"/>
      <c r="AA129" s="253"/>
      <c r="AB129" s="253"/>
      <c r="AC129" s="253"/>
      <c r="AD129" s="253"/>
      <c r="AE129" s="59"/>
      <c r="AF129" s="253"/>
      <c r="AG129" s="253"/>
      <c r="AH129" s="59"/>
      <c r="AI129" s="253"/>
      <c r="AJ129" s="253"/>
      <c r="AK129" s="59"/>
      <c r="AL129" s="253"/>
      <c r="AM129" s="253"/>
      <c r="AN129" s="253"/>
      <c r="AO129" s="253"/>
      <c r="AP129" s="253"/>
      <c r="AQ129" s="253"/>
      <c r="AR129" s="257"/>
      <c r="AS129" s="257"/>
      <c r="AT129" s="257"/>
      <c r="AU129" s="257"/>
      <c r="AV129" s="400">
        <f t="shared" si="6"/>
        <v>0</v>
      </c>
      <c r="AX129" s="108"/>
      <c r="AY129" s="108"/>
      <c r="AZ129" s="108"/>
      <c r="BA129" s="109"/>
    </row>
    <row r="130" spans="1:53" s="13" customFormat="1" ht="13.2" customHeight="1" x14ac:dyDescent="0.4">
      <c r="A130" s="1660" t="s">
        <v>463</v>
      </c>
      <c r="B130" s="1661"/>
      <c r="C130" s="1661"/>
      <c r="D130" s="1661"/>
      <c r="E130" s="1662"/>
      <c r="F130" s="1530"/>
      <c r="G130" s="598"/>
      <c r="H130" s="1666">
        <f>SUM(H122:H129)</f>
        <v>1000</v>
      </c>
      <c r="I130" s="1668">
        <f>SUM(I122:I129)</f>
        <v>1000</v>
      </c>
      <c r="J130" s="1670">
        <f>SUM(J122:J129)</f>
        <v>0</v>
      </c>
      <c r="K130" s="1672">
        <f>SUM(K122:K129)</f>
        <v>1000</v>
      </c>
      <c r="L130" s="1605">
        <f>J130/H130</f>
        <v>0</v>
      </c>
      <c r="M130" s="489" t="s">
        <v>30</v>
      </c>
      <c r="N130" s="528">
        <f t="shared" ref="N130:AM131" si="9">N122+N126+N128</f>
        <v>0</v>
      </c>
      <c r="O130" s="528">
        <f t="shared" si="9"/>
        <v>0</v>
      </c>
      <c r="P130" s="528">
        <f>P122+P126+P128+P124</f>
        <v>0</v>
      </c>
      <c r="Q130" s="528">
        <f t="shared" ref="Q130:AL130" si="10">Q122+Q126+Q128+Q124</f>
        <v>0</v>
      </c>
      <c r="R130" s="528">
        <f t="shared" si="10"/>
        <v>0</v>
      </c>
      <c r="S130" s="528">
        <f t="shared" si="10"/>
        <v>0</v>
      </c>
      <c r="T130" s="528">
        <f>T122+T126+T128+T124</f>
        <v>0</v>
      </c>
      <c r="U130" s="528">
        <f>U122+U126+U128+U124</f>
        <v>150</v>
      </c>
      <c r="V130" s="528">
        <f t="shared" si="10"/>
        <v>200</v>
      </c>
      <c r="W130" s="528">
        <f t="shared" si="10"/>
        <v>0</v>
      </c>
      <c r="X130" s="528">
        <f t="shared" si="10"/>
        <v>50</v>
      </c>
      <c r="Y130" s="528">
        <f t="shared" si="10"/>
        <v>0</v>
      </c>
      <c r="Z130" s="528">
        <f t="shared" si="10"/>
        <v>0</v>
      </c>
      <c r="AA130" s="528">
        <f t="shared" si="10"/>
        <v>0</v>
      </c>
      <c r="AB130" s="528">
        <f t="shared" si="10"/>
        <v>0</v>
      </c>
      <c r="AC130" s="528">
        <f t="shared" si="10"/>
        <v>0</v>
      </c>
      <c r="AD130" s="528">
        <f t="shared" si="10"/>
        <v>0</v>
      </c>
      <c r="AE130" s="528">
        <f t="shared" si="10"/>
        <v>0</v>
      </c>
      <c r="AF130" s="528">
        <f t="shared" si="10"/>
        <v>400</v>
      </c>
      <c r="AG130" s="528">
        <f t="shared" si="9"/>
        <v>200</v>
      </c>
      <c r="AH130" s="528">
        <f t="shared" si="10"/>
        <v>0</v>
      </c>
      <c r="AI130" s="528">
        <f t="shared" si="10"/>
        <v>0</v>
      </c>
      <c r="AJ130" s="528">
        <f t="shared" si="10"/>
        <v>0</v>
      </c>
      <c r="AK130" s="528">
        <f t="shared" si="10"/>
        <v>0</v>
      </c>
      <c r="AL130" s="528">
        <f t="shared" si="10"/>
        <v>0</v>
      </c>
      <c r="AM130" s="528">
        <f t="shared" si="9"/>
        <v>0</v>
      </c>
      <c r="AN130" s="682"/>
      <c r="AO130" s="682"/>
      <c r="AP130" s="682"/>
      <c r="AQ130" s="682"/>
      <c r="AR130" s="682"/>
      <c r="AS130" s="682"/>
      <c r="AT130" s="682"/>
      <c r="AU130" s="682"/>
      <c r="AV130" s="689">
        <f>AV122+AV126+AV128+AV124</f>
        <v>1000</v>
      </c>
      <c r="AX130" s="113"/>
      <c r="AY130" s="108"/>
      <c r="AZ130" s="108"/>
      <c r="BA130" s="109"/>
    </row>
    <row r="131" spans="1:53" s="13" customFormat="1" ht="13.2" customHeight="1" thickBot="1" x14ac:dyDescent="0.45">
      <c r="A131" s="1663"/>
      <c r="B131" s="1664"/>
      <c r="C131" s="1664"/>
      <c r="D131" s="1664"/>
      <c r="E131" s="1665"/>
      <c r="F131" s="1531"/>
      <c r="G131" s="599"/>
      <c r="H131" s="1667"/>
      <c r="I131" s="1669"/>
      <c r="J131" s="1671"/>
      <c r="K131" s="1673"/>
      <c r="L131" s="1659"/>
      <c r="M131" s="490" t="s">
        <v>31</v>
      </c>
      <c r="N131" s="529">
        <f t="shared" si="9"/>
        <v>0</v>
      </c>
      <c r="O131" s="529">
        <f t="shared" si="9"/>
        <v>0</v>
      </c>
      <c r="P131" s="529">
        <f t="shared" si="9"/>
        <v>0</v>
      </c>
      <c r="Q131" s="529">
        <f t="shared" si="9"/>
        <v>0</v>
      </c>
      <c r="R131" s="529">
        <f t="shared" si="9"/>
        <v>0</v>
      </c>
      <c r="S131" s="529">
        <f t="shared" si="9"/>
        <v>0</v>
      </c>
      <c r="T131" s="529">
        <f t="shared" si="9"/>
        <v>0</v>
      </c>
      <c r="U131" s="529">
        <f t="shared" si="9"/>
        <v>0</v>
      </c>
      <c r="V131" s="529">
        <f t="shared" si="9"/>
        <v>0</v>
      </c>
      <c r="W131" s="529">
        <f t="shared" si="9"/>
        <v>0</v>
      </c>
      <c r="X131" s="529">
        <f t="shared" si="9"/>
        <v>0</v>
      </c>
      <c r="Y131" s="529">
        <f t="shared" si="9"/>
        <v>0</v>
      </c>
      <c r="Z131" s="529">
        <f t="shared" si="9"/>
        <v>0</v>
      </c>
      <c r="AA131" s="529">
        <f t="shared" si="9"/>
        <v>0</v>
      </c>
      <c r="AB131" s="529">
        <f t="shared" si="9"/>
        <v>0</v>
      </c>
      <c r="AC131" s="529">
        <f t="shared" si="9"/>
        <v>0</v>
      </c>
      <c r="AD131" s="529">
        <f t="shared" si="9"/>
        <v>0</v>
      </c>
      <c r="AE131" s="529">
        <f t="shared" si="9"/>
        <v>0</v>
      </c>
      <c r="AF131" s="529">
        <f t="shared" si="9"/>
        <v>0</v>
      </c>
      <c r="AG131" s="529">
        <f t="shared" si="9"/>
        <v>0</v>
      </c>
      <c r="AH131" s="529">
        <f t="shared" si="9"/>
        <v>0</v>
      </c>
      <c r="AI131" s="529">
        <f t="shared" si="9"/>
        <v>0</v>
      </c>
      <c r="AJ131" s="529">
        <f t="shared" si="9"/>
        <v>0</v>
      </c>
      <c r="AK131" s="529">
        <f t="shared" si="9"/>
        <v>0</v>
      </c>
      <c r="AL131" s="529">
        <f t="shared" si="9"/>
        <v>0</v>
      </c>
      <c r="AM131" s="529">
        <f t="shared" si="9"/>
        <v>0</v>
      </c>
      <c r="AN131" s="253"/>
      <c r="AO131" s="253"/>
      <c r="AP131" s="253"/>
      <c r="AQ131" s="253"/>
      <c r="AR131" s="253"/>
      <c r="AS131" s="253"/>
      <c r="AT131" s="253"/>
      <c r="AU131" s="253"/>
      <c r="AV131" s="253">
        <f>AV123+AV127+AV129</f>
        <v>0</v>
      </c>
      <c r="AX131" s="113"/>
      <c r="AY131" s="108"/>
      <c r="AZ131" s="108"/>
      <c r="BA131" s="109"/>
    </row>
    <row r="132" spans="1:53" s="13" customFormat="1" ht="13.2" customHeight="1" x14ac:dyDescent="0.4">
      <c r="A132" s="1124" t="s">
        <v>464</v>
      </c>
      <c r="B132" s="1318"/>
      <c r="C132" s="1318"/>
      <c r="D132" s="1318"/>
      <c r="E132" s="1319"/>
      <c r="F132" s="1352">
        <f>SUM(F58:F131)</f>
        <v>0</v>
      </c>
      <c r="G132" s="347"/>
      <c r="H132" s="1272">
        <f>H120+H130</f>
        <v>13545</v>
      </c>
      <c r="I132" s="1272">
        <f>I120+I130</f>
        <v>13545</v>
      </c>
      <c r="J132" s="1326">
        <f>J120+J130</f>
        <v>2300</v>
      </c>
      <c r="K132" s="1487">
        <f>K120+K130</f>
        <v>11245</v>
      </c>
      <c r="L132" s="1422">
        <f>J132/H132</f>
        <v>0.16980435585086748</v>
      </c>
      <c r="M132" s="114" t="s">
        <v>39</v>
      </c>
      <c r="N132" s="550">
        <f>N120+N130</f>
        <v>400</v>
      </c>
      <c r="O132" s="550">
        <f t="shared" ref="O132:AM133" si="11">O120+O130</f>
        <v>400</v>
      </c>
      <c r="P132" s="550">
        <f>P120+P130</f>
        <v>500</v>
      </c>
      <c r="Q132" s="550">
        <f t="shared" si="11"/>
        <v>500</v>
      </c>
      <c r="R132" s="550">
        <f t="shared" si="11"/>
        <v>500</v>
      </c>
      <c r="S132" s="514">
        <f t="shared" si="11"/>
        <v>0</v>
      </c>
      <c r="T132" s="550">
        <f>T120+T130</f>
        <v>500</v>
      </c>
      <c r="U132" s="550">
        <f>U120+U130</f>
        <v>650</v>
      </c>
      <c r="V132" s="550">
        <f t="shared" si="11"/>
        <v>620</v>
      </c>
      <c r="W132" s="550">
        <f t="shared" ref="W132:Y133" si="12">W120+W130</f>
        <v>500</v>
      </c>
      <c r="X132" s="550">
        <f t="shared" si="12"/>
        <v>550</v>
      </c>
      <c r="Y132" s="514">
        <f t="shared" si="12"/>
        <v>0</v>
      </c>
      <c r="Z132" s="550">
        <f t="shared" si="11"/>
        <v>625</v>
      </c>
      <c r="AA132" s="550">
        <f t="shared" si="11"/>
        <v>500</v>
      </c>
      <c r="AB132" s="550">
        <f t="shared" si="11"/>
        <v>590</v>
      </c>
      <c r="AC132" s="550">
        <f t="shared" si="11"/>
        <v>500</v>
      </c>
      <c r="AD132" s="550">
        <f t="shared" ref="AD132:AG133" si="13">AD120+AD130</f>
        <v>1120</v>
      </c>
      <c r="AE132" s="514">
        <f t="shared" si="13"/>
        <v>0</v>
      </c>
      <c r="AF132" s="550">
        <f t="shared" si="13"/>
        <v>1270</v>
      </c>
      <c r="AG132" s="550">
        <f t="shared" si="13"/>
        <v>1400</v>
      </c>
      <c r="AH132" s="514">
        <f t="shared" si="11"/>
        <v>0</v>
      </c>
      <c r="AI132" s="550">
        <f t="shared" ref="AI132:AK133" si="14">AI120+AI130</f>
        <v>1020</v>
      </c>
      <c r="AJ132" s="550">
        <f t="shared" si="14"/>
        <v>1400</v>
      </c>
      <c r="AK132" s="514">
        <f t="shared" si="14"/>
        <v>0</v>
      </c>
      <c r="AL132" s="550">
        <f t="shared" si="11"/>
        <v>0</v>
      </c>
      <c r="AM132" s="550">
        <f t="shared" si="11"/>
        <v>0</v>
      </c>
      <c r="AN132" s="703"/>
      <c r="AO132" s="690"/>
      <c r="AP132" s="690"/>
      <c r="AQ132" s="690"/>
      <c r="AR132" s="690"/>
      <c r="AS132" s="690"/>
      <c r="AT132" s="690"/>
      <c r="AU132" s="690"/>
      <c r="AV132" s="691">
        <f>AV120+AV130</f>
        <v>13545</v>
      </c>
      <c r="AX132" s="108"/>
      <c r="AY132" s="108"/>
      <c r="AZ132" s="108"/>
      <c r="BA132" s="109"/>
    </row>
    <row r="133" spans="1:53" s="13" customFormat="1" ht="13.2" customHeight="1" thickBot="1" x14ac:dyDescent="0.45">
      <c r="A133" s="1320"/>
      <c r="B133" s="1321"/>
      <c r="C133" s="1321"/>
      <c r="D133" s="1321"/>
      <c r="E133" s="1322"/>
      <c r="F133" s="1353"/>
      <c r="G133" s="348"/>
      <c r="H133" s="1325"/>
      <c r="I133" s="1325"/>
      <c r="J133" s="1327"/>
      <c r="K133" s="1488"/>
      <c r="L133" s="1423"/>
      <c r="M133" s="71" t="s">
        <v>40</v>
      </c>
      <c r="N133" s="551">
        <f>N121+N131</f>
        <v>396</v>
      </c>
      <c r="O133" s="551">
        <f t="shared" si="11"/>
        <v>322</v>
      </c>
      <c r="P133" s="551">
        <f t="shared" si="11"/>
        <v>472</v>
      </c>
      <c r="Q133" s="551">
        <f t="shared" si="11"/>
        <v>488</v>
      </c>
      <c r="R133" s="551">
        <f t="shared" si="11"/>
        <v>300</v>
      </c>
      <c r="S133" s="629">
        <f t="shared" si="11"/>
        <v>0</v>
      </c>
      <c r="T133" s="551">
        <f>T121+T131</f>
        <v>322</v>
      </c>
      <c r="U133" s="551">
        <f>U121+U131</f>
        <v>0</v>
      </c>
      <c r="V133" s="551">
        <f t="shared" si="11"/>
        <v>0</v>
      </c>
      <c r="W133" s="551">
        <f t="shared" si="12"/>
        <v>0</v>
      </c>
      <c r="X133" s="551">
        <f t="shared" si="12"/>
        <v>0</v>
      </c>
      <c r="Y133" s="629">
        <f t="shared" si="12"/>
        <v>0</v>
      </c>
      <c r="Z133" s="551">
        <f t="shared" si="11"/>
        <v>0</v>
      </c>
      <c r="AA133" s="551">
        <f t="shared" si="11"/>
        <v>0</v>
      </c>
      <c r="AB133" s="551">
        <f t="shared" si="11"/>
        <v>0</v>
      </c>
      <c r="AC133" s="551">
        <f t="shared" si="11"/>
        <v>0</v>
      </c>
      <c r="AD133" s="551">
        <f t="shared" si="13"/>
        <v>0</v>
      </c>
      <c r="AE133" s="629">
        <f t="shared" si="13"/>
        <v>0</v>
      </c>
      <c r="AF133" s="551">
        <f t="shared" si="13"/>
        <v>0</v>
      </c>
      <c r="AG133" s="551">
        <f t="shared" si="13"/>
        <v>0</v>
      </c>
      <c r="AH133" s="629">
        <f t="shared" si="11"/>
        <v>0</v>
      </c>
      <c r="AI133" s="551">
        <f t="shared" si="14"/>
        <v>0</v>
      </c>
      <c r="AJ133" s="551">
        <f t="shared" si="14"/>
        <v>0</v>
      </c>
      <c r="AK133" s="629">
        <f t="shared" si="14"/>
        <v>0</v>
      </c>
      <c r="AL133" s="551">
        <f t="shared" si="11"/>
        <v>0</v>
      </c>
      <c r="AM133" s="551">
        <f t="shared" si="11"/>
        <v>0</v>
      </c>
      <c r="AN133" s="704"/>
      <c r="AO133" s="692"/>
      <c r="AP133" s="692"/>
      <c r="AQ133" s="692"/>
      <c r="AR133" s="692"/>
      <c r="AS133" s="692"/>
      <c r="AT133" s="692"/>
      <c r="AU133" s="692"/>
      <c r="AV133" s="692">
        <f>AV121+AV131</f>
        <v>2300</v>
      </c>
      <c r="AX133" s="108"/>
      <c r="AY133" s="108"/>
      <c r="AZ133" s="108"/>
      <c r="BA133" s="109"/>
    </row>
    <row r="134" spans="1:53" s="13" customFormat="1" ht="13.2" customHeight="1" thickBot="1" x14ac:dyDescent="0.45">
      <c r="A134" s="1682" t="s">
        <v>7</v>
      </c>
      <c r="B134" s="1685" t="s">
        <v>91</v>
      </c>
      <c r="C134" s="1685" t="s">
        <v>9</v>
      </c>
      <c r="D134" s="1689" t="s">
        <v>10</v>
      </c>
      <c r="E134" s="1689" t="s">
        <v>11</v>
      </c>
      <c r="F134" s="1691" t="s">
        <v>12</v>
      </c>
      <c r="G134" s="1175" t="s">
        <v>484</v>
      </c>
      <c r="H134" s="1676" t="s">
        <v>92</v>
      </c>
      <c r="I134" s="1676" t="s">
        <v>15</v>
      </c>
      <c r="J134" s="1676" t="s">
        <v>16</v>
      </c>
      <c r="K134" s="1676" t="s">
        <v>17</v>
      </c>
      <c r="L134" s="1679" t="s">
        <v>18</v>
      </c>
      <c r="M134" s="1590" t="s">
        <v>19</v>
      </c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3"/>
      <c r="AQ134" s="124"/>
      <c r="AR134" s="124"/>
      <c r="AS134" s="124"/>
      <c r="AT134" s="124"/>
      <c r="AU134" s="124"/>
      <c r="AV134" s="125"/>
      <c r="AX134" s="108"/>
      <c r="AY134" s="108"/>
      <c r="AZ134" s="108"/>
      <c r="BA134" s="109"/>
    </row>
    <row r="135" spans="1:53" s="13" customFormat="1" ht="13.2" customHeight="1" thickBot="1" x14ac:dyDescent="0.45">
      <c r="A135" s="1683"/>
      <c r="B135" s="1686"/>
      <c r="C135" s="1686"/>
      <c r="D135" s="1690"/>
      <c r="E135" s="1690"/>
      <c r="F135" s="1692"/>
      <c r="G135" s="1176"/>
      <c r="H135" s="1677"/>
      <c r="I135" s="1677"/>
      <c r="J135" s="1677"/>
      <c r="K135" s="1677"/>
      <c r="L135" s="1680"/>
      <c r="M135" s="1591"/>
      <c r="N135" s="20">
        <v>2</v>
      </c>
      <c r="O135" s="20">
        <v>3</v>
      </c>
      <c r="P135" s="20">
        <v>4</v>
      </c>
      <c r="Q135" s="20">
        <v>5</v>
      </c>
      <c r="R135" s="20">
        <v>6</v>
      </c>
      <c r="S135" s="19">
        <v>7</v>
      </c>
      <c r="T135" s="20">
        <v>9</v>
      </c>
      <c r="U135" s="20">
        <v>10</v>
      </c>
      <c r="V135" s="20">
        <v>11</v>
      </c>
      <c r="W135" s="20">
        <v>12</v>
      </c>
      <c r="X135" s="20">
        <v>13</v>
      </c>
      <c r="Y135" s="19">
        <v>14</v>
      </c>
      <c r="Z135" s="20">
        <v>16</v>
      </c>
      <c r="AA135" s="20">
        <v>17</v>
      </c>
      <c r="AB135" s="20">
        <v>18</v>
      </c>
      <c r="AC135" s="20">
        <v>19</v>
      </c>
      <c r="AD135" s="20">
        <v>20</v>
      </c>
      <c r="AE135" s="19">
        <v>21</v>
      </c>
      <c r="AF135" s="20">
        <v>23</v>
      </c>
      <c r="AG135" s="20">
        <v>24</v>
      </c>
      <c r="AH135" s="19">
        <v>25</v>
      </c>
      <c r="AI135" s="20">
        <v>26</v>
      </c>
      <c r="AJ135" s="20">
        <v>27</v>
      </c>
      <c r="AK135" s="19">
        <v>28</v>
      </c>
      <c r="AL135" s="20">
        <v>30</v>
      </c>
      <c r="AM135" s="20">
        <v>31</v>
      </c>
      <c r="AN135" s="20"/>
      <c r="AO135" s="20"/>
      <c r="AP135" s="20"/>
      <c r="AQ135" s="21"/>
      <c r="AR135" s="20"/>
      <c r="AS135" s="22"/>
      <c r="AT135" s="22"/>
      <c r="AU135" s="241"/>
      <c r="AV135" s="126"/>
      <c r="AX135" s="108"/>
      <c r="AY135" s="108"/>
      <c r="AZ135" s="108"/>
      <c r="BA135" s="109"/>
    </row>
    <row r="136" spans="1:53" s="13" customFormat="1" ht="13.2" customHeight="1" thickBot="1" x14ac:dyDescent="0.45">
      <c r="A136" s="1684"/>
      <c r="B136" s="1687"/>
      <c r="C136" s="1688"/>
      <c r="D136" s="1687"/>
      <c r="E136" s="1687"/>
      <c r="F136" s="1692"/>
      <c r="G136" s="1177"/>
      <c r="H136" s="1678"/>
      <c r="I136" s="1678"/>
      <c r="J136" s="1678"/>
      <c r="K136" s="1678"/>
      <c r="L136" s="1681"/>
      <c r="M136" s="1592"/>
      <c r="N136" s="25" t="s">
        <v>20</v>
      </c>
      <c r="O136" s="25" t="s">
        <v>21</v>
      </c>
      <c r="P136" s="25" t="s">
        <v>22</v>
      </c>
      <c r="Q136" s="25" t="s">
        <v>23</v>
      </c>
      <c r="R136" s="25" t="s">
        <v>24</v>
      </c>
      <c r="S136" s="24" t="s">
        <v>25</v>
      </c>
      <c r="T136" s="25" t="s">
        <v>20</v>
      </c>
      <c r="U136" s="25" t="s">
        <v>21</v>
      </c>
      <c r="V136" s="25" t="s">
        <v>22</v>
      </c>
      <c r="W136" s="25" t="s">
        <v>23</v>
      </c>
      <c r="X136" s="25" t="s">
        <v>24</v>
      </c>
      <c r="Y136" s="24" t="s">
        <v>25</v>
      </c>
      <c r="Z136" s="25" t="s">
        <v>20</v>
      </c>
      <c r="AA136" s="25" t="s">
        <v>21</v>
      </c>
      <c r="AB136" s="25" t="s">
        <v>22</v>
      </c>
      <c r="AC136" s="25" t="s">
        <v>23</v>
      </c>
      <c r="AD136" s="25" t="s">
        <v>24</v>
      </c>
      <c r="AE136" s="24" t="s">
        <v>25</v>
      </c>
      <c r="AF136" s="25" t="s">
        <v>20</v>
      </c>
      <c r="AG136" s="25" t="s">
        <v>21</v>
      </c>
      <c r="AH136" s="24" t="s">
        <v>22</v>
      </c>
      <c r="AI136" s="25" t="s">
        <v>23</v>
      </c>
      <c r="AJ136" s="25" t="s">
        <v>24</v>
      </c>
      <c r="AK136" s="24" t="s">
        <v>25</v>
      </c>
      <c r="AL136" s="25" t="s">
        <v>20</v>
      </c>
      <c r="AM136" s="25" t="s">
        <v>21</v>
      </c>
      <c r="AN136" s="25"/>
      <c r="AO136" s="25"/>
      <c r="AP136" s="25"/>
      <c r="AQ136" s="26"/>
      <c r="AR136" s="26"/>
      <c r="AS136" s="27"/>
      <c r="AT136" s="27"/>
      <c r="AU136" s="26"/>
      <c r="AV136" s="127" t="s">
        <v>26</v>
      </c>
      <c r="AX136" s="108"/>
      <c r="AY136" s="108"/>
      <c r="AZ136" s="108"/>
      <c r="BA136" s="109"/>
    </row>
    <row r="137" spans="1:53" ht="13.2" hidden="1" customHeight="1" x14ac:dyDescent="0.4">
      <c r="A137" s="1370" t="s">
        <v>27</v>
      </c>
      <c r="B137" s="1331" t="s">
        <v>93</v>
      </c>
      <c r="C137" s="1350"/>
      <c r="D137" s="1373" t="s">
        <v>94</v>
      </c>
      <c r="E137" s="128" t="s">
        <v>395</v>
      </c>
      <c r="F137" s="1393"/>
      <c r="G137" s="1601"/>
      <c r="H137" s="1142"/>
      <c r="I137" s="1230">
        <f>AV137</f>
        <v>0</v>
      </c>
      <c r="J137" s="1232">
        <f>SUM(N138:AU138)</f>
        <v>0</v>
      </c>
      <c r="K137" s="1239">
        <f>H137-J137</f>
        <v>0</v>
      </c>
      <c r="L137" s="1209" t="e">
        <f>J137/H137</f>
        <v>#DIV/0!</v>
      </c>
      <c r="M137" s="83" t="s">
        <v>39</v>
      </c>
      <c r="N137" s="90"/>
      <c r="O137" s="90"/>
      <c r="P137" s="90"/>
      <c r="Q137" s="90"/>
      <c r="R137" s="90"/>
      <c r="S137" s="129"/>
      <c r="T137" s="90"/>
      <c r="U137" s="90"/>
      <c r="V137" s="90"/>
      <c r="W137" s="90"/>
      <c r="X137" s="90"/>
      <c r="Y137" s="129"/>
      <c r="Z137" s="90"/>
      <c r="AA137" s="90"/>
      <c r="AB137" s="90"/>
      <c r="AC137" s="90"/>
      <c r="AD137" s="90"/>
      <c r="AE137" s="129"/>
      <c r="AF137" s="90"/>
      <c r="AG137" s="90"/>
      <c r="AH137" s="129"/>
      <c r="AI137" s="90"/>
      <c r="AJ137" s="90"/>
      <c r="AK137" s="129"/>
      <c r="AL137" s="90"/>
      <c r="AM137" s="90"/>
      <c r="AN137" s="90"/>
      <c r="AO137" s="90"/>
      <c r="AP137" s="130"/>
      <c r="AQ137" s="131"/>
      <c r="AR137" s="132"/>
      <c r="AS137" s="90"/>
      <c r="AT137" s="90"/>
      <c r="AU137" s="90"/>
      <c r="AV137" s="103">
        <f t="shared" ref="AV137:AV185" si="15">SUM(N137:AU137)</f>
        <v>0</v>
      </c>
      <c r="AX137" s="133"/>
      <c r="AY137" s="133"/>
      <c r="AZ137" s="108"/>
      <c r="BA137" s="109"/>
    </row>
    <row r="138" spans="1:53" ht="13.2" hidden="1" customHeight="1" thickBot="1" x14ac:dyDescent="0.45">
      <c r="A138" s="1371"/>
      <c r="B138" s="1397"/>
      <c r="C138" s="1351"/>
      <c r="D138" s="1336"/>
      <c r="E138" s="84" t="s">
        <v>363</v>
      </c>
      <c r="F138" s="1394"/>
      <c r="G138" s="1675"/>
      <c r="H138" s="1137"/>
      <c r="I138" s="1235"/>
      <c r="J138" s="1236"/>
      <c r="K138" s="1240"/>
      <c r="L138" s="1222"/>
      <c r="M138" s="85" t="s">
        <v>40</v>
      </c>
      <c r="N138" s="91"/>
      <c r="O138" s="91"/>
      <c r="P138" s="91"/>
      <c r="Q138" s="91"/>
      <c r="R138" s="91"/>
      <c r="S138" s="134"/>
      <c r="T138" s="91"/>
      <c r="U138" s="91"/>
      <c r="V138" s="91"/>
      <c r="W138" s="91"/>
      <c r="X138" s="91"/>
      <c r="Y138" s="134"/>
      <c r="Z138" s="91"/>
      <c r="AA138" s="91"/>
      <c r="AB138" s="91"/>
      <c r="AC138" s="91"/>
      <c r="AD138" s="91"/>
      <c r="AE138" s="134"/>
      <c r="AF138" s="91"/>
      <c r="AG138" s="91"/>
      <c r="AH138" s="134"/>
      <c r="AI138" s="91"/>
      <c r="AJ138" s="91"/>
      <c r="AK138" s="134"/>
      <c r="AL138" s="91"/>
      <c r="AM138" s="91"/>
      <c r="AN138" s="91"/>
      <c r="AO138" s="91"/>
      <c r="AP138" s="135"/>
      <c r="AQ138" s="91"/>
      <c r="AR138" s="91"/>
      <c r="AS138" s="91"/>
      <c r="AT138" s="91"/>
      <c r="AU138" s="91"/>
      <c r="AV138" s="94">
        <f t="shared" si="15"/>
        <v>0</v>
      </c>
      <c r="AX138" s="133"/>
      <c r="AY138" s="133"/>
      <c r="AZ138" s="108"/>
      <c r="BA138" s="109"/>
    </row>
    <row r="139" spans="1:53" ht="13.2" hidden="1" customHeight="1" x14ac:dyDescent="0.4">
      <c r="A139" s="1370" t="s">
        <v>27</v>
      </c>
      <c r="B139" s="1397"/>
      <c r="C139" s="36"/>
      <c r="D139" s="1373" t="s">
        <v>94</v>
      </c>
      <c r="E139" s="128" t="s">
        <v>362</v>
      </c>
      <c r="F139" s="1350"/>
      <c r="G139" s="1695"/>
      <c r="H139" s="1241"/>
      <c r="I139" s="1230">
        <f>AV139</f>
        <v>0</v>
      </c>
      <c r="J139" s="1232">
        <f>SUM(N140:AU140)</f>
        <v>0</v>
      </c>
      <c r="K139" s="1239">
        <f>H139-J139</f>
        <v>0</v>
      </c>
      <c r="L139" s="1209" t="e">
        <f>J139/H139</f>
        <v>#DIV/0!</v>
      </c>
      <c r="M139" s="30" t="s">
        <v>30</v>
      </c>
      <c r="N139" s="90"/>
      <c r="O139" s="90"/>
      <c r="P139" s="90"/>
      <c r="Q139" s="90"/>
      <c r="R139" s="90"/>
      <c r="S139" s="129"/>
      <c r="T139" s="90"/>
      <c r="U139" s="90"/>
      <c r="V139" s="90"/>
      <c r="W139" s="90"/>
      <c r="X139" s="90"/>
      <c r="Y139" s="129"/>
      <c r="Z139" s="90"/>
      <c r="AA139" s="90"/>
      <c r="AB139" s="90"/>
      <c r="AC139" s="90"/>
      <c r="AD139" s="90"/>
      <c r="AE139" s="129"/>
      <c r="AF139" s="90"/>
      <c r="AG139" s="90"/>
      <c r="AH139" s="129"/>
      <c r="AI139" s="90"/>
      <c r="AJ139" s="90"/>
      <c r="AK139" s="129"/>
      <c r="AL139" s="90"/>
      <c r="AM139" s="90"/>
      <c r="AN139" s="90"/>
      <c r="AO139" s="90"/>
      <c r="AP139" s="136"/>
      <c r="AQ139" s="90"/>
      <c r="AR139" s="90"/>
      <c r="AS139" s="90"/>
      <c r="AT139" s="90"/>
      <c r="AU139" s="90"/>
      <c r="AV139" s="103">
        <f t="shared" si="15"/>
        <v>0</v>
      </c>
      <c r="AX139" s="108"/>
      <c r="AY139" s="108"/>
      <c r="AZ139" s="108"/>
      <c r="BA139" s="109"/>
    </row>
    <row r="140" spans="1:53" ht="13.2" hidden="1" customHeight="1" thickBot="1" x14ac:dyDescent="0.45">
      <c r="A140" s="1371"/>
      <c r="B140" s="1397"/>
      <c r="C140" s="36"/>
      <c r="D140" s="1336"/>
      <c r="E140" s="84" t="s">
        <v>364</v>
      </c>
      <c r="F140" s="1351"/>
      <c r="G140" s="1696"/>
      <c r="H140" s="1242"/>
      <c r="I140" s="1235"/>
      <c r="J140" s="1236"/>
      <c r="K140" s="1240"/>
      <c r="L140" s="1222"/>
      <c r="M140" s="37" t="s">
        <v>31</v>
      </c>
      <c r="N140" s="91"/>
      <c r="O140" s="91"/>
      <c r="P140" s="91"/>
      <c r="Q140" s="91"/>
      <c r="R140" s="91"/>
      <c r="S140" s="134"/>
      <c r="T140" s="91"/>
      <c r="U140" s="91"/>
      <c r="V140" s="91"/>
      <c r="W140" s="91"/>
      <c r="X140" s="91"/>
      <c r="Y140" s="134"/>
      <c r="Z140" s="91"/>
      <c r="AA140" s="91"/>
      <c r="AB140" s="91"/>
      <c r="AC140" s="91"/>
      <c r="AD140" s="91"/>
      <c r="AE140" s="134"/>
      <c r="AF140" s="91"/>
      <c r="AG140" s="91"/>
      <c r="AH140" s="134"/>
      <c r="AI140" s="91"/>
      <c r="AJ140" s="91"/>
      <c r="AK140" s="134"/>
      <c r="AL140" s="91"/>
      <c r="AM140" s="91"/>
      <c r="AN140" s="91"/>
      <c r="AO140" s="91"/>
      <c r="AP140" s="135"/>
      <c r="AQ140" s="91"/>
      <c r="AR140" s="92"/>
      <c r="AS140" s="92"/>
      <c r="AT140" s="92"/>
      <c r="AU140" s="92"/>
      <c r="AV140" s="94">
        <f t="shared" si="15"/>
        <v>0</v>
      </c>
      <c r="AX140" s="108"/>
      <c r="AY140" s="108"/>
      <c r="AZ140" s="108"/>
      <c r="BA140" s="109"/>
    </row>
    <row r="141" spans="1:53" ht="13.2" hidden="1" customHeight="1" x14ac:dyDescent="0.4">
      <c r="A141" s="1370" t="s">
        <v>27</v>
      </c>
      <c r="B141" s="1397"/>
      <c r="C141" s="1350"/>
      <c r="D141" s="1373" t="s">
        <v>95</v>
      </c>
      <c r="E141" s="56" t="s">
        <v>96</v>
      </c>
      <c r="F141" s="1693"/>
      <c r="G141" s="281"/>
      <c r="H141" s="1241"/>
      <c r="I141" s="1230">
        <f>AV141</f>
        <v>0</v>
      </c>
      <c r="J141" s="1232">
        <f>SUM(N142:AU142)</f>
        <v>0</v>
      </c>
      <c r="K141" s="1239">
        <f>H141-J141</f>
        <v>0</v>
      </c>
      <c r="L141" s="1209" t="e">
        <f>J141/H141</f>
        <v>#DIV/0!</v>
      </c>
      <c r="M141" s="30" t="s">
        <v>30</v>
      </c>
      <c r="N141" s="90"/>
      <c r="O141" s="90"/>
      <c r="P141" s="90"/>
      <c r="Q141" s="90"/>
      <c r="R141" s="90"/>
      <c r="S141" s="129"/>
      <c r="T141" s="90"/>
      <c r="U141" s="90"/>
      <c r="V141" s="90"/>
      <c r="W141" s="90"/>
      <c r="X141" s="90"/>
      <c r="Y141" s="129"/>
      <c r="Z141" s="90"/>
      <c r="AA141" s="90"/>
      <c r="AB141" s="90"/>
      <c r="AC141" s="90"/>
      <c r="AD141" s="90"/>
      <c r="AE141" s="129"/>
      <c r="AF141" s="90"/>
      <c r="AG141" s="90"/>
      <c r="AH141" s="129"/>
      <c r="AI141" s="90"/>
      <c r="AJ141" s="90"/>
      <c r="AK141" s="129"/>
      <c r="AL141" s="90"/>
      <c r="AM141" s="90"/>
      <c r="AN141" s="90"/>
      <c r="AO141" s="90"/>
      <c r="AP141" s="130"/>
      <c r="AQ141" s="131"/>
      <c r="AR141" s="90"/>
      <c r="AS141" s="90"/>
      <c r="AT141" s="90"/>
      <c r="AU141" s="90"/>
      <c r="AV141" s="103">
        <f t="shared" si="15"/>
        <v>0</v>
      </c>
      <c r="AX141" s="138"/>
      <c r="AY141" s="138"/>
      <c r="AZ141" s="108"/>
      <c r="BA141" s="109"/>
    </row>
    <row r="142" spans="1:53" ht="13.2" hidden="1" customHeight="1" thickBot="1" x14ac:dyDescent="0.45">
      <c r="A142" s="1371"/>
      <c r="B142" s="1397"/>
      <c r="C142" s="1351"/>
      <c r="D142" s="1336"/>
      <c r="E142" s="105" t="s">
        <v>457</v>
      </c>
      <c r="F142" s="1694"/>
      <c r="G142" s="282"/>
      <c r="H142" s="1242"/>
      <c r="I142" s="1235"/>
      <c r="J142" s="1236"/>
      <c r="K142" s="1240"/>
      <c r="L142" s="1222"/>
      <c r="M142" s="37" t="s">
        <v>31</v>
      </c>
      <c r="N142" s="91"/>
      <c r="O142" s="91"/>
      <c r="P142" s="91"/>
      <c r="Q142" s="91"/>
      <c r="R142" s="91"/>
      <c r="S142" s="134"/>
      <c r="T142" s="91"/>
      <c r="U142" s="91"/>
      <c r="V142" s="91"/>
      <c r="W142" s="91"/>
      <c r="X142" s="91"/>
      <c r="Y142" s="134"/>
      <c r="Z142" s="91"/>
      <c r="AA142" s="91"/>
      <c r="AB142" s="91"/>
      <c r="AC142" s="91"/>
      <c r="AD142" s="91"/>
      <c r="AE142" s="134"/>
      <c r="AF142" s="91"/>
      <c r="AG142" s="91"/>
      <c r="AH142" s="134"/>
      <c r="AI142" s="91"/>
      <c r="AJ142" s="91"/>
      <c r="AK142" s="134"/>
      <c r="AL142" s="91"/>
      <c r="AM142" s="91"/>
      <c r="AN142" s="91"/>
      <c r="AO142" s="91"/>
      <c r="AP142" s="135"/>
      <c r="AQ142" s="91"/>
      <c r="AR142" s="92"/>
      <c r="AS142" s="92"/>
      <c r="AT142" s="92"/>
      <c r="AU142" s="92"/>
      <c r="AV142" s="94">
        <f t="shared" si="15"/>
        <v>0</v>
      </c>
      <c r="AX142" s="138"/>
      <c r="AY142" s="138"/>
      <c r="AZ142" s="108"/>
      <c r="BA142" s="109"/>
    </row>
    <row r="143" spans="1:53" ht="13.2" hidden="1" customHeight="1" x14ac:dyDescent="0.4">
      <c r="A143" s="1370" t="s">
        <v>27</v>
      </c>
      <c r="B143" s="1397"/>
      <c r="C143" s="1350"/>
      <c r="D143" s="1373" t="s">
        <v>95</v>
      </c>
      <c r="E143" s="139" t="s">
        <v>98</v>
      </c>
      <c r="F143" s="1393"/>
      <c r="G143" s="88"/>
      <c r="H143" s="1241"/>
      <c r="I143" s="1230">
        <f>AV143</f>
        <v>0</v>
      </c>
      <c r="J143" s="1232">
        <f>SUM(N144:AU144)</f>
        <v>0</v>
      </c>
      <c r="K143" s="1239">
        <f>H143-J143</f>
        <v>0</v>
      </c>
      <c r="L143" s="1209" t="e">
        <f>J143/H143</f>
        <v>#DIV/0!</v>
      </c>
      <c r="M143" s="30" t="s">
        <v>30</v>
      </c>
      <c r="N143" s="90"/>
      <c r="O143" s="90"/>
      <c r="P143" s="90"/>
      <c r="Q143" s="90"/>
      <c r="R143" s="90"/>
      <c r="S143" s="129"/>
      <c r="T143" s="90"/>
      <c r="U143" s="90"/>
      <c r="V143" s="90"/>
      <c r="W143" s="90"/>
      <c r="X143" s="90"/>
      <c r="Y143" s="129"/>
      <c r="Z143" s="90"/>
      <c r="AA143" s="90"/>
      <c r="AB143" s="90"/>
      <c r="AC143" s="90"/>
      <c r="AD143" s="90"/>
      <c r="AE143" s="129"/>
      <c r="AF143" s="90"/>
      <c r="AG143" s="90"/>
      <c r="AH143" s="129"/>
      <c r="AI143" s="90"/>
      <c r="AJ143" s="90"/>
      <c r="AK143" s="129"/>
      <c r="AL143" s="90"/>
      <c r="AM143" s="90"/>
      <c r="AN143" s="90"/>
      <c r="AO143" s="90"/>
      <c r="AP143" s="137"/>
      <c r="AQ143" s="131"/>
      <c r="AR143" s="90"/>
      <c r="AS143" s="90"/>
      <c r="AT143" s="90"/>
      <c r="AU143" s="90"/>
      <c r="AV143" s="103">
        <f t="shared" si="15"/>
        <v>0</v>
      </c>
      <c r="AX143" s="138"/>
      <c r="AY143" s="138"/>
      <c r="AZ143" s="108"/>
      <c r="BA143" s="109"/>
    </row>
    <row r="144" spans="1:53" ht="13.2" hidden="1" customHeight="1" thickBot="1" x14ac:dyDescent="0.45">
      <c r="A144" s="1371"/>
      <c r="B144" s="1397"/>
      <c r="C144" s="1351"/>
      <c r="D144" s="1336"/>
      <c r="E144" s="105"/>
      <c r="F144" s="1394"/>
      <c r="G144" s="89"/>
      <c r="H144" s="1242"/>
      <c r="I144" s="1235"/>
      <c r="J144" s="1236"/>
      <c r="K144" s="1240"/>
      <c r="L144" s="1222"/>
      <c r="M144" s="37" t="s">
        <v>31</v>
      </c>
      <c r="N144" s="91"/>
      <c r="O144" s="91"/>
      <c r="P144" s="91"/>
      <c r="Q144" s="91"/>
      <c r="R144" s="91"/>
      <c r="S144" s="134"/>
      <c r="T144" s="91"/>
      <c r="U144" s="91"/>
      <c r="V144" s="91"/>
      <c r="W144" s="91"/>
      <c r="X144" s="91"/>
      <c r="Y144" s="134"/>
      <c r="Z144" s="91"/>
      <c r="AA144" s="91"/>
      <c r="AB144" s="91"/>
      <c r="AC144" s="91"/>
      <c r="AD144" s="91"/>
      <c r="AE144" s="134"/>
      <c r="AF144" s="91"/>
      <c r="AG144" s="91"/>
      <c r="AH144" s="134"/>
      <c r="AI144" s="91"/>
      <c r="AJ144" s="91"/>
      <c r="AK144" s="134"/>
      <c r="AL144" s="91"/>
      <c r="AM144" s="91"/>
      <c r="AN144" s="91"/>
      <c r="AO144" s="91"/>
      <c r="AP144" s="135"/>
      <c r="AQ144" s="91"/>
      <c r="AR144" s="92"/>
      <c r="AS144" s="92"/>
      <c r="AT144" s="92"/>
      <c r="AU144" s="92"/>
      <c r="AV144" s="94">
        <f t="shared" si="15"/>
        <v>0</v>
      </c>
      <c r="AX144" s="138"/>
      <c r="AY144" s="138"/>
      <c r="AZ144" s="108"/>
      <c r="BA144" s="109"/>
    </row>
    <row r="145" spans="1:53" ht="13.2" hidden="1" customHeight="1" x14ac:dyDescent="0.4">
      <c r="A145" s="1370" t="s">
        <v>27</v>
      </c>
      <c r="B145" s="1397"/>
      <c r="C145" s="1350"/>
      <c r="D145" s="1373" t="s">
        <v>95</v>
      </c>
      <c r="E145" s="139" t="s">
        <v>99</v>
      </c>
      <c r="F145" s="1350"/>
      <c r="G145" s="334"/>
      <c r="H145" s="1241"/>
      <c r="I145" s="1230">
        <f>AV145</f>
        <v>0</v>
      </c>
      <c r="J145" s="1232">
        <f>SUM(N146:AU146)</f>
        <v>0</v>
      </c>
      <c r="K145" s="1239">
        <f>H145-J145</f>
        <v>0</v>
      </c>
      <c r="L145" s="1209" t="e">
        <f>J145/H145</f>
        <v>#DIV/0!</v>
      </c>
      <c r="M145" s="30" t="s">
        <v>30</v>
      </c>
      <c r="N145" s="131"/>
      <c r="O145" s="131"/>
      <c r="P145" s="131"/>
      <c r="Q145" s="131"/>
      <c r="R145" s="131"/>
      <c r="S145" s="140"/>
      <c r="T145" s="131"/>
      <c r="U145" s="131"/>
      <c r="V145" s="131"/>
      <c r="W145" s="131"/>
      <c r="X145" s="131"/>
      <c r="Y145" s="140"/>
      <c r="Z145" s="131"/>
      <c r="AA145" s="131"/>
      <c r="AB145" s="131"/>
      <c r="AC145" s="131"/>
      <c r="AD145" s="131"/>
      <c r="AE145" s="140"/>
      <c r="AF145" s="131"/>
      <c r="AG145" s="131"/>
      <c r="AH145" s="140"/>
      <c r="AI145" s="131"/>
      <c r="AJ145" s="131"/>
      <c r="AK145" s="140"/>
      <c r="AL145" s="131"/>
      <c r="AM145" s="131"/>
      <c r="AN145" s="131"/>
      <c r="AO145" s="131"/>
      <c r="AP145" s="130"/>
      <c r="AQ145" s="131"/>
      <c r="AR145" s="90"/>
      <c r="AS145" s="90"/>
      <c r="AT145" s="90"/>
      <c r="AU145" s="90"/>
      <c r="AV145" s="103">
        <f t="shared" si="15"/>
        <v>0</v>
      </c>
      <c r="AX145" s="138"/>
      <c r="AY145" s="138"/>
      <c r="AZ145" s="108"/>
      <c r="BA145" s="109"/>
    </row>
    <row r="146" spans="1:53" ht="13.2" hidden="1" customHeight="1" thickBot="1" x14ac:dyDescent="0.45">
      <c r="A146" s="1371"/>
      <c r="B146" s="1397"/>
      <c r="C146" s="1351"/>
      <c r="D146" s="1336"/>
      <c r="E146" s="105"/>
      <c r="F146" s="1351"/>
      <c r="G146" s="333"/>
      <c r="H146" s="1242"/>
      <c r="I146" s="1235"/>
      <c r="J146" s="1236"/>
      <c r="K146" s="1240"/>
      <c r="L146" s="1222"/>
      <c r="M146" s="37" t="s">
        <v>31</v>
      </c>
      <c r="N146" s="91"/>
      <c r="O146" s="91"/>
      <c r="P146" s="91"/>
      <c r="Q146" s="91"/>
      <c r="R146" s="91"/>
      <c r="S146" s="134"/>
      <c r="T146" s="91"/>
      <c r="U146" s="91"/>
      <c r="V146" s="91"/>
      <c r="W146" s="91"/>
      <c r="X146" s="91"/>
      <c r="Y146" s="134"/>
      <c r="Z146" s="91"/>
      <c r="AA146" s="91"/>
      <c r="AB146" s="91"/>
      <c r="AC146" s="91"/>
      <c r="AD146" s="91"/>
      <c r="AE146" s="134"/>
      <c r="AF146" s="91"/>
      <c r="AG146" s="91"/>
      <c r="AH146" s="134"/>
      <c r="AI146" s="91"/>
      <c r="AJ146" s="91"/>
      <c r="AK146" s="134"/>
      <c r="AL146" s="91"/>
      <c r="AM146" s="91"/>
      <c r="AN146" s="91"/>
      <c r="AO146" s="91"/>
      <c r="AP146" s="135"/>
      <c r="AQ146" s="91"/>
      <c r="AR146" s="92"/>
      <c r="AS146" s="92"/>
      <c r="AT146" s="92"/>
      <c r="AU146" s="92"/>
      <c r="AV146" s="94">
        <f t="shared" si="15"/>
        <v>0</v>
      </c>
      <c r="AX146" s="138"/>
      <c r="AY146" s="138"/>
      <c r="AZ146" s="108"/>
      <c r="BA146" s="109"/>
    </row>
    <row r="147" spans="1:53" ht="13.2" hidden="1" customHeight="1" x14ac:dyDescent="0.4">
      <c r="A147" s="1370" t="s">
        <v>27</v>
      </c>
      <c r="B147" s="1397"/>
      <c r="C147" s="1350"/>
      <c r="D147" s="1389" t="s">
        <v>121</v>
      </c>
      <c r="E147" s="53" t="s">
        <v>101</v>
      </c>
      <c r="F147" s="1393"/>
      <c r="G147" s="142"/>
      <c r="H147" s="1142"/>
      <c r="I147" s="1230">
        <f>AV147</f>
        <v>0</v>
      </c>
      <c r="J147" s="1232">
        <f>SUM(N148:AU148)</f>
        <v>0</v>
      </c>
      <c r="K147" s="1239">
        <f>H147-J147</f>
        <v>0</v>
      </c>
      <c r="L147" s="1209" t="e">
        <f>J147/H147</f>
        <v>#DIV/0!</v>
      </c>
      <c r="M147" s="30" t="s">
        <v>30</v>
      </c>
      <c r="N147" s="131"/>
      <c r="O147" s="131"/>
      <c r="P147" s="131"/>
      <c r="Q147" s="131"/>
      <c r="R147" s="131"/>
      <c r="S147" s="140"/>
      <c r="T147" s="131"/>
      <c r="U147" s="131"/>
      <c r="V147" s="131"/>
      <c r="W147" s="131"/>
      <c r="X147" s="131"/>
      <c r="Y147" s="140"/>
      <c r="Z147" s="131"/>
      <c r="AA147" s="131"/>
      <c r="AB147" s="131"/>
      <c r="AC147" s="131"/>
      <c r="AD147" s="131"/>
      <c r="AE147" s="140"/>
      <c r="AF147" s="131"/>
      <c r="AG147" s="131"/>
      <c r="AH147" s="140"/>
      <c r="AI147" s="131"/>
      <c r="AJ147" s="131"/>
      <c r="AK147" s="140"/>
      <c r="AL147" s="131"/>
      <c r="AM147" s="131"/>
      <c r="AN147" s="131"/>
      <c r="AO147" s="90"/>
      <c r="AP147" s="137"/>
      <c r="AQ147" s="131"/>
      <c r="AR147" s="90"/>
      <c r="AS147" s="90"/>
      <c r="AT147" s="90"/>
      <c r="AU147" s="90"/>
      <c r="AV147" s="103">
        <f t="shared" si="15"/>
        <v>0</v>
      </c>
      <c r="AX147" s="108"/>
      <c r="AY147" s="108"/>
      <c r="AZ147" s="108"/>
      <c r="BA147" s="109"/>
    </row>
    <row r="148" spans="1:53" ht="13.2" hidden="1" customHeight="1" thickBot="1" x14ac:dyDescent="0.45">
      <c r="A148" s="1371"/>
      <c r="B148" s="1397"/>
      <c r="C148" s="1351"/>
      <c r="D148" s="1365"/>
      <c r="E148" s="143" t="s">
        <v>102</v>
      </c>
      <c r="F148" s="1394"/>
      <c r="G148" s="338"/>
      <c r="H148" s="1137"/>
      <c r="I148" s="1235"/>
      <c r="J148" s="1236"/>
      <c r="K148" s="1240"/>
      <c r="L148" s="1222"/>
      <c r="M148" s="37" t="s">
        <v>31</v>
      </c>
      <c r="N148" s="91"/>
      <c r="O148" s="91"/>
      <c r="P148" s="91"/>
      <c r="Q148" s="91"/>
      <c r="R148" s="91"/>
      <c r="S148" s="134"/>
      <c r="T148" s="91"/>
      <c r="U148" s="91"/>
      <c r="V148" s="91"/>
      <c r="W148" s="91"/>
      <c r="X148" s="91"/>
      <c r="Y148" s="134"/>
      <c r="Z148" s="91"/>
      <c r="AA148" s="91"/>
      <c r="AB148" s="91"/>
      <c r="AC148" s="91"/>
      <c r="AD148" s="91"/>
      <c r="AE148" s="134"/>
      <c r="AF148" s="91"/>
      <c r="AG148" s="91"/>
      <c r="AH148" s="134"/>
      <c r="AI148" s="91"/>
      <c r="AJ148" s="91"/>
      <c r="AK148" s="134"/>
      <c r="AL148" s="91"/>
      <c r="AM148" s="91"/>
      <c r="AN148" s="91"/>
      <c r="AO148" s="91"/>
      <c r="AP148" s="135"/>
      <c r="AQ148" s="91"/>
      <c r="AR148" s="92"/>
      <c r="AS148" s="92"/>
      <c r="AT148" s="92"/>
      <c r="AU148" s="92"/>
      <c r="AV148" s="94">
        <f t="shared" si="15"/>
        <v>0</v>
      </c>
      <c r="AX148" s="108"/>
      <c r="AY148" s="108"/>
      <c r="AZ148" s="108"/>
      <c r="BA148" s="109"/>
    </row>
    <row r="149" spans="1:53" ht="13.2" hidden="1" customHeight="1" x14ac:dyDescent="0.4">
      <c r="A149" s="1370" t="s">
        <v>27</v>
      </c>
      <c r="B149" s="1397"/>
      <c r="C149" s="1350"/>
      <c r="D149" s="1335" t="s">
        <v>103</v>
      </c>
      <c r="E149" s="139" t="s">
        <v>104</v>
      </c>
      <c r="F149" s="1393"/>
      <c r="G149" s="337"/>
      <c r="H149" s="1142"/>
      <c r="I149" s="1230">
        <f>AV149</f>
        <v>0</v>
      </c>
      <c r="J149" s="1232">
        <f>SUM(N150:AU150)</f>
        <v>0</v>
      </c>
      <c r="K149" s="1239">
        <f>H149-J149</f>
        <v>0</v>
      </c>
      <c r="L149" s="1209" t="e">
        <f>J149/H149</f>
        <v>#DIV/0!</v>
      </c>
      <c r="M149" s="30" t="s">
        <v>30</v>
      </c>
      <c r="N149" s="131"/>
      <c r="O149" s="131"/>
      <c r="P149" s="131"/>
      <c r="Q149" s="131"/>
      <c r="R149" s="131"/>
      <c r="S149" s="140"/>
      <c r="T149" s="131"/>
      <c r="U149" s="131"/>
      <c r="V149" s="131"/>
      <c r="W149" s="131"/>
      <c r="X149" s="131"/>
      <c r="Y149" s="140"/>
      <c r="Z149" s="131"/>
      <c r="AA149" s="131"/>
      <c r="AB149" s="131"/>
      <c r="AC149" s="131"/>
      <c r="AD149" s="131"/>
      <c r="AE149" s="140"/>
      <c r="AF149" s="131"/>
      <c r="AG149" s="131"/>
      <c r="AH149" s="140"/>
      <c r="AI149" s="131"/>
      <c r="AJ149" s="131"/>
      <c r="AK149" s="140"/>
      <c r="AL149" s="131"/>
      <c r="AM149" s="131"/>
      <c r="AN149" s="131"/>
      <c r="AO149" s="131"/>
      <c r="AP149" s="137"/>
      <c r="AQ149" s="141"/>
      <c r="AR149" s="90"/>
      <c r="AS149" s="90"/>
      <c r="AT149" s="90"/>
      <c r="AU149" s="90"/>
      <c r="AV149" s="103">
        <f t="shared" si="15"/>
        <v>0</v>
      </c>
      <c r="AX149" s="138"/>
      <c r="AY149" s="138"/>
      <c r="AZ149" s="108"/>
      <c r="BA149" s="109"/>
    </row>
    <row r="150" spans="1:53" ht="13.2" hidden="1" customHeight="1" thickBot="1" x14ac:dyDescent="0.45">
      <c r="A150" s="1371"/>
      <c r="B150" s="1397"/>
      <c r="C150" s="1351"/>
      <c r="D150" s="1336"/>
      <c r="E150" s="143" t="s">
        <v>105</v>
      </c>
      <c r="F150" s="1394"/>
      <c r="G150" s="338"/>
      <c r="H150" s="1137"/>
      <c r="I150" s="1235"/>
      <c r="J150" s="1236"/>
      <c r="K150" s="1240"/>
      <c r="L150" s="1222"/>
      <c r="M150" s="37" t="s">
        <v>31</v>
      </c>
      <c r="N150" s="91"/>
      <c r="O150" s="91"/>
      <c r="P150" s="91"/>
      <c r="Q150" s="91"/>
      <c r="R150" s="91"/>
      <c r="S150" s="134"/>
      <c r="T150" s="91"/>
      <c r="U150" s="91"/>
      <c r="V150" s="91"/>
      <c r="W150" s="91"/>
      <c r="X150" s="91"/>
      <c r="Y150" s="134"/>
      <c r="Z150" s="91"/>
      <c r="AA150" s="91"/>
      <c r="AB150" s="91"/>
      <c r="AC150" s="91"/>
      <c r="AD150" s="91"/>
      <c r="AE150" s="134"/>
      <c r="AF150" s="91"/>
      <c r="AG150" s="91"/>
      <c r="AH150" s="134"/>
      <c r="AI150" s="91"/>
      <c r="AJ150" s="91"/>
      <c r="AK150" s="134"/>
      <c r="AL150" s="91"/>
      <c r="AM150" s="91"/>
      <c r="AN150" s="91"/>
      <c r="AO150" s="91"/>
      <c r="AP150" s="135"/>
      <c r="AQ150" s="91"/>
      <c r="AR150" s="92"/>
      <c r="AS150" s="92"/>
      <c r="AT150" s="92"/>
      <c r="AU150" s="92"/>
      <c r="AV150" s="94">
        <f t="shared" si="15"/>
        <v>0</v>
      </c>
      <c r="AX150" s="138"/>
      <c r="AY150" s="138"/>
      <c r="AZ150" s="108"/>
      <c r="BA150" s="109"/>
    </row>
    <row r="151" spans="1:53" ht="13.2" hidden="1" customHeight="1" x14ac:dyDescent="0.4">
      <c r="A151" s="1370" t="s">
        <v>27</v>
      </c>
      <c r="B151" s="1397"/>
      <c r="C151" s="36"/>
      <c r="D151" s="1335" t="s">
        <v>103</v>
      </c>
      <c r="E151" s="144" t="s">
        <v>106</v>
      </c>
      <c r="F151" s="1393"/>
      <c r="G151" s="337"/>
      <c r="H151" s="1142"/>
      <c r="I151" s="1230">
        <f>AV151</f>
        <v>0</v>
      </c>
      <c r="J151" s="1232">
        <f>SUM(N152:AU152)</f>
        <v>0</v>
      </c>
      <c r="K151" s="1239">
        <f>H151-J151</f>
        <v>0</v>
      </c>
      <c r="L151" s="1209" t="e">
        <f>J151/H151</f>
        <v>#DIV/0!</v>
      </c>
      <c r="M151" s="30" t="s">
        <v>30</v>
      </c>
      <c r="N151" s="131"/>
      <c r="O151" s="131"/>
      <c r="P151" s="131"/>
      <c r="Q151" s="131"/>
      <c r="R151" s="131"/>
      <c r="S151" s="140"/>
      <c r="T151" s="131"/>
      <c r="U151" s="131"/>
      <c r="V151" s="131"/>
      <c r="W151" s="131"/>
      <c r="X151" s="131"/>
      <c r="Y151" s="140"/>
      <c r="Z151" s="131"/>
      <c r="AA151" s="131"/>
      <c r="AB151" s="131"/>
      <c r="AC151" s="131"/>
      <c r="AD151" s="131"/>
      <c r="AE151" s="140"/>
      <c r="AF151" s="131"/>
      <c r="AG151" s="131"/>
      <c r="AH151" s="140"/>
      <c r="AI151" s="131"/>
      <c r="AJ151" s="131"/>
      <c r="AK151" s="140"/>
      <c r="AL151" s="131"/>
      <c r="AM151" s="131"/>
      <c r="AN151" s="131"/>
      <c r="AO151" s="131"/>
      <c r="AP151" s="137"/>
      <c r="AQ151" s="141"/>
      <c r="AR151" s="90"/>
      <c r="AS151" s="90"/>
      <c r="AT151" s="90"/>
      <c r="AU151" s="90"/>
      <c r="AV151" s="103">
        <f t="shared" si="15"/>
        <v>0</v>
      </c>
      <c r="AX151" s="138"/>
      <c r="AY151" s="138"/>
      <c r="AZ151" s="108"/>
      <c r="BA151" s="109"/>
    </row>
    <row r="152" spans="1:53" ht="13.2" hidden="1" customHeight="1" thickBot="1" x14ac:dyDescent="0.45">
      <c r="A152" s="1371"/>
      <c r="B152" s="1397"/>
      <c r="C152" s="36"/>
      <c r="D152" s="1336"/>
      <c r="E152" s="84" t="s">
        <v>107</v>
      </c>
      <c r="F152" s="1394"/>
      <c r="G152" s="338"/>
      <c r="H152" s="1137"/>
      <c r="I152" s="1235"/>
      <c r="J152" s="1236"/>
      <c r="K152" s="1240"/>
      <c r="L152" s="1222"/>
      <c r="M152" s="37" t="s">
        <v>31</v>
      </c>
      <c r="N152" s="91"/>
      <c r="O152" s="91"/>
      <c r="P152" s="91"/>
      <c r="Q152" s="91"/>
      <c r="R152" s="91"/>
      <c r="S152" s="134"/>
      <c r="T152" s="91"/>
      <c r="U152" s="91"/>
      <c r="V152" s="91"/>
      <c r="W152" s="91"/>
      <c r="X152" s="91"/>
      <c r="Y152" s="134"/>
      <c r="Z152" s="91"/>
      <c r="AA152" s="91"/>
      <c r="AB152" s="91"/>
      <c r="AC152" s="91"/>
      <c r="AD152" s="91"/>
      <c r="AE152" s="134"/>
      <c r="AF152" s="91"/>
      <c r="AG152" s="91"/>
      <c r="AH152" s="134"/>
      <c r="AI152" s="91"/>
      <c r="AJ152" s="91"/>
      <c r="AK152" s="134"/>
      <c r="AL152" s="91"/>
      <c r="AM152" s="91"/>
      <c r="AN152" s="91"/>
      <c r="AO152" s="91"/>
      <c r="AP152" s="135"/>
      <c r="AQ152" s="91"/>
      <c r="AR152" s="92"/>
      <c r="AS152" s="92"/>
      <c r="AT152" s="92"/>
      <c r="AU152" s="92"/>
      <c r="AV152" s="94">
        <f t="shared" si="15"/>
        <v>0</v>
      </c>
      <c r="AX152" s="138"/>
      <c r="AY152" s="138"/>
      <c r="AZ152" s="108"/>
      <c r="BA152" s="109"/>
    </row>
    <row r="153" spans="1:53" ht="13.2" customHeight="1" x14ac:dyDescent="0.4">
      <c r="A153" s="1370" t="s">
        <v>27</v>
      </c>
      <c r="B153" s="1397"/>
      <c r="C153" s="1350"/>
      <c r="D153" s="1364" t="s">
        <v>108</v>
      </c>
      <c r="E153" s="147" t="s">
        <v>516</v>
      </c>
      <c r="F153" s="1140"/>
      <c r="G153" s="329"/>
      <c r="H153" s="1142">
        <v>240</v>
      </c>
      <c r="I153" s="1230">
        <f>AV153</f>
        <v>240</v>
      </c>
      <c r="J153" s="1232">
        <f>SUM(N154:AU154)</f>
        <v>119</v>
      </c>
      <c r="K153" s="1239">
        <f>H153-J153</f>
        <v>121</v>
      </c>
      <c r="L153" s="1209">
        <f>J153/H153</f>
        <v>0.49583333333333335</v>
      </c>
      <c r="M153" s="30" t="s">
        <v>30</v>
      </c>
      <c r="N153" s="90"/>
      <c r="O153" s="90"/>
      <c r="P153" s="90">
        <v>120</v>
      </c>
      <c r="Q153" s="90"/>
      <c r="R153" s="356"/>
      <c r="S153" s="129"/>
      <c r="T153" s="90"/>
      <c r="U153" s="90"/>
      <c r="V153" s="90"/>
      <c r="W153" s="90">
        <v>120</v>
      </c>
      <c r="X153" s="356"/>
      <c r="Y153" s="129"/>
      <c r="Z153" s="90"/>
      <c r="AA153" s="90"/>
      <c r="AB153" s="90"/>
      <c r="AC153" s="90"/>
      <c r="AD153" s="90"/>
      <c r="AE153" s="129"/>
      <c r="AF153" s="90"/>
      <c r="AG153" s="90"/>
      <c r="AH153" s="129"/>
      <c r="AI153" s="90"/>
      <c r="AJ153" s="90"/>
      <c r="AK153" s="129"/>
      <c r="AL153" s="90"/>
      <c r="AM153" s="90"/>
      <c r="AN153" s="90"/>
      <c r="AO153" s="131"/>
      <c r="AP153" s="137"/>
      <c r="AQ153" s="137"/>
      <c r="AR153" s="90"/>
      <c r="AS153" s="90"/>
      <c r="AT153" s="90"/>
      <c r="AU153" s="90"/>
      <c r="AV153" s="103">
        <f t="shared" si="15"/>
        <v>240</v>
      </c>
      <c r="AX153" s="1697"/>
      <c r="AY153" s="1697"/>
      <c r="AZ153" s="108"/>
      <c r="BA153" s="109"/>
    </row>
    <row r="154" spans="1:53" ht="13.2" customHeight="1" thickBot="1" x14ac:dyDescent="0.45">
      <c r="A154" s="1371"/>
      <c r="B154" s="1397"/>
      <c r="C154" s="1351"/>
      <c r="D154" s="1365"/>
      <c r="E154" s="143" t="s">
        <v>488</v>
      </c>
      <c r="F154" s="1141"/>
      <c r="G154" s="330"/>
      <c r="H154" s="1137"/>
      <c r="I154" s="1235"/>
      <c r="J154" s="1236"/>
      <c r="K154" s="1240"/>
      <c r="L154" s="1222"/>
      <c r="M154" s="37" t="s">
        <v>31</v>
      </c>
      <c r="N154" s="91"/>
      <c r="O154" s="91"/>
      <c r="P154" s="91">
        <v>119</v>
      </c>
      <c r="Q154" s="91"/>
      <c r="R154" s="91"/>
      <c r="S154" s="134"/>
      <c r="T154" s="91"/>
      <c r="U154" s="91"/>
      <c r="V154" s="91"/>
      <c r="W154" s="91"/>
      <c r="X154" s="91"/>
      <c r="Y154" s="134"/>
      <c r="Z154" s="91"/>
      <c r="AA154" s="91"/>
      <c r="AB154" s="91"/>
      <c r="AC154" s="91"/>
      <c r="AD154" s="91"/>
      <c r="AE154" s="134"/>
      <c r="AF154" s="91"/>
      <c r="AG154" s="91"/>
      <c r="AH154" s="134"/>
      <c r="AI154" s="91"/>
      <c r="AJ154" s="91"/>
      <c r="AK154" s="134"/>
      <c r="AL154" s="91"/>
      <c r="AM154" s="91"/>
      <c r="AN154" s="91"/>
      <c r="AO154" s="91"/>
      <c r="AP154" s="135"/>
      <c r="AQ154" s="91"/>
      <c r="AR154" s="92"/>
      <c r="AS154" s="92"/>
      <c r="AT154" s="92"/>
      <c r="AU154" s="92"/>
      <c r="AV154" s="94">
        <f t="shared" si="15"/>
        <v>119</v>
      </c>
      <c r="AX154" s="1697"/>
      <c r="AY154" s="1697"/>
      <c r="AZ154" s="108"/>
      <c r="BA154" s="109"/>
    </row>
    <row r="155" spans="1:53" ht="13.2" customHeight="1" x14ac:dyDescent="0.4">
      <c r="A155" s="1370" t="s">
        <v>27</v>
      </c>
      <c r="B155" s="1397"/>
      <c r="C155" s="1350"/>
      <c r="D155" s="1389" t="s">
        <v>108</v>
      </c>
      <c r="E155" s="147" t="s">
        <v>517</v>
      </c>
      <c r="F155" s="1140"/>
      <c r="G155" s="329"/>
      <c r="H155" s="1142">
        <v>240</v>
      </c>
      <c r="I155" s="1230">
        <f>AV155</f>
        <v>240</v>
      </c>
      <c r="J155" s="1232">
        <f>SUM(N156:AU156)</f>
        <v>113</v>
      </c>
      <c r="K155" s="1239">
        <f>H155-J155</f>
        <v>127</v>
      </c>
      <c r="L155" s="1209">
        <f>J155/H155</f>
        <v>0.47083333333333333</v>
      </c>
      <c r="M155" s="30" t="s">
        <v>30</v>
      </c>
      <c r="N155" s="131"/>
      <c r="O155" s="131"/>
      <c r="P155" s="131">
        <v>120</v>
      </c>
      <c r="Q155" s="131"/>
      <c r="R155" s="320"/>
      <c r="S155" s="140"/>
      <c r="T155" s="131"/>
      <c r="U155" s="131"/>
      <c r="V155" s="131"/>
      <c r="W155" s="131">
        <v>120</v>
      </c>
      <c r="X155" s="320"/>
      <c r="Y155" s="140"/>
      <c r="Z155" s="131"/>
      <c r="AA155" s="131"/>
      <c r="AB155" s="131"/>
      <c r="AC155" s="131"/>
      <c r="AD155" s="131"/>
      <c r="AE155" s="140"/>
      <c r="AF155" s="131"/>
      <c r="AG155" s="131"/>
      <c r="AH155" s="140"/>
      <c r="AI155" s="131"/>
      <c r="AJ155" s="131"/>
      <c r="AK155" s="140"/>
      <c r="AL155" s="131"/>
      <c r="AM155" s="131"/>
      <c r="AN155" s="131"/>
      <c r="AO155" s="131"/>
      <c r="AP155" s="137"/>
      <c r="AQ155" s="137"/>
      <c r="AR155" s="90"/>
      <c r="AS155" s="90"/>
      <c r="AT155" s="90"/>
      <c r="AU155" s="90"/>
      <c r="AV155" s="103">
        <f t="shared" si="15"/>
        <v>240</v>
      </c>
      <c r="AX155" s="1697"/>
      <c r="AY155" s="1697"/>
      <c r="AZ155" s="108"/>
      <c r="BA155" s="109"/>
    </row>
    <row r="156" spans="1:53" ht="13.2" customHeight="1" thickBot="1" x14ac:dyDescent="0.45">
      <c r="A156" s="1371"/>
      <c r="B156" s="1397"/>
      <c r="C156" s="1351"/>
      <c r="D156" s="1365"/>
      <c r="E156" s="143" t="s">
        <v>489</v>
      </c>
      <c r="F156" s="1141"/>
      <c r="G156" s="330"/>
      <c r="H156" s="1137"/>
      <c r="I156" s="1235"/>
      <c r="J156" s="1236"/>
      <c r="K156" s="1240"/>
      <c r="L156" s="1222"/>
      <c r="M156" s="37" t="s">
        <v>31</v>
      </c>
      <c r="N156" s="91"/>
      <c r="O156" s="91"/>
      <c r="P156" s="91">
        <v>84</v>
      </c>
      <c r="Q156" s="91">
        <v>29</v>
      </c>
      <c r="R156" s="91"/>
      <c r="S156" s="134"/>
      <c r="T156" s="91"/>
      <c r="U156" s="91"/>
      <c r="V156" s="91"/>
      <c r="W156" s="91"/>
      <c r="X156" s="91"/>
      <c r="Y156" s="134"/>
      <c r="Z156" s="91"/>
      <c r="AA156" s="91"/>
      <c r="AB156" s="91"/>
      <c r="AC156" s="91"/>
      <c r="AD156" s="91"/>
      <c r="AE156" s="134"/>
      <c r="AF156" s="91"/>
      <c r="AG156" s="91"/>
      <c r="AH156" s="134"/>
      <c r="AI156" s="91"/>
      <c r="AJ156" s="91"/>
      <c r="AK156" s="134"/>
      <c r="AL156" s="91"/>
      <c r="AM156" s="91"/>
      <c r="AN156" s="91"/>
      <c r="AO156" s="91"/>
      <c r="AP156" s="135"/>
      <c r="AQ156" s="91"/>
      <c r="AR156" s="92"/>
      <c r="AS156" s="92"/>
      <c r="AT156" s="92"/>
      <c r="AU156" s="92"/>
      <c r="AV156" s="94">
        <f t="shared" si="15"/>
        <v>113</v>
      </c>
      <c r="AX156" s="1697"/>
      <c r="AY156" s="1697"/>
      <c r="AZ156" s="108"/>
      <c r="BA156" s="109"/>
    </row>
    <row r="157" spans="1:53" ht="13.2" hidden="1" customHeight="1" x14ac:dyDescent="0.4">
      <c r="A157" s="1370" t="s">
        <v>27</v>
      </c>
      <c r="B157" s="1397"/>
      <c r="C157" s="1350"/>
      <c r="D157" s="1373" t="s">
        <v>111</v>
      </c>
      <c r="E157" s="82" t="s">
        <v>424</v>
      </c>
      <c r="F157" s="1140"/>
      <c r="G157" s="329"/>
      <c r="H157" s="1142"/>
      <c r="I157" s="1230">
        <f>AV157</f>
        <v>0</v>
      </c>
      <c r="J157" s="1232">
        <f>SUM(N158:AU158)</f>
        <v>0</v>
      </c>
      <c r="K157" s="1239">
        <f t="shared" ref="K157:K165" si="16">H157-J157</f>
        <v>0</v>
      </c>
      <c r="L157" s="1209" t="e">
        <f>J157/H157</f>
        <v>#DIV/0!</v>
      </c>
      <c r="M157" s="30" t="s">
        <v>30</v>
      </c>
      <c r="N157" s="131"/>
      <c r="O157" s="131"/>
      <c r="P157" s="131"/>
      <c r="Q157" s="131"/>
      <c r="R157" s="131"/>
      <c r="S157" s="140"/>
      <c r="T157" s="131"/>
      <c r="U157" s="131"/>
      <c r="V157" s="131"/>
      <c r="W157" s="131"/>
      <c r="X157" s="131"/>
      <c r="Y157" s="140"/>
      <c r="Z157" s="131"/>
      <c r="AA157" s="131"/>
      <c r="AB157" s="131"/>
      <c r="AC157" s="131"/>
      <c r="AD157" s="131"/>
      <c r="AE157" s="140"/>
      <c r="AF157" s="131"/>
      <c r="AG157" s="131"/>
      <c r="AH157" s="140"/>
      <c r="AI157" s="131"/>
      <c r="AJ157" s="131"/>
      <c r="AK157" s="140"/>
      <c r="AL157" s="131"/>
      <c r="AM157" s="131"/>
      <c r="AN157" s="131"/>
      <c r="AO157" s="131"/>
      <c r="AP157" s="137"/>
      <c r="AQ157" s="141"/>
      <c r="AR157" s="90"/>
      <c r="AS157" s="90"/>
      <c r="AT157" s="90"/>
      <c r="AU157" s="90"/>
      <c r="AV157" s="103">
        <f t="shared" si="15"/>
        <v>0</v>
      </c>
      <c r="AX157" s="1697"/>
      <c r="AY157" s="1697"/>
      <c r="AZ157" s="108"/>
      <c r="BA157" s="109"/>
    </row>
    <row r="158" spans="1:53" ht="13.2" hidden="1" customHeight="1" thickBot="1" x14ac:dyDescent="0.45">
      <c r="A158" s="1371"/>
      <c r="B158" s="1397"/>
      <c r="C158" s="1351"/>
      <c r="D158" s="1336"/>
      <c r="E158" s="84" t="s">
        <v>112</v>
      </c>
      <c r="F158" s="1141"/>
      <c r="G158" s="330"/>
      <c r="H158" s="1137"/>
      <c r="I158" s="1235"/>
      <c r="J158" s="1236"/>
      <c r="K158" s="1240"/>
      <c r="L158" s="1222"/>
      <c r="M158" s="37" t="s">
        <v>31</v>
      </c>
      <c r="N158" s="91"/>
      <c r="O158" s="91"/>
      <c r="P158" s="91"/>
      <c r="Q158" s="91"/>
      <c r="R158" s="91"/>
      <c r="S158" s="134"/>
      <c r="T158" s="91"/>
      <c r="U158" s="91"/>
      <c r="V158" s="91"/>
      <c r="W158" s="91"/>
      <c r="X158" s="91"/>
      <c r="Y158" s="134"/>
      <c r="Z158" s="91"/>
      <c r="AA158" s="91"/>
      <c r="AB158" s="91"/>
      <c r="AC158" s="91"/>
      <c r="AD158" s="91"/>
      <c r="AE158" s="134"/>
      <c r="AF158" s="91"/>
      <c r="AG158" s="91"/>
      <c r="AH158" s="134"/>
      <c r="AI158" s="91"/>
      <c r="AJ158" s="91"/>
      <c r="AK158" s="134"/>
      <c r="AL158" s="91"/>
      <c r="AM158" s="91"/>
      <c r="AN158" s="91"/>
      <c r="AO158" s="91"/>
      <c r="AP158" s="135"/>
      <c r="AQ158" s="91"/>
      <c r="AR158" s="91"/>
      <c r="AS158" s="91"/>
      <c r="AT158" s="92"/>
      <c r="AU158" s="92"/>
      <c r="AV158" s="94">
        <f t="shared" si="15"/>
        <v>0</v>
      </c>
      <c r="AX158" s="1697"/>
      <c r="AY158" s="1697"/>
      <c r="AZ158" s="108"/>
      <c r="BA158" s="109"/>
    </row>
    <row r="159" spans="1:53" ht="13.2" hidden="1" customHeight="1" x14ac:dyDescent="0.4">
      <c r="A159" s="1370" t="s">
        <v>27</v>
      </c>
      <c r="B159" s="1397"/>
      <c r="C159" s="1425"/>
      <c r="D159" s="1373" t="s">
        <v>111</v>
      </c>
      <c r="E159" s="82" t="s">
        <v>409</v>
      </c>
      <c r="F159" s="1140"/>
      <c r="G159" s="144"/>
      <c r="H159" s="1142"/>
      <c r="I159" s="1230">
        <f>AV159</f>
        <v>0</v>
      </c>
      <c r="J159" s="1232">
        <f>SUM(N160:AU160)</f>
        <v>0</v>
      </c>
      <c r="K159" s="1239">
        <f>H159-J159</f>
        <v>0</v>
      </c>
      <c r="L159" s="1209" t="e">
        <f>J159/H159</f>
        <v>#DIV/0!</v>
      </c>
      <c r="M159" s="30" t="s">
        <v>30</v>
      </c>
      <c r="N159" s="131"/>
      <c r="O159" s="131"/>
      <c r="P159" s="131"/>
      <c r="Q159" s="131"/>
      <c r="R159" s="131"/>
      <c r="S159" s="140"/>
      <c r="T159" s="131"/>
      <c r="U159" s="131"/>
      <c r="V159" s="131"/>
      <c r="W159" s="131"/>
      <c r="X159" s="131"/>
      <c r="Y159" s="140"/>
      <c r="Z159" s="131"/>
      <c r="AA159" s="131"/>
      <c r="AB159" s="131"/>
      <c r="AC159" s="131"/>
      <c r="AD159" s="131"/>
      <c r="AE159" s="140"/>
      <c r="AF159" s="131"/>
      <c r="AG159" s="131"/>
      <c r="AH159" s="140"/>
      <c r="AI159" s="131"/>
      <c r="AJ159" s="131"/>
      <c r="AK159" s="140"/>
      <c r="AL159" s="131"/>
      <c r="AM159" s="131"/>
      <c r="AN159" s="131"/>
      <c r="AO159" s="131"/>
      <c r="AP159" s="137"/>
      <c r="AQ159" s="141"/>
      <c r="AR159" s="90"/>
      <c r="AS159" s="90"/>
      <c r="AT159" s="90"/>
      <c r="AU159" s="90"/>
      <c r="AV159" s="103">
        <f t="shared" si="15"/>
        <v>0</v>
      </c>
      <c r="AX159" s="1697"/>
      <c r="AY159" s="1697"/>
      <c r="AZ159" s="108"/>
      <c r="BA159" s="109"/>
    </row>
    <row r="160" spans="1:53" ht="13.2" hidden="1" customHeight="1" thickBot="1" x14ac:dyDescent="0.45">
      <c r="A160" s="1371"/>
      <c r="B160" s="1397"/>
      <c r="C160" s="1426"/>
      <c r="D160" s="1336"/>
      <c r="E160" s="84" t="s">
        <v>113</v>
      </c>
      <c r="F160" s="1141"/>
      <c r="G160" s="84"/>
      <c r="H160" s="1137"/>
      <c r="I160" s="1235"/>
      <c r="J160" s="1236"/>
      <c r="K160" s="1240"/>
      <c r="L160" s="1222"/>
      <c r="M160" s="37" t="s">
        <v>31</v>
      </c>
      <c r="N160" s="91"/>
      <c r="O160" s="91"/>
      <c r="P160" s="91"/>
      <c r="Q160" s="91"/>
      <c r="R160" s="91"/>
      <c r="S160" s="134"/>
      <c r="T160" s="91"/>
      <c r="U160" s="91"/>
      <c r="V160" s="91"/>
      <c r="W160" s="91"/>
      <c r="X160" s="91"/>
      <c r="Y160" s="134"/>
      <c r="Z160" s="91"/>
      <c r="AA160" s="91"/>
      <c r="AB160" s="91"/>
      <c r="AC160" s="91"/>
      <c r="AD160" s="91"/>
      <c r="AE160" s="134"/>
      <c r="AF160" s="91"/>
      <c r="AG160" s="91"/>
      <c r="AH160" s="134"/>
      <c r="AI160" s="91"/>
      <c r="AJ160" s="91"/>
      <c r="AK160" s="134"/>
      <c r="AL160" s="91"/>
      <c r="AM160" s="91"/>
      <c r="AN160" s="91"/>
      <c r="AO160" s="91"/>
      <c r="AP160" s="135"/>
      <c r="AQ160" s="91"/>
      <c r="AR160" s="91"/>
      <c r="AS160" s="91"/>
      <c r="AT160" s="92"/>
      <c r="AU160" s="92"/>
      <c r="AV160" s="94">
        <f t="shared" si="15"/>
        <v>0</v>
      </c>
      <c r="AX160" s="1697"/>
      <c r="AY160" s="1697"/>
      <c r="AZ160" s="108"/>
      <c r="BA160" s="109"/>
    </row>
    <row r="161" spans="1:53" ht="13.2" hidden="1" customHeight="1" x14ac:dyDescent="0.4">
      <c r="A161" s="1370" t="s">
        <v>27</v>
      </c>
      <c r="B161" s="1397"/>
      <c r="C161" s="1425"/>
      <c r="D161" s="1364"/>
      <c r="E161" s="147"/>
      <c r="F161" s="144"/>
      <c r="G161" s="1698"/>
      <c r="H161" s="1142"/>
      <c r="I161" s="1230">
        <f>AV161</f>
        <v>0</v>
      </c>
      <c r="J161" s="1232">
        <f>SUM(N162:AU162)</f>
        <v>0</v>
      </c>
      <c r="K161" s="1239">
        <f t="shared" si="16"/>
        <v>0</v>
      </c>
      <c r="L161" s="1209" t="e">
        <f>J161/H161</f>
        <v>#DIV/0!</v>
      </c>
      <c r="M161" s="30" t="s">
        <v>30</v>
      </c>
      <c r="N161" s="131"/>
      <c r="O161" s="131"/>
      <c r="P161" s="131"/>
      <c r="Q161" s="131"/>
      <c r="R161" s="131"/>
      <c r="S161" s="140"/>
      <c r="T161" s="131"/>
      <c r="U161" s="131"/>
      <c r="V161" s="131"/>
      <c r="W161" s="131"/>
      <c r="X161" s="131"/>
      <c r="Y161" s="140"/>
      <c r="Z161" s="131"/>
      <c r="AA161" s="131"/>
      <c r="AB161" s="131"/>
      <c r="AC161" s="131"/>
      <c r="AD161" s="131"/>
      <c r="AE161" s="140"/>
      <c r="AF161" s="131"/>
      <c r="AG161" s="131"/>
      <c r="AH161" s="140"/>
      <c r="AI161" s="131"/>
      <c r="AJ161" s="131"/>
      <c r="AK161" s="140"/>
      <c r="AL161" s="131"/>
      <c r="AM161" s="131"/>
      <c r="AN161" s="131"/>
      <c r="AO161" s="131"/>
      <c r="AP161" s="137"/>
      <c r="AQ161" s="131"/>
      <c r="AR161" s="131"/>
      <c r="AS161" s="131"/>
      <c r="AT161" s="131"/>
      <c r="AU161" s="90"/>
      <c r="AV161" s="103">
        <f t="shared" si="15"/>
        <v>0</v>
      </c>
      <c r="AX161" s="349"/>
      <c r="AY161" s="349"/>
      <c r="AZ161" s="108"/>
      <c r="BA161" s="109"/>
    </row>
    <row r="162" spans="1:53" ht="13.2" hidden="1" customHeight="1" thickBot="1" x14ac:dyDescent="0.45">
      <c r="A162" s="1371"/>
      <c r="B162" s="1397"/>
      <c r="C162" s="1426"/>
      <c r="D162" s="1365"/>
      <c r="E162" s="84"/>
      <c r="F162" s="84"/>
      <c r="G162" s="1699"/>
      <c r="H162" s="1137"/>
      <c r="I162" s="1235"/>
      <c r="J162" s="1236"/>
      <c r="K162" s="1240"/>
      <c r="L162" s="1222"/>
      <c r="M162" s="37" t="s">
        <v>31</v>
      </c>
      <c r="N162" s="91"/>
      <c r="O162" s="91"/>
      <c r="P162" s="91"/>
      <c r="Q162" s="91"/>
      <c r="R162" s="91"/>
      <c r="S162" s="134"/>
      <c r="T162" s="91"/>
      <c r="U162" s="91"/>
      <c r="V162" s="91"/>
      <c r="W162" s="91"/>
      <c r="X162" s="91"/>
      <c r="Y162" s="134"/>
      <c r="Z162" s="91"/>
      <c r="AA162" s="91"/>
      <c r="AB162" s="91"/>
      <c r="AC162" s="91"/>
      <c r="AD162" s="91"/>
      <c r="AE162" s="134"/>
      <c r="AF162" s="91"/>
      <c r="AG162" s="91"/>
      <c r="AH162" s="134"/>
      <c r="AI162" s="91"/>
      <c r="AJ162" s="91"/>
      <c r="AK162" s="134"/>
      <c r="AL162" s="91"/>
      <c r="AM162" s="91"/>
      <c r="AN162" s="91"/>
      <c r="AO162" s="91"/>
      <c r="AP162" s="135"/>
      <c r="AQ162" s="91"/>
      <c r="AR162" s="92"/>
      <c r="AS162" s="91"/>
      <c r="AT162" s="92"/>
      <c r="AU162" s="92"/>
      <c r="AV162" s="94">
        <f t="shared" si="15"/>
        <v>0</v>
      </c>
      <c r="AX162" s="349"/>
      <c r="AY162" s="349"/>
      <c r="AZ162" s="108"/>
      <c r="BA162" s="109"/>
    </row>
    <row r="163" spans="1:53" ht="13.2" hidden="1" customHeight="1" x14ac:dyDescent="0.4">
      <c r="A163" s="1370" t="s">
        <v>27</v>
      </c>
      <c r="B163" s="1397"/>
      <c r="C163" s="1425"/>
      <c r="D163" s="1364"/>
      <c r="E163" s="147"/>
      <c r="F163" s="144"/>
      <c r="G163" s="1698"/>
      <c r="H163" s="1142"/>
      <c r="I163" s="1230">
        <f>AV163</f>
        <v>0</v>
      </c>
      <c r="J163" s="1232">
        <f>SUM(N164:AU164)</f>
        <v>0</v>
      </c>
      <c r="K163" s="1239">
        <f t="shared" si="16"/>
        <v>0</v>
      </c>
      <c r="L163" s="1209" t="e">
        <f>J163/H163</f>
        <v>#DIV/0!</v>
      </c>
      <c r="M163" s="30" t="s">
        <v>30</v>
      </c>
      <c r="N163" s="131"/>
      <c r="O163" s="131"/>
      <c r="P163" s="131"/>
      <c r="Q163" s="131"/>
      <c r="R163" s="131"/>
      <c r="S163" s="140"/>
      <c r="T163" s="131"/>
      <c r="U163" s="131"/>
      <c r="V163" s="131"/>
      <c r="W163" s="131"/>
      <c r="X163" s="131"/>
      <c r="Y163" s="140"/>
      <c r="Z163" s="131"/>
      <c r="AA163" s="131"/>
      <c r="AB163" s="131"/>
      <c r="AC163" s="131"/>
      <c r="AD163" s="131"/>
      <c r="AE163" s="140"/>
      <c r="AF163" s="131"/>
      <c r="AG163" s="131"/>
      <c r="AH163" s="140"/>
      <c r="AI163" s="131"/>
      <c r="AJ163" s="131"/>
      <c r="AK163" s="140"/>
      <c r="AL163" s="131"/>
      <c r="AM163" s="131"/>
      <c r="AN163" s="131"/>
      <c r="AO163" s="131"/>
      <c r="AP163" s="137"/>
      <c r="AQ163" s="131"/>
      <c r="AR163" s="131"/>
      <c r="AS163" s="131"/>
      <c r="AT163" s="90"/>
      <c r="AU163" s="90"/>
      <c r="AV163" s="103">
        <f t="shared" si="15"/>
        <v>0</v>
      </c>
      <c r="AX163" s="349"/>
      <c r="AY163" s="349"/>
      <c r="AZ163" s="108"/>
      <c r="BA163" s="109"/>
    </row>
    <row r="164" spans="1:53" ht="13.2" hidden="1" customHeight="1" thickBot="1" x14ac:dyDescent="0.45">
      <c r="A164" s="1371"/>
      <c r="B164" s="1397"/>
      <c r="C164" s="1426"/>
      <c r="D164" s="1365"/>
      <c r="E164" s="84"/>
      <c r="F164" s="84"/>
      <c r="G164" s="1699"/>
      <c r="H164" s="1137"/>
      <c r="I164" s="1235"/>
      <c r="J164" s="1236"/>
      <c r="K164" s="1240"/>
      <c r="L164" s="1222"/>
      <c r="M164" s="37" t="s">
        <v>31</v>
      </c>
      <c r="N164" s="91"/>
      <c r="O164" s="91"/>
      <c r="P164" s="91"/>
      <c r="Q164" s="91"/>
      <c r="R164" s="91"/>
      <c r="S164" s="134"/>
      <c r="T164" s="91"/>
      <c r="U164" s="91"/>
      <c r="V164" s="91"/>
      <c r="W164" s="91"/>
      <c r="X164" s="91"/>
      <c r="Y164" s="134"/>
      <c r="Z164" s="91"/>
      <c r="AA164" s="91"/>
      <c r="AB164" s="91"/>
      <c r="AC164" s="91"/>
      <c r="AD164" s="91"/>
      <c r="AE164" s="134"/>
      <c r="AF164" s="91"/>
      <c r="AG164" s="91"/>
      <c r="AH164" s="134"/>
      <c r="AI164" s="91"/>
      <c r="AJ164" s="91"/>
      <c r="AK164" s="134"/>
      <c r="AL164" s="91"/>
      <c r="AM164" s="91"/>
      <c r="AN164" s="91"/>
      <c r="AO164" s="91"/>
      <c r="AP164" s="135"/>
      <c r="AQ164" s="91"/>
      <c r="AR164" s="92"/>
      <c r="AS164" s="92"/>
      <c r="AT164" s="92"/>
      <c r="AU164" s="92"/>
      <c r="AV164" s="94">
        <f t="shared" si="15"/>
        <v>0</v>
      </c>
      <c r="AX164" s="349"/>
      <c r="AY164" s="349"/>
      <c r="AZ164" s="108"/>
      <c r="BA164" s="109"/>
    </row>
    <row r="165" spans="1:53" ht="13.2" customHeight="1" x14ac:dyDescent="0.4">
      <c r="A165" s="1370" t="s">
        <v>27</v>
      </c>
      <c r="B165" s="1397"/>
      <c r="C165" s="1350"/>
      <c r="D165" s="1335" t="s">
        <v>119</v>
      </c>
      <c r="E165" s="148" t="s">
        <v>532</v>
      </c>
      <c r="F165" s="1393"/>
      <c r="G165" s="1630"/>
      <c r="H165" s="1142">
        <v>120</v>
      </c>
      <c r="I165" s="1230">
        <f>AV165</f>
        <v>120</v>
      </c>
      <c r="J165" s="1232">
        <f>SUM(N166:AU166)</f>
        <v>0</v>
      </c>
      <c r="K165" s="1239">
        <f t="shared" si="16"/>
        <v>120</v>
      </c>
      <c r="L165" s="1209">
        <f>J165/H165</f>
        <v>0</v>
      </c>
      <c r="M165" s="30" t="s">
        <v>30</v>
      </c>
      <c r="N165" s="90"/>
      <c r="O165" s="90"/>
      <c r="P165" s="90"/>
      <c r="Q165" s="90"/>
      <c r="R165" s="90">
        <v>120</v>
      </c>
      <c r="S165" s="129"/>
      <c r="T165" s="356"/>
      <c r="U165" s="90"/>
      <c r="V165" s="90"/>
      <c r="W165" s="90"/>
      <c r="X165" s="90"/>
      <c r="Y165" s="129"/>
      <c r="Z165" s="90"/>
      <c r="AA165" s="90"/>
      <c r="AB165" s="90"/>
      <c r="AC165" s="90"/>
      <c r="AD165" s="90"/>
      <c r="AE165" s="129"/>
      <c r="AF165" s="90"/>
      <c r="AG165" s="90"/>
      <c r="AH165" s="129"/>
      <c r="AI165" s="90"/>
      <c r="AJ165" s="90"/>
      <c r="AK165" s="129"/>
      <c r="AL165" s="90"/>
      <c r="AM165" s="90"/>
      <c r="AN165" s="90"/>
      <c r="AO165" s="90"/>
      <c r="AP165" s="136"/>
      <c r="AQ165" s="131"/>
      <c r="AR165" s="90"/>
      <c r="AS165" s="90"/>
      <c r="AT165" s="90"/>
      <c r="AU165" s="90"/>
      <c r="AV165" s="103">
        <f t="shared" si="15"/>
        <v>120</v>
      </c>
      <c r="AX165" s="1697"/>
      <c r="AY165" s="1697"/>
      <c r="AZ165" s="108"/>
      <c r="BA165" s="109"/>
    </row>
    <row r="166" spans="1:53" ht="13.2" customHeight="1" thickBot="1" x14ac:dyDescent="0.45">
      <c r="A166" s="1371"/>
      <c r="B166" s="1397"/>
      <c r="C166" s="1351"/>
      <c r="D166" s="1336"/>
      <c r="E166" s="106" t="s">
        <v>120</v>
      </c>
      <c r="F166" s="1394"/>
      <c r="G166" s="1631"/>
      <c r="H166" s="1137"/>
      <c r="I166" s="1235"/>
      <c r="J166" s="1236"/>
      <c r="K166" s="1240"/>
      <c r="L166" s="1222"/>
      <c r="M166" s="37" t="s">
        <v>31</v>
      </c>
      <c r="N166" s="91"/>
      <c r="O166" s="91"/>
      <c r="P166" s="91"/>
      <c r="Q166" s="91"/>
      <c r="R166" s="91"/>
      <c r="S166" s="134"/>
      <c r="T166" s="91"/>
      <c r="U166" s="91"/>
      <c r="V166" s="91"/>
      <c r="W166" s="91"/>
      <c r="X166" s="91"/>
      <c r="Y166" s="134"/>
      <c r="Z166" s="91"/>
      <c r="AA166" s="91"/>
      <c r="AB166" s="91"/>
      <c r="AC166" s="91"/>
      <c r="AD166" s="91"/>
      <c r="AE166" s="134"/>
      <c r="AF166" s="91"/>
      <c r="AG166" s="91"/>
      <c r="AH166" s="134"/>
      <c r="AI166" s="91"/>
      <c r="AJ166" s="91"/>
      <c r="AK166" s="134"/>
      <c r="AL166" s="91"/>
      <c r="AM166" s="91"/>
      <c r="AN166" s="91"/>
      <c r="AO166" s="91"/>
      <c r="AP166" s="135"/>
      <c r="AQ166" s="91"/>
      <c r="AR166" s="92"/>
      <c r="AS166" s="92"/>
      <c r="AT166" s="92"/>
      <c r="AU166" s="92"/>
      <c r="AV166" s="94">
        <f t="shared" si="15"/>
        <v>0</v>
      </c>
      <c r="AX166" s="1697"/>
      <c r="AY166" s="1697"/>
      <c r="AZ166" s="108"/>
      <c r="BA166" s="109"/>
    </row>
    <row r="167" spans="1:53" s="13" customFormat="1" ht="13.2" hidden="1" customHeight="1" thickBot="1" x14ac:dyDescent="0.45">
      <c r="A167" s="1370" t="s">
        <v>27</v>
      </c>
      <c r="B167" s="1397"/>
      <c r="C167" s="1372"/>
      <c r="D167" s="1335" t="s">
        <v>119</v>
      </c>
      <c r="E167" s="82" t="s">
        <v>596</v>
      </c>
      <c r="F167" s="144"/>
      <c r="G167" s="144"/>
      <c r="H167" s="1142"/>
      <c r="I167" s="1230">
        <f>AV167</f>
        <v>0</v>
      </c>
      <c r="J167" s="1232">
        <f>SUM(N168:AU168)</f>
        <v>0</v>
      </c>
      <c r="K167" s="1239">
        <f>H167-J167</f>
        <v>0</v>
      </c>
      <c r="L167" s="1209" t="e">
        <f>J167/H167</f>
        <v>#DIV/0!</v>
      </c>
      <c r="M167" s="30" t="s">
        <v>30</v>
      </c>
      <c r="N167" s="131"/>
      <c r="O167" s="131"/>
      <c r="P167" s="131"/>
      <c r="Q167" s="131"/>
      <c r="R167" s="131"/>
      <c r="S167" s="140"/>
      <c r="T167" s="131"/>
      <c r="U167" s="131"/>
      <c r="V167" s="131"/>
      <c r="W167" s="131"/>
      <c r="X167" s="131"/>
      <c r="Y167" s="140"/>
      <c r="Z167" s="131"/>
      <c r="AA167" s="131"/>
      <c r="AB167" s="131"/>
      <c r="AC167" s="131"/>
      <c r="AD167" s="131"/>
      <c r="AE167" s="140"/>
      <c r="AF167" s="131"/>
      <c r="AG167" s="131"/>
      <c r="AH167" s="140"/>
      <c r="AI167" s="131"/>
      <c r="AJ167" s="131"/>
      <c r="AK167" s="140"/>
      <c r="AL167" s="131"/>
      <c r="AM167" s="131"/>
      <c r="AN167" s="131"/>
      <c r="AO167" s="141"/>
      <c r="AP167" s="130"/>
      <c r="AQ167" s="141"/>
      <c r="AR167" s="90"/>
      <c r="AS167" s="90"/>
      <c r="AT167" s="90"/>
      <c r="AU167" s="90"/>
      <c r="AV167" s="103">
        <f t="shared" si="15"/>
        <v>0</v>
      </c>
      <c r="AX167" s="1697"/>
      <c r="AY167" s="1697"/>
      <c r="AZ167" s="149"/>
      <c r="BA167" s="150"/>
    </row>
    <row r="168" spans="1:53" s="13" customFormat="1" ht="13.2" hidden="1" customHeight="1" thickBot="1" x14ac:dyDescent="0.45">
      <c r="A168" s="1371"/>
      <c r="B168" s="1397"/>
      <c r="C168" s="1372"/>
      <c r="D168" s="1336"/>
      <c r="E168" s="104" t="s">
        <v>456</v>
      </c>
      <c r="F168" s="84"/>
      <c r="G168" s="84"/>
      <c r="H168" s="1137"/>
      <c r="I168" s="1235"/>
      <c r="J168" s="1236"/>
      <c r="K168" s="1240"/>
      <c r="L168" s="1222"/>
      <c r="M168" s="37" t="s">
        <v>31</v>
      </c>
      <c r="N168" s="91"/>
      <c r="O168" s="91"/>
      <c r="P168" s="91"/>
      <c r="Q168" s="91"/>
      <c r="R168" s="91"/>
      <c r="S168" s="134"/>
      <c r="T168" s="91"/>
      <c r="U168" s="91"/>
      <c r="V168" s="91"/>
      <c r="W168" s="91"/>
      <c r="X168" s="91"/>
      <c r="Y168" s="134"/>
      <c r="Z168" s="91"/>
      <c r="AA168" s="91"/>
      <c r="AB168" s="91"/>
      <c r="AC168" s="91"/>
      <c r="AD168" s="91"/>
      <c r="AE168" s="134"/>
      <c r="AF168" s="91"/>
      <c r="AG168" s="91"/>
      <c r="AH168" s="134"/>
      <c r="AI168" s="91"/>
      <c r="AJ168" s="91"/>
      <c r="AK168" s="134"/>
      <c r="AL168" s="91"/>
      <c r="AM168" s="91"/>
      <c r="AN168" s="91"/>
      <c r="AO168" s="91"/>
      <c r="AP168" s="135"/>
      <c r="AQ168" s="91"/>
      <c r="AR168" s="92"/>
      <c r="AS168" s="92"/>
      <c r="AT168" s="92"/>
      <c r="AU168" s="92"/>
      <c r="AV168" s="94">
        <f t="shared" si="15"/>
        <v>0</v>
      </c>
      <c r="AX168" s="1697"/>
      <c r="AY168" s="1697"/>
      <c r="AZ168" s="149"/>
      <c r="BA168" s="150"/>
    </row>
    <row r="169" spans="1:53" ht="13.2" customHeight="1" x14ac:dyDescent="0.4">
      <c r="A169" s="1370" t="s">
        <v>27</v>
      </c>
      <c r="B169" s="1397"/>
      <c r="C169" s="1425"/>
      <c r="D169" s="1335" t="s">
        <v>119</v>
      </c>
      <c r="E169" s="82" t="s">
        <v>718</v>
      </c>
      <c r="F169" s="144"/>
      <c r="G169" s="144"/>
      <c r="H169" s="1638">
        <v>350</v>
      </c>
      <c r="I169" s="1230">
        <f>AV169</f>
        <v>350</v>
      </c>
      <c r="J169" s="1232">
        <f>SUM(N170:AU170)</f>
        <v>121</v>
      </c>
      <c r="K169" s="1239">
        <f>H169-J169</f>
        <v>229</v>
      </c>
      <c r="L169" s="1209">
        <f>J169/H169</f>
        <v>0.3457142857142857</v>
      </c>
      <c r="M169" s="30" t="s">
        <v>30</v>
      </c>
      <c r="N169" s="131"/>
      <c r="O169" s="131"/>
      <c r="P169" s="131"/>
      <c r="Q169" s="131">
        <v>150</v>
      </c>
      <c r="R169" s="131"/>
      <c r="S169" s="140"/>
      <c r="T169" s="131"/>
      <c r="U169" s="131"/>
      <c r="V169" s="131"/>
      <c r="W169" s="131"/>
      <c r="X169" s="131"/>
      <c r="Y169" s="140"/>
      <c r="Z169" s="131">
        <v>50</v>
      </c>
      <c r="AA169" s="131">
        <v>150</v>
      </c>
      <c r="AB169" s="131"/>
      <c r="AC169" s="131"/>
      <c r="AD169" s="131"/>
      <c r="AE169" s="140"/>
      <c r="AF169" s="131"/>
      <c r="AG169" s="131"/>
      <c r="AH169" s="140"/>
      <c r="AI169" s="131"/>
      <c r="AJ169" s="131"/>
      <c r="AK169" s="140"/>
      <c r="AL169" s="131"/>
      <c r="AM169" s="131"/>
      <c r="AN169" s="131"/>
      <c r="AO169" s="90"/>
      <c r="AP169" s="136"/>
      <c r="AQ169" s="90"/>
      <c r="AR169" s="90"/>
      <c r="AS169" s="90"/>
      <c r="AT169" s="90"/>
      <c r="AU169" s="90"/>
      <c r="AV169" s="103">
        <f t="shared" si="15"/>
        <v>350</v>
      </c>
      <c r="AX169" s="349"/>
      <c r="AY169" s="349"/>
      <c r="AZ169" s="108"/>
      <c r="BA169" s="109"/>
    </row>
    <row r="170" spans="1:53" ht="13.2" customHeight="1" thickBot="1" x14ac:dyDescent="0.45">
      <c r="A170" s="1371"/>
      <c r="B170" s="1397"/>
      <c r="C170" s="1426"/>
      <c r="D170" s="1336"/>
      <c r="E170" s="104" t="s">
        <v>122</v>
      </c>
      <c r="F170" s="84"/>
      <c r="G170" s="84"/>
      <c r="H170" s="1639"/>
      <c r="I170" s="1235"/>
      <c r="J170" s="1236"/>
      <c r="K170" s="1240"/>
      <c r="L170" s="1222"/>
      <c r="M170" s="37" t="s">
        <v>31</v>
      </c>
      <c r="N170" s="91"/>
      <c r="O170" s="91"/>
      <c r="P170" s="91"/>
      <c r="Q170" s="91">
        <v>45</v>
      </c>
      <c r="R170" s="91">
        <v>76</v>
      </c>
      <c r="S170" s="134"/>
      <c r="T170" s="91"/>
      <c r="U170" s="91"/>
      <c r="V170" s="91"/>
      <c r="W170" s="91"/>
      <c r="X170" s="91"/>
      <c r="Y170" s="134"/>
      <c r="Z170" s="91"/>
      <c r="AA170" s="91"/>
      <c r="AB170" s="91"/>
      <c r="AC170" s="91"/>
      <c r="AD170" s="91"/>
      <c r="AE170" s="134"/>
      <c r="AF170" s="91"/>
      <c r="AG170" s="91"/>
      <c r="AH170" s="134"/>
      <c r="AI170" s="91"/>
      <c r="AJ170" s="91"/>
      <c r="AK170" s="134"/>
      <c r="AL170" s="91"/>
      <c r="AM170" s="91"/>
      <c r="AN170" s="91"/>
      <c r="AO170" s="91"/>
      <c r="AP170" s="135"/>
      <c r="AQ170" s="91"/>
      <c r="AR170" s="92"/>
      <c r="AS170" s="91"/>
      <c r="AT170" s="92"/>
      <c r="AU170" s="92"/>
      <c r="AV170" s="94">
        <f t="shared" si="15"/>
        <v>121</v>
      </c>
      <c r="AX170" s="349"/>
      <c r="AY170" s="349"/>
      <c r="AZ170" s="108"/>
      <c r="BA170" s="109"/>
    </row>
    <row r="171" spans="1:53" ht="13.2" customHeight="1" x14ac:dyDescent="0.4">
      <c r="A171" s="1370" t="s">
        <v>27</v>
      </c>
      <c r="B171" s="1397"/>
      <c r="C171" s="1425"/>
      <c r="D171" s="1335" t="s">
        <v>119</v>
      </c>
      <c r="E171" s="56" t="s">
        <v>719</v>
      </c>
      <c r="F171" s="144"/>
      <c r="G171" s="144"/>
      <c r="H171" s="1638">
        <v>404</v>
      </c>
      <c r="I171" s="1230">
        <f>AV171</f>
        <v>404</v>
      </c>
      <c r="J171" s="1232">
        <f>SUM(N172:AU172)</f>
        <v>0</v>
      </c>
      <c r="K171" s="1239">
        <f>H171-J171</f>
        <v>404</v>
      </c>
      <c r="L171" s="1209">
        <f>J171/H171</f>
        <v>0</v>
      </c>
      <c r="M171" s="30" t="s">
        <v>30</v>
      </c>
      <c r="N171" s="131"/>
      <c r="O171" s="131"/>
      <c r="P171" s="131"/>
      <c r="Q171" s="131"/>
      <c r="R171" s="131"/>
      <c r="S171" s="140"/>
      <c r="T171" s="131"/>
      <c r="U171" s="131"/>
      <c r="V171" s="131">
        <v>150</v>
      </c>
      <c r="W171" s="131"/>
      <c r="X171" s="131">
        <v>150</v>
      </c>
      <c r="Y171" s="140"/>
      <c r="Z171" s="131">
        <v>104</v>
      </c>
      <c r="AA171" s="320"/>
      <c r="AB171" s="131"/>
      <c r="AC171" s="131"/>
      <c r="AD171" s="131"/>
      <c r="AE171" s="140"/>
      <c r="AF171" s="131"/>
      <c r="AG171" s="131"/>
      <c r="AH171" s="140"/>
      <c r="AI171" s="131"/>
      <c r="AJ171" s="131"/>
      <c r="AK171" s="140"/>
      <c r="AL171" s="131"/>
      <c r="AM171" s="131"/>
      <c r="AN171" s="131"/>
      <c r="AO171" s="90"/>
      <c r="AP171" s="136"/>
      <c r="AQ171" s="90"/>
      <c r="AR171" s="90"/>
      <c r="AS171" s="90"/>
      <c r="AT171" s="90"/>
      <c r="AU171" s="90"/>
      <c r="AV171" s="103">
        <f t="shared" si="15"/>
        <v>404</v>
      </c>
      <c r="AX171" s="349"/>
      <c r="AY171" s="349"/>
      <c r="AZ171" s="108"/>
      <c r="BA171" s="109"/>
    </row>
    <row r="172" spans="1:53" ht="13.2" customHeight="1" thickBot="1" x14ac:dyDescent="0.45">
      <c r="A172" s="1371"/>
      <c r="B172" s="1397"/>
      <c r="C172" s="1426"/>
      <c r="D172" s="1336"/>
      <c r="E172" s="106" t="s">
        <v>123</v>
      </c>
      <c r="F172" s="84"/>
      <c r="G172" s="84"/>
      <c r="H172" s="1639"/>
      <c r="I172" s="1235"/>
      <c r="J172" s="1236"/>
      <c r="K172" s="1240"/>
      <c r="L172" s="1222"/>
      <c r="M172" s="37" t="s">
        <v>31</v>
      </c>
      <c r="N172" s="91"/>
      <c r="O172" s="91"/>
      <c r="P172" s="91"/>
      <c r="Q172" s="91"/>
      <c r="R172" s="91"/>
      <c r="S172" s="134"/>
      <c r="T172" s="91"/>
      <c r="U172" s="91"/>
      <c r="V172" s="91"/>
      <c r="W172" s="91"/>
      <c r="X172" s="91"/>
      <c r="Y172" s="134"/>
      <c r="Z172" s="91"/>
      <c r="AA172" s="91"/>
      <c r="AB172" s="91"/>
      <c r="AC172" s="91"/>
      <c r="AD172" s="91"/>
      <c r="AE172" s="134"/>
      <c r="AF172" s="91"/>
      <c r="AG172" s="91"/>
      <c r="AH172" s="134"/>
      <c r="AI172" s="91"/>
      <c r="AJ172" s="91"/>
      <c r="AK172" s="134"/>
      <c r="AL172" s="91"/>
      <c r="AM172" s="91"/>
      <c r="AN172" s="91"/>
      <c r="AO172" s="91"/>
      <c r="AP172" s="135"/>
      <c r="AQ172" s="91"/>
      <c r="AR172" s="92"/>
      <c r="AS172" s="92"/>
      <c r="AT172" s="92"/>
      <c r="AU172" s="92"/>
      <c r="AV172" s="94">
        <f t="shared" si="15"/>
        <v>0</v>
      </c>
      <c r="AX172" s="349"/>
      <c r="AY172" s="349"/>
      <c r="AZ172" s="108"/>
      <c r="BA172" s="109"/>
    </row>
    <row r="173" spans="1:53" ht="13.2" hidden="1" customHeight="1" x14ac:dyDescent="0.4">
      <c r="A173" s="1370" t="s">
        <v>27</v>
      </c>
      <c r="B173" s="1397"/>
      <c r="C173" s="1350"/>
      <c r="D173" s="1335" t="s">
        <v>132</v>
      </c>
      <c r="E173" s="56" t="s">
        <v>133</v>
      </c>
      <c r="F173" s="1393"/>
      <c r="G173" s="281"/>
      <c r="H173" s="1638"/>
      <c r="I173" s="1230">
        <f>AV173</f>
        <v>0</v>
      </c>
      <c r="J173" s="1232">
        <f>SUM(N174:AU174)</f>
        <v>0</v>
      </c>
      <c r="K173" s="1239">
        <f>H173-J173</f>
        <v>0</v>
      </c>
      <c r="L173" s="1209"/>
      <c r="M173" s="30" t="s">
        <v>30</v>
      </c>
      <c r="N173" s="90"/>
      <c r="O173" s="90"/>
      <c r="P173" s="90"/>
      <c r="Q173" s="90"/>
      <c r="R173" s="90"/>
      <c r="S173" s="129"/>
      <c r="T173" s="90"/>
      <c r="U173" s="90"/>
      <c r="V173" s="90"/>
      <c r="W173" s="90"/>
      <c r="X173" s="90"/>
      <c r="Y173" s="129"/>
      <c r="Z173" s="90"/>
      <c r="AA173" s="90"/>
      <c r="AB173" s="90"/>
      <c r="AC173" s="90"/>
      <c r="AD173" s="90"/>
      <c r="AE173" s="129"/>
      <c r="AF173" s="90"/>
      <c r="AG173" s="90"/>
      <c r="AH173" s="129"/>
      <c r="AI173" s="90"/>
      <c r="AJ173" s="90"/>
      <c r="AK173" s="129"/>
      <c r="AL173" s="90"/>
      <c r="AM173" s="90"/>
      <c r="AN173" s="90"/>
      <c r="AO173" s="90"/>
      <c r="AP173" s="90"/>
      <c r="AQ173" s="131"/>
      <c r="AR173" s="90"/>
      <c r="AS173" s="90"/>
      <c r="AT173" s="90"/>
      <c r="AU173" s="90"/>
      <c r="AV173" s="103">
        <f t="shared" si="15"/>
        <v>0</v>
      </c>
      <c r="AX173" s="1697"/>
      <c r="AY173" s="1697"/>
      <c r="AZ173" s="108"/>
      <c r="BA173" s="109"/>
    </row>
    <row r="174" spans="1:53" ht="13.2" hidden="1" customHeight="1" thickBot="1" x14ac:dyDescent="0.45">
      <c r="A174" s="1371"/>
      <c r="B174" s="1397"/>
      <c r="C174" s="1351"/>
      <c r="D174" s="1336"/>
      <c r="E174" s="106" t="s">
        <v>134</v>
      </c>
      <c r="F174" s="1394"/>
      <c r="G174" s="282"/>
      <c r="H174" s="1639"/>
      <c r="I174" s="1235"/>
      <c r="J174" s="1236"/>
      <c r="K174" s="1240"/>
      <c r="L174" s="1222"/>
      <c r="M174" s="37" t="s">
        <v>31</v>
      </c>
      <c r="N174" s="91"/>
      <c r="O174" s="91"/>
      <c r="P174" s="91"/>
      <c r="Q174" s="91"/>
      <c r="R174" s="91"/>
      <c r="S174" s="134"/>
      <c r="T174" s="91"/>
      <c r="U174" s="91"/>
      <c r="V174" s="91"/>
      <c r="W174" s="91"/>
      <c r="X174" s="91"/>
      <c r="Y174" s="134"/>
      <c r="Z174" s="91"/>
      <c r="AA174" s="91"/>
      <c r="AB174" s="91"/>
      <c r="AC174" s="91"/>
      <c r="AD174" s="91"/>
      <c r="AE174" s="134"/>
      <c r="AF174" s="91"/>
      <c r="AG174" s="91"/>
      <c r="AH174" s="134"/>
      <c r="AI174" s="91"/>
      <c r="AJ174" s="91"/>
      <c r="AK174" s="134"/>
      <c r="AL174" s="91"/>
      <c r="AM174" s="91"/>
      <c r="AN174" s="91"/>
      <c r="AO174" s="91"/>
      <c r="AP174" s="135"/>
      <c r="AQ174" s="91"/>
      <c r="AR174" s="92"/>
      <c r="AS174" s="92"/>
      <c r="AT174" s="92"/>
      <c r="AU174" s="92"/>
      <c r="AV174" s="94">
        <f t="shared" si="15"/>
        <v>0</v>
      </c>
      <c r="AX174" s="1697"/>
      <c r="AY174" s="1697"/>
      <c r="AZ174" s="108"/>
      <c r="BA174" s="109"/>
    </row>
    <row r="175" spans="1:53" s="13" customFormat="1" ht="13.2" hidden="1" customHeight="1" thickBot="1" x14ac:dyDescent="0.45">
      <c r="A175" s="1370" t="s">
        <v>27</v>
      </c>
      <c r="B175" s="1397"/>
      <c r="C175" s="1372"/>
      <c r="D175" s="1335"/>
      <c r="E175" s="148"/>
      <c r="F175" s="1350"/>
      <c r="G175" s="334"/>
      <c r="H175" s="1638"/>
      <c r="I175" s="1230">
        <f>AV175</f>
        <v>0</v>
      </c>
      <c r="J175" s="1232">
        <f>SUM(N176:AU176)</f>
        <v>0</v>
      </c>
      <c r="K175" s="1239">
        <f>H175-J175</f>
        <v>0</v>
      </c>
      <c r="L175" s="1209"/>
      <c r="M175" s="30" t="s">
        <v>30</v>
      </c>
      <c r="N175" s="90"/>
      <c r="O175" s="90"/>
      <c r="P175" s="90"/>
      <c r="Q175" s="90"/>
      <c r="R175" s="90"/>
      <c r="S175" s="129"/>
      <c r="T175" s="90"/>
      <c r="U175" s="90"/>
      <c r="V175" s="90"/>
      <c r="W175" s="90"/>
      <c r="X175" s="90"/>
      <c r="Y175" s="129"/>
      <c r="Z175" s="90"/>
      <c r="AA175" s="90"/>
      <c r="AB175" s="90"/>
      <c r="AC175" s="90"/>
      <c r="AD175" s="90"/>
      <c r="AE175" s="129"/>
      <c r="AF175" s="90"/>
      <c r="AG175" s="90"/>
      <c r="AH175" s="129"/>
      <c r="AI175" s="90"/>
      <c r="AJ175" s="90"/>
      <c r="AK175" s="129"/>
      <c r="AL175" s="90"/>
      <c r="AM175" s="90"/>
      <c r="AN175" s="90"/>
      <c r="AO175" s="131"/>
      <c r="AP175" s="131"/>
      <c r="AQ175" s="141"/>
      <c r="AR175" s="90"/>
      <c r="AS175" s="90"/>
      <c r="AT175" s="90"/>
      <c r="AU175" s="90"/>
      <c r="AV175" s="103">
        <f t="shared" si="15"/>
        <v>0</v>
      </c>
      <c r="AX175" s="1697"/>
      <c r="AY175" s="1697"/>
      <c r="AZ175" s="149"/>
      <c r="BA175" s="150"/>
    </row>
    <row r="176" spans="1:53" s="13" customFormat="1" ht="13.2" hidden="1" customHeight="1" thickBot="1" x14ac:dyDescent="0.45">
      <c r="A176" s="1371"/>
      <c r="B176" s="1397"/>
      <c r="C176" s="1372"/>
      <c r="D176" s="1336"/>
      <c r="E176" s="106"/>
      <c r="F176" s="1351"/>
      <c r="G176" s="333"/>
      <c r="H176" s="1639"/>
      <c r="I176" s="1235"/>
      <c r="J176" s="1236"/>
      <c r="K176" s="1240"/>
      <c r="L176" s="1222"/>
      <c r="M176" s="37" t="s">
        <v>31</v>
      </c>
      <c r="N176" s="91"/>
      <c r="O176" s="91"/>
      <c r="P176" s="91"/>
      <c r="Q176" s="91"/>
      <c r="R176" s="91"/>
      <c r="S176" s="134"/>
      <c r="T176" s="91"/>
      <c r="U176" s="91"/>
      <c r="V176" s="91"/>
      <c r="W176" s="91"/>
      <c r="X176" s="91"/>
      <c r="Y176" s="134"/>
      <c r="Z176" s="91"/>
      <c r="AA176" s="91"/>
      <c r="AB176" s="91"/>
      <c r="AC176" s="91"/>
      <c r="AD176" s="91"/>
      <c r="AE176" s="134"/>
      <c r="AF176" s="91"/>
      <c r="AG176" s="91"/>
      <c r="AH176" s="134"/>
      <c r="AI176" s="91"/>
      <c r="AJ176" s="91"/>
      <c r="AK176" s="134"/>
      <c r="AL176" s="91"/>
      <c r="AM176" s="91"/>
      <c r="AN176" s="91"/>
      <c r="AO176" s="91"/>
      <c r="AP176" s="135"/>
      <c r="AQ176" s="91"/>
      <c r="AR176" s="92"/>
      <c r="AS176" s="92"/>
      <c r="AT176" s="92"/>
      <c r="AU176" s="92"/>
      <c r="AV176" s="94">
        <f t="shared" si="15"/>
        <v>0</v>
      </c>
      <c r="AX176" s="1697"/>
      <c r="AY176" s="1697"/>
      <c r="AZ176" s="149"/>
      <c r="BA176" s="150"/>
    </row>
    <row r="177" spans="1:53" ht="13.2" customHeight="1" x14ac:dyDescent="0.4">
      <c r="A177" s="1370" t="s">
        <v>27</v>
      </c>
      <c r="B177" s="1397"/>
      <c r="C177" s="1425"/>
      <c r="D177" s="1335" t="s">
        <v>119</v>
      </c>
      <c r="E177" s="148" t="s">
        <v>740</v>
      </c>
      <c r="F177" s="151"/>
      <c r="G177" s="152"/>
      <c r="H177" s="1818">
        <v>10</v>
      </c>
      <c r="I177" s="1230">
        <f>AV177</f>
        <v>10</v>
      </c>
      <c r="J177" s="1232">
        <f>SUM(N178:AU178)</f>
        <v>0</v>
      </c>
      <c r="K177" s="1239">
        <f>H177-J177</f>
        <v>10</v>
      </c>
      <c r="L177" s="1209"/>
      <c r="M177" s="30" t="s">
        <v>30</v>
      </c>
      <c r="N177" s="44"/>
      <c r="O177" s="44"/>
      <c r="P177" s="44"/>
      <c r="Q177" s="44"/>
      <c r="R177" s="44"/>
      <c r="S177" s="43"/>
      <c r="T177" s="44"/>
      <c r="U177" s="44"/>
      <c r="V177" s="44"/>
      <c r="W177" s="44"/>
      <c r="X177" s="44"/>
      <c r="Y177" s="43"/>
      <c r="Z177" s="44"/>
      <c r="AA177" s="44">
        <v>10</v>
      </c>
      <c r="AB177" s="44"/>
      <c r="AC177" s="44"/>
      <c r="AD177" s="44"/>
      <c r="AE177" s="43"/>
      <c r="AF177" s="44"/>
      <c r="AG177" s="44"/>
      <c r="AH177" s="43"/>
      <c r="AI177" s="44"/>
      <c r="AJ177" s="44"/>
      <c r="AK177" s="43"/>
      <c r="AL177" s="44"/>
      <c r="AM177" s="44"/>
      <c r="AN177" s="44"/>
      <c r="AO177" s="44"/>
      <c r="AP177" s="45"/>
      <c r="AQ177" s="44"/>
      <c r="AR177" s="44"/>
      <c r="AS177" s="44"/>
      <c r="AT177" s="44"/>
      <c r="AU177" s="153"/>
      <c r="AV177" s="34">
        <f t="shared" si="15"/>
        <v>10</v>
      </c>
      <c r="AX177" s="349"/>
      <c r="AY177" s="349"/>
      <c r="AZ177" s="108"/>
      <c r="BA177" s="109"/>
    </row>
    <row r="178" spans="1:53" ht="13.2" customHeight="1" thickBot="1" x14ac:dyDescent="0.45">
      <c r="A178" s="1371"/>
      <c r="B178" s="1397"/>
      <c r="C178" s="1426"/>
      <c r="D178" s="1336"/>
      <c r="E178" s="106" t="s">
        <v>339</v>
      </c>
      <c r="F178" s="154"/>
      <c r="G178" s="155"/>
      <c r="H178" s="1819"/>
      <c r="I178" s="1235"/>
      <c r="J178" s="1236"/>
      <c r="K178" s="1240"/>
      <c r="L178" s="1222"/>
      <c r="M178" s="37" t="s">
        <v>31</v>
      </c>
      <c r="N178" s="50"/>
      <c r="O178" s="50"/>
      <c r="P178" s="50"/>
      <c r="Q178" s="50"/>
      <c r="R178" s="50"/>
      <c r="S178" s="54"/>
      <c r="T178" s="50"/>
      <c r="U178" s="50"/>
      <c r="V178" s="50"/>
      <c r="W178" s="50"/>
      <c r="X178" s="50"/>
      <c r="Y178" s="54"/>
      <c r="Z178" s="50"/>
      <c r="AA178" s="50"/>
      <c r="AB178" s="50"/>
      <c r="AC178" s="50"/>
      <c r="AD178" s="50"/>
      <c r="AE178" s="54"/>
      <c r="AF178" s="50"/>
      <c r="AG178" s="50"/>
      <c r="AH178" s="54"/>
      <c r="AI178" s="50"/>
      <c r="AJ178" s="50"/>
      <c r="AK178" s="54"/>
      <c r="AL178" s="50"/>
      <c r="AM178" s="50"/>
      <c r="AN178" s="50"/>
      <c r="AO178" s="50"/>
      <c r="AP178" s="87"/>
      <c r="AQ178" s="50"/>
      <c r="AR178" s="49"/>
      <c r="AS178" s="49"/>
      <c r="AT178" s="49"/>
      <c r="AU178" s="156"/>
      <c r="AV178" s="42">
        <f t="shared" si="15"/>
        <v>0</v>
      </c>
      <c r="AX178" s="349"/>
      <c r="AY178" s="349"/>
      <c r="AZ178" s="108"/>
      <c r="BA178" s="109"/>
    </row>
    <row r="179" spans="1:53" ht="13.2" customHeight="1" x14ac:dyDescent="0.4">
      <c r="A179" s="1370" t="s">
        <v>27</v>
      </c>
      <c r="B179" s="1397"/>
      <c r="C179" s="1425"/>
      <c r="D179" s="1335" t="s">
        <v>119</v>
      </c>
      <c r="E179" s="148" t="s">
        <v>741</v>
      </c>
      <c r="F179" s="1140"/>
      <c r="G179" s="152"/>
      <c r="H179" s="1818">
        <v>10</v>
      </c>
      <c r="I179" s="1239">
        <f>AV179</f>
        <v>10</v>
      </c>
      <c r="J179" s="1232">
        <f>SUM(N180:AU180)</f>
        <v>0</v>
      </c>
      <c r="K179" s="1239">
        <f>H179-J179</f>
        <v>10</v>
      </c>
      <c r="L179" s="1209"/>
      <c r="M179" s="30" t="s">
        <v>30</v>
      </c>
      <c r="N179" s="46"/>
      <c r="O179" s="46"/>
      <c r="P179" s="46"/>
      <c r="Q179" s="46"/>
      <c r="R179" s="46"/>
      <c r="S179" s="158"/>
      <c r="T179" s="46"/>
      <c r="U179" s="46"/>
      <c r="V179" s="46"/>
      <c r="W179" s="46"/>
      <c r="X179" s="46"/>
      <c r="Y179" s="158"/>
      <c r="Z179" s="46"/>
      <c r="AA179" s="46">
        <v>10</v>
      </c>
      <c r="AB179" s="46"/>
      <c r="AC179" s="46"/>
      <c r="AD179" s="46"/>
      <c r="AE179" s="158"/>
      <c r="AF179" s="46"/>
      <c r="AG179" s="46"/>
      <c r="AH179" s="158"/>
      <c r="AI179" s="46"/>
      <c r="AJ179" s="46"/>
      <c r="AK179" s="158"/>
      <c r="AL179" s="46"/>
      <c r="AM179" s="46"/>
      <c r="AN179" s="46"/>
      <c r="AO179" s="46"/>
      <c r="AP179" s="153"/>
      <c r="AQ179" s="159"/>
      <c r="AR179" s="90"/>
      <c r="AS179" s="90"/>
      <c r="AT179" s="90"/>
      <c r="AU179" s="153"/>
      <c r="AV179" s="34">
        <f t="shared" si="15"/>
        <v>10</v>
      </c>
      <c r="AX179" s="349"/>
      <c r="AY179" s="349"/>
      <c r="AZ179" s="108"/>
      <c r="BA179" s="109"/>
    </row>
    <row r="180" spans="1:53" ht="13.2" customHeight="1" thickBot="1" x14ac:dyDescent="0.45">
      <c r="A180" s="1371"/>
      <c r="B180" s="1397"/>
      <c r="C180" s="1426"/>
      <c r="D180" s="1336"/>
      <c r="E180" s="106" t="s">
        <v>352</v>
      </c>
      <c r="F180" s="1141"/>
      <c r="G180" s="161"/>
      <c r="H180" s="1819"/>
      <c r="I180" s="1240"/>
      <c r="J180" s="1236"/>
      <c r="K180" s="1240"/>
      <c r="L180" s="1222"/>
      <c r="M180" s="37" t="s">
        <v>31</v>
      </c>
      <c r="N180" s="50"/>
      <c r="O180" s="50"/>
      <c r="P180" s="50"/>
      <c r="Q180" s="50"/>
      <c r="R180" s="50"/>
      <c r="S180" s="54"/>
      <c r="T180" s="50"/>
      <c r="U180" s="50"/>
      <c r="V180" s="50"/>
      <c r="W180" s="50"/>
      <c r="X180" s="50"/>
      <c r="Y180" s="54"/>
      <c r="Z180" s="50"/>
      <c r="AA180" s="50"/>
      <c r="AB180" s="50"/>
      <c r="AC180" s="50"/>
      <c r="AD180" s="50"/>
      <c r="AE180" s="54"/>
      <c r="AF180" s="50"/>
      <c r="AG180" s="50"/>
      <c r="AH180" s="54"/>
      <c r="AI180" s="50"/>
      <c r="AJ180" s="50"/>
      <c r="AK180" s="54"/>
      <c r="AL180" s="50"/>
      <c r="AM180" s="50"/>
      <c r="AN180" s="50"/>
      <c r="AO180" s="50"/>
      <c r="AP180" s="162"/>
      <c r="AQ180" s="163"/>
      <c r="AR180" s="92"/>
      <c r="AS180" s="92"/>
      <c r="AT180" s="92"/>
      <c r="AU180" s="156"/>
      <c r="AV180" s="42">
        <f t="shared" si="15"/>
        <v>0</v>
      </c>
      <c r="AX180" s="349"/>
      <c r="AY180" s="349"/>
      <c r="AZ180" s="108"/>
      <c r="BA180" s="109"/>
    </row>
    <row r="181" spans="1:53" ht="13.2" hidden="1" customHeight="1" x14ac:dyDescent="0.4">
      <c r="A181" s="1370" t="s">
        <v>27</v>
      </c>
      <c r="B181" s="1397"/>
      <c r="C181" s="1350"/>
      <c r="D181" s="1335" t="s">
        <v>129</v>
      </c>
      <c r="E181" s="164" t="s">
        <v>130</v>
      </c>
      <c r="F181" s="1700"/>
      <c r="G181" s="281"/>
      <c r="H181" s="1142"/>
      <c r="I181" s="1230">
        <f>AV181</f>
        <v>0</v>
      </c>
      <c r="J181" s="1232">
        <f>SUM(N182:AU182)</f>
        <v>0</v>
      </c>
      <c r="K181" s="1239">
        <f>H181-J181</f>
        <v>0</v>
      </c>
      <c r="L181" s="1209"/>
      <c r="M181" s="30" t="s">
        <v>30</v>
      </c>
      <c r="N181" s="90"/>
      <c r="O181" s="90"/>
      <c r="P181" s="90"/>
      <c r="Q181" s="90"/>
      <c r="R181" s="90"/>
      <c r="S181" s="129"/>
      <c r="T181" s="90"/>
      <c r="U181" s="90"/>
      <c r="V181" s="90"/>
      <c r="W181" s="90"/>
      <c r="X181" s="90"/>
      <c r="Y181" s="129"/>
      <c r="Z181" s="90"/>
      <c r="AA181" s="90"/>
      <c r="AB181" s="90"/>
      <c r="AC181" s="90"/>
      <c r="AD181" s="90"/>
      <c r="AE181" s="129"/>
      <c r="AF181" s="90"/>
      <c r="AG181" s="90"/>
      <c r="AH181" s="129"/>
      <c r="AI181" s="90"/>
      <c r="AJ181" s="90"/>
      <c r="AK181" s="129"/>
      <c r="AL181" s="90"/>
      <c r="AM181" s="90"/>
      <c r="AN181" s="90"/>
      <c r="AO181" s="90"/>
      <c r="AP181" s="136"/>
      <c r="AQ181" s="131"/>
      <c r="AR181" s="90"/>
      <c r="AS181" s="90"/>
      <c r="AT181" s="90"/>
      <c r="AU181" s="90"/>
      <c r="AV181" s="103">
        <f t="shared" si="15"/>
        <v>0</v>
      </c>
      <c r="AX181" s="1697"/>
      <c r="AY181" s="1697"/>
      <c r="AZ181" s="108"/>
      <c r="BA181" s="109"/>
    </row>
    <row r="182" spans="1:53" ht="13.2" hidden="1" customHeight="1" thickBot="1" x14ac:dyDescent="0.45">
      <c r="A182" s="1371"/>
      <c r="B182" s="1397"/>
      <c r="C182" s="1351"/>
      <c r="D182" s="1336"/>
      <c r="E182" s="165" t="s">
        <v>131</v>
      </c>
      <c r="F182" s="1701"/>
      <c r="G182" s="282"/>
      <c r="H182" s="1137"/>
      <c r="I182" s="1235"/>
      <c r="J182" s="1236"/>
      <c r="K182" s="1240"/>
      <c r="L182" s="1222"/>
      <c r="M182" s="37" t="s">
        <v>31</v>
      </c>
      <c r="N182" s="91"/>
      <c r="O182" s="91"/>
      <c r="P182" s="91"/>
      <c r="Q182" s="91"/>
      <c r="R182" s="91"/>
      <c r="S182" s="134"/>
      <c r="T182" s="91"/>
      <c r="U182" s="91"/>
      <c r="V182" s="91"/>
      <c r="W182" s="91"/>
      <c r="X182" s="91"/>
      <c r="Y182" s="134"/>
      <c r="Z182" s="91"/>
      <c r="AA182" s="91"/>
      <c r="AB182" s="91"/>
      <c r="AC182" s="91"/>
      <c r="AD182" s="91"/>
      <c r="AE182" s="134"/>
      <c r="AF182" s="91"/>
      <c r="AG182" s="91"/>
      <c r="AH182" s="134"/>
      <c r="AI182" s="91"/>
      <c r="AJ182" s="91"/>
      <c r="AK182" s="134"/>
      <c r="AL182" s="91"/>
      <c r="AM182" s="91"/>
      <c r="AN182" s="91"/>
      <c r="AO182" s="91"/>
      <c r="AP182" s="135"/>
      <c r="AQ182" s="91"/>
      <c r="AR182" s="92"/>
      <c r="AS182" s="92"/>
      <c r="AT182" s="92"/>
      <c r="AU182" s="92"/>
      <c r="AV182" s="94">
        <f t="shared" si="15"/>
        <v>0</v>
      </c>
      <c r="AX182" s="1697"/>
      <c r="AY182" s="1697"/>
      <c r="AZ182" s="108"/>
      <c r="BA182" s="109"/>
    </row>
    <row r="183" spans="1:53" s="13" customFormat="1" ht="13.2" hidden="1" customHeight="1" thickBot="1" x14ac:dyDescent="0.45">
      <c r="A183" s="1370" t="s">
        <v>27</v>
      </c>
      <c r="B183" s="1397"/>
      <c r="C183" s="1372"/>
      <c r="D183" s="1335" t="s">
        <v>132</v>
      </c>
      <c r="E183" s="56" t="s">
        <v>133</v>
      </c>
      <c r="F183" s="1350"/>
      <c r="G183" s="334"/>
      <c r="H183" s="1142"/>
      <c r="I183" s="1230">
        <f>AV183</f>
        <v>0</v>
      </c>
      <c r="J183" s="1232">
        <f>SUM(N184:AU184)</f>
        <v>0</v>
      </c>
      <c r="K183" s="1239">
        <f>H183-J183</f>
        <v>0</v>
      </c>
      <c r="L183" s="1209"/>
      <c r="M183" s="30" t="s">
        <v>30</v>
      </c>
      <c r="N183" s="90"/>
      <c r="O183" s="90"/>
      <c r="P183" s="90"/>
      <c r="Q183" s="90"/>
      <c r="R183" s="90"/>
      <c r="S183" s="129"/>
      <c r="T183" s="90"/>
      <c r="U183" s="90"/>
      <c r="V183" s="90"/>
      <c r="W183" s="90"/>
      <c r="X183" s="90"/>
      <c r="Y183" s="129"/>
      <c r="Z183" s="90"/>
      <c r="AA183" s="90"/>
      <c r="AB183" s="90"/>
      <c r="AC183" s="90"/>
      <c r="AD183" s="90"/>
      <c r="AE183" s="129"/>
      <c r="AF183" s="90"/>
      <c r="AG183" s="90"/>
      <c r="AH183" s="129"/>
      <c r="AI183" s="90"/>
      <c r="AJ183" s="90"/>
      <c r="AK183" s="129"/>
      <c r="AL183" s="90"/>
      <c r="AM183" s="90"/>
      <c r="AN183" s="90"/>
      <c r="AO183" s="141"/>
      <c r="AP183" s="130"/>
      <c r="AQ183" s="141"/>
      <c r="AR183" s="90"/>
      <c r="AS183" s="90"/>
      <c r="AT183" s="90"/>
      <c r="AU183" s="90"/>
      <c r="AV183" s="103">
        <f t="shared" si="15"/>
        <v>0</v>
      </c>
      <c r="AX183" s="1697"/>
      <c r="AY183" s="1697"/>
      <c r="AZ183" s="149"/>
      <c r="BA183" s="150"/>
    </row>
    <row r="184" spans="1:53" s="13" customFormat="1" ht="13.2" hidden="1" customHeight="1" thickBot="1" x14ac:dyDescent="0.45">
      <c r="A184" s="1371"/>
      <c r="B184" s="1332"/>
      <c r="C184" s="1372"/>
      <c r="D184" s="1336"/>
      <c r="E184" s="106" t="s">
        <v>134</v>
      </c>
      <c r="F184" s="1351"/>
      <c r="G184" s="333"/>
      <c r="H184" s="1137"/>
      <c r="I184" s="1235"/>
      <c r="J184" s="1236"/>
      <c r="K184" s="1240"/>
      <c r="L184" s="1222"/>
      <c r="M184" s="37" t="s">
        <v>31</v>
      </c>
      <c r="N184" s="91"/>
      <c r="O184" s="91"/>
      <c r="P184" s="91"/>
      <c r="Q184" s="91"/>
      <c r="R184" s="91"/>
      <c r="S184" s="134"/>
      <c r="T184" s="91"/>
      <c r="U184" s="91"/>
      <c r="V184" s="91"/>
      <c r="W184" s="91"/>
      <c r="X184" s="91"/>
      <c r="Y184" s="134"/>
      <c r="Z184" s="91"/>
      <c r="AA184" s="91"/>
      <c r="AB184" s="91"/>
      <c r="AC184" s="91"/>
      <c r="AD184" s="91"/>
      <c r="AE184" s="134"/>
      <c r="AF184" s="91"/>
      <c r="AG184" s="91"/>
      <c r="AH184" s="134"/>
      <c r="AI184" s="91"/>
      <c r="AJ184" s="91"/>
      <c r="AK184" s="134"/>
      <c r="AL184" s="91"/>
      <c r="AM184" s="91"/>
      <c r="AN184" s="91"/>
      <c r="AO184" s="91"/>
      <c r="AP184" s="135"/>
      <c r="AQ184" s="91"/>
      <c r="AR184" s="92"/>
      <c r="AS184" s="92"/>
      <c r="AT184" s="92"/>
      <c r="AU184" s="92"/>
      <c r="AV184" s="94">
        <f t="shared" si="15"/>
        <v>0</v>
      </c>
      <c r="AX184" s="1697"/>
      <c r="AY184" s="1697"/>
      <c r="AZ184" s="149"/>
      <c r="BA184" s="150"/>
    </row>
    <row r="185" spans="1:53" s="13" customFormat="1" ht="13.2" customHeight="1" x14ac:dyDescent="0.4">
      <c r="A185" s="1607" t="s">
        <v>135</v>
      </c>
      <c r="B185" s="1608"/>
      <c r="C185" s="1608"/>
      <c r="D185" s="1608"/>
      <c r="E185" s="1609"/>
      <c r="F185" s="1702">
        <f>SUM(F95:F168)</f>
        <v>0</v>
      </c>
      <c r="G185" s="601"/>
      <c r="H185" s="1624">
        <f>SUM(H137:H184)</f>
        <v>1374</v>
      </c>
      <c r="I185" s="1624">
        <f>SUM(I137:I184)</f>
        <v>1374</v>
      </c>
      <c r="J185" s="1704">
        <f>SUM(J137:J180)</f>
        <v>353</v>
      </c>
      <c r="K185" s="1624">
        <f>SUM(K137:K184)</f>
        <v>1021</v>
      </c>
      <c r="L185" s="1652">
        <f>J185/H185</f>
        <v>0.25691411935953423</v>
      </c>
      <c r="M185" s="482" t="s">
        <v>39</v>
      </c>
      <c r="N185" s="491">
        <f t="shared" ref="N185:AM186" si="17">N137+N139+N141+N143+N145+N147+N149+N151+N153+N155+N157+N159+N161+N163+N165+N167+N169+N171+N173+N175+N177+N179+N181+N183</f>
        <v>0</v>
      </c>
      <c r="O185" s="491">
        <f t="shared" si="17"/>
        <v>0</v>
      </c>
      <c r="P185" s="491">
        <f t="shared" si="17"/>
        <v>240</v>
      </c>
      <c r="Q185" s="491">
        <f t="shared" si="17"/>
        <v>150</v>
      </c>
      <c r="R185" s="491">
        <f t="shared" si="17"/>
        <v>120</v>
      </c>
      <c r="S185" s="167">
        <f t="shared" si="17"/>
        <v>0</v>
      </c>
      <c r="T185" s="491">
        <f t="shared" si="17"/>
        <v>0</v>
      </c>
      <c r="U185" s="491">
        <f t="shared" si="17"/>
        <v>0</v>
      </c>
      <c r="V185" s="491">
        <f t="shared" si="17"/>
        <v>150</v>
      </c>
      <c r="W185" s="491">
        <f t="shared" si="17"/>
        <v>240</v>
      </c>
      <c r="X185" s="491">
        <f t="shared" si="17"/>
        <v>150</v>
      </c>
      <c r="Y185" s="167">
        <f t="shared" si="17"/>
        <v>0</v>
      </c>
      <c r="Z185" s="491">
        <f t="shared" si="17"/>
        <v>154</v>
      </c>
      <c r="AA185" s="491">
        <f t="shared" si="17"/>
        <v>170</v>
      </c>
      <c r="AB185" s="491">
        <f t="shared" si="17"/>
        <v>0</v>
      </c>
      <c r="AC185" s="491">
        <f t="shared" si="17"/>
        <v>0</v>
      </c>
      <c r="AD185" s="491">
        <f t="shared" si="17"/>
        <v>0</v>
      </c>
      <c r="AE185" s="167">
        <f t="shared" si="17"/>
        <v>0</v>
      </c>
      <c r="AF185" s="491">
        <f t="shared" si="17"/>
        <v>0</v>
      </c>
      <c r="AG185" s="491">
        <f t="shared" si="17"/>
        <v>0</v>
      </c>
      <c r="AH185" s="167">
        <f t="shared" si="17"/>
        <v>0</v>
      </c>
      <c r="AI185" s="491">
        <f t="shared" si="17"/>
        <v>0</v>
      </c>
      <c r="AJ185" s="491">
        <f t="shared" si="17"/>
        <v>0</v>
      </c>
      <c r="AK185" s="167">
        <f t="shared" si="17"/>
        <v>0</v>
      </c>
      <c r="AL185" s="491">
        <f t="shared" si="17"/>
        <v>0</v>
      </c>
      <c r="AM185" s="491">
        <f t="shared" si="17"/>
        <v>0</v>
      </c>
      <c r="AN185" s="705"/>
      <c r="AO185" s="701"/>
      <c r="AP185" s="693"/>
      <c r="AQ185" s="693"/>
      <c r="AR185" s="693"/>
      <c r="AS185" s="693"/>
      <c r="AT185" s="694"/>
      <c r="AU185" s="365"/>
      <c r="AV185" s="695">
        <f t="shared" si="15"/>
        <v>1374</v>
      </c>
      <c r="AX185" s="108"/>
      <c r="AY185" s="108"/>
      <c r="AZ185" s="108"/>
      <c r="BA185" s="109"/>
    </row>
    <row r="186" spans="1:53" s="13" customFormat="1" ht="13.2" customHeight="1" thickBot="1" x14ac:dyDescent="0.45">
      <c r="A186" s="1610"/>
      <c r="B186" s="1611"/>
      <c r="C186" s="1611"/>
      <c r="D186" s="1611"/>
      <c r="E186" s="1612"/>
      <c r="F186" s="1703"/>
      <c r="G186" s="602"/>
      <c r="H186" s="1625"/>
      <c r="I186" s="1625"/>
      <c r="J186" s="1705"/>
      <c r="K186" s="1625"/>
      <c r="L186" s="1653"/>
      <c r="M186" s="475" t="s">
        <v>40</v>
      </c>
      <c r="N186" s="492">
        <f t="shared" si="17"/>
        <v>0</v>
      </c>
      <c r="O186" s="492">
        <f t="shared" si="17"/>
        <v>0</v>
      </c>
      <c r="P186" s="492">
        <f t="shared" si="17"/>
        <v>203</v>
      </c>
      <c r="Q186" s="492">
        <f t="shared" si="17"/>
        <v>74</v>
      </c>
      <c r="R186" s="492">
        <f t="shared" si="17"/>
        <v>76</v>
      </c>
      <c r="S186" s="169">
        <f t="shared" si="17"/>
        <v>0</v>
      </c>
      <c r="T186" s="492">
        <f t="shared" si="17"/>
        <v>0</v>
      </c>
      <c r="U186" s="492">
        <f t="shared" si="17"/>
        <v>0</v>
      </c>
      <c r="V186" s="492">
        <f t="shared" si="17"/>
        <v>0</v>
      </c>
      <c r="W186" s="492">
        <f t="shared" si="17"/>
        <v>0</v>
      </c>
      <c r="X186" s="492">
        <f t="shared" si="17"/>
        <v>0</v>
      </c>
      <c r="Y186" s="169">
        <f t="shared" si="17"/>
        <v>0</v>
      </c>
      <c r="Z186" s="492">
        <f t="shared" si="17"/>
        <v>0</v>
      </c>
      <c r="AA186" s="492">
        <f t="shared" si="17"/>
        <v>0</v>
      </c>
      <c r="AB186" s="492">
        <f t="shared" si="17"/>
        <v>0</v>
      </c>
      <c r="AC186" s="492">
        <f t="shared" si="17"/>
        <v>0</v>
      </c>
      <c r="AD186" s="492">
        <f t="shared" si="17"/>
        <v>0</v>
      </c>
      <c r="AE186" s="169">
        <f t="shared" si="17"/>
        <v>0</v>
      </c>
      <c r="AF186" s="492">
        <f t="shared" si="17"/>
        <v>0</v>
      </c>
      <c r="AG186" s="492">
        <f t="shared" si="17"/>
        <v>0</v>
      </c>
      <c r="AH186" s="169">
        <f t="shared" si="17"/>
        <v>0</v>
      </c>
      <c r="AI186" s="492">
        <f t="shared" si="17"/>
        <v>0</v>
      </c>
      <c r="AJ186" s="492">
        <f t="shared" si="17"/>
        <v>0</v>
      </c>
      <c r="AK186" s="169">
        <f t="shared" si="17"/>
        <v>0</v>
      </c>
      <c r="AL186" s="492">
        <f t="shared" si="17"/>
        <v>0</v>
      </c>
      <c r="AM186" s="492">
        <f t="shared" si="17"/>
        <v>0</v>
      </c>
      <c r="AN186" s="706"/>
      <c r="AO186" s="702"/>
      <c r="AP186" s="696"/>
      <c r="AQ186" s="696"/>
      <c r="AR186" s="693"/>
      <c r="AS186" s="693"/>
      <c r="AT186" s="697"/>
      <c r="AU186" s="364"/>
      <c r="AV186" s="698">
        <f>AV146+AV150+AV154+AV156+AV158+AV162+AV168+AV170+AV172</f>
        <v>353</v>
      </c>
      <c r="AX186" s="108"/>
      <c r="AY186" s="108"/>
      <c r="AZ186" s="108"/>
      <c r="BA186" s="109"/>
    </row>
    <row r="187" spans="1:53" ht="13.2" customHeight="1" thickBot="1" x14ac:dyDescent="0.45">
      <c r="A187" s="1682" t="s">
        <v>7</v>
      </c>
      <c r="B187" s="1691" t="s">
        <v>8</v>
      </c>
      <c r="C187" s="1689" t="s">
        <v>9</v>
      </c>
      <c r="D187" s="1689" t="s">
        <v>10</v>
      </c>
      <c r="E187" s="1689" t="s">
        <v>11</v>
      </c>
      <c r="F187" s="1707" t="s">
        <v>12</v>
      </c>
      <c r="G187" s="1175" t="s">
        <v>484</v>
      </c>
      <c r="H187" s="1676" t="s">
        <v>14</v>
      </c>
      <c r="I187" s="1676" t="s">
        <v>15</v>
      </c>
      <c r="J187" s="1676" t="s">
        <v>16</v>
      </c>
      <c r="K187" s="1676" t="s">
        <v>17</v>
      </c>
      <c r="L187" s="1679" t="s">
        <v>18</v>
      </c>
      <c r="M187" s="1590" t="s">
        <v>91</v>
      </c>
      <c r="N187" s="542"/>
      <c r="O187" s="542"/>
      <c r="P187" s="542"/>
      <c r="Q187" s="542"/>
      <c r="R187" s="542"/>
      <c r="S187" s="121"/>
      <c r="T187" s="542"/>
      <c r="U187" s="542"/>
      <c r="V187" s="542"/>
      <c r="W187" s="542"/>
      <c r="X187" s="542"/>
      <c r="Y187" s="121"/>
      <c r="Z187" s="542"/>
      <c r="AA187" s="542"/>
      <c r="AB187" s="542"/>
      <c r="AC187" s="542"/>
      <c r="AD187" s="542"/>
      <c r="AE187" s="121"/>
      <c r="AF187" s="542"/>
      <c r="AG187" s="542"/>
      <c r="AH187" s="121"/>
      <c r="AI187" s="542"/>
      <c r="AJ187" s="542"/>
      <c r="AK187" s="121"/>
      <c r="AL187" s="542"/>
      <c r="AM187" s="542"/>
      <c r="AN187" s="122"/>
      <c r="AO187" s="122"/>
      <c r="AP187" s="122"/>
      <c r="AQ187" s="122"/>
      <c r="AR187" s="122"/>
      <c r="AS187" s="122"/>
      <c r="AT187" s="122"/>
      <c r="AU187" s="122"/>
      <c r="AV187" s="125"/>
      <c r="AX187" s="172"/>
      <c r="AY187" s="109"/>
      <c r="AZ187" s="109"/>
      <c r="BA187" s="109"/>
    </row>
    <row r="188" spans="1:53" ht="13.2" customHeight="1" thickBot="1" x14ac:dyDescent="0.45">
      <c r="A188" s="1683"/>
      <c r="B188" s="1690"/>
      <c r="C188" s="1690"/>
      <c r="D188" s="1690"/>
      <c r="E188" s="1690"/>
      <c r="F188" s="1708"/>
      <c r="G188" s="1176"/>
      <c r="H188" s="1677"/>
      <c r="I188" s="1677"/>
      <c r="J188" s="1677"/>
      <c r="K188" s="1677"/>
      <c r="L188" s="1680"/>
      <c r="M188" s="1591"/>
      <c r="N188" s="20">
        <v>2</v>
      </c>
      <c r="O188" s="20">
        <v>3</v>
      </c>
      <c r="P188" s="20">
        <v>4</v>
      </c>
      <c r="Q188" s="20">
        <v>5</v>
      </c>
      <c r="R188" s="20">
        <v>6</v>
      </c>
      <c r="S188" s="19">
        <v>7</v>
      </c>
      <c r="T188" s="20">
        <v>9</v>
      </c>
      <c r="U188" s="20">
        <v>10</v>
      </c>
      <c r="V188" s="20">
        <v>11</v>
      </c>
      <c r="W188" s="20">
        <v>12</v>
      </c>
      <c r="X188" s="20">
        <v>13</v>
      </c>
      <c r="Y188" s="19">
        <v>14</v>
      </c>
      <c r="Z188" s="20">
        <v>16</v>
      </c>
      <c r="AA188" s="20">
        <v>17</v>
      </c>
      <c r="AB188" s="20">
        <v>18</v>
      </c>
      <c r="AC188" s="20">
        <v>19</v>
      </c>
      <c r="AD188" s="20">
        <v>20</v>
      </c>
      <c r="AE188" s="19">
        <v>21</v>
      </c>
      <c r="AF188" s="20">
        <v>23</v>
      </c>
      <c r="AG188" s="20">
        <v>24</v>
      </c>
      <c r="AH188" s="19">
        <v>25</v>
      </c>
      <c r="AI188" s="20">
        <v>26</v>
      </c>
      <c r="AJ188" s="20">
        <v>27</v>
      </c>
      <c r="AK188" s="19">
        <v>28</v>
      </c>
      <c r="AL188" s="20">
        <v>30</v>
      </c>
      <c r="AM188" s="20">
        <v>31</v>
      </c>
      <c r="AN188" s="20"/>
      <c r="AO188" s="20"/>
      <c r="AP188" s="20"/>
      <c r="AQ188" s="21"/>
      <c r="AR188" s="20"/>
      <c r="AS188" s="22"/>
      <c r="AT188" s="22"/>
      <c r="AU188" s="241"/>
      <c r="AV188" s="23"/>
      <c r="AX188" s="173"/>
      <c r="AY188" s="109"/>
      <c r="AZ188" s="109"/>
      <c r="BA188" s="109"/>
    </row>
    <row r="189" spans="1:53" ht="13.2" customHeight="1" thickBot="1" x14ac:dyDescent="0.45">
      <c r="A189" s="1684"/>
      <c r="B189" s="1687"/>
      <c r="C189" s="1687"/>
      <c r="D189" s="1687"/>
      <c r="E189" s="1687"/>
      <c r="F189" s="1709"/>
      <c r="G189" s="1177"/>
      <c r="H189" s="1678"/>
      <c r="I189" s="1678"/>
      <c r="J189" s="1678"/>
      <c r="K189" s="1678"/>
      <c r="L189" s="1706"/>
      <c r="M189" s="1592"/>
      <c r="N189" s="25" t="s">
        <v>20</v>
      </c>
      <c r="O189" s="25" t="s">
        <v>21</v>
      </c>
      <c r="P189" s="25" t="s">
        <v>22</v>
      </c>
      <c r="Q189" s="25" t="s">
        <v>23</v>
      </c>
      <c r="R189" s="25" t="s">
        <v>24</v>
      </c>
      <c r="S189" s="24" t="s">
        <v>25</v>
      </c>
      <c r="T189" s="25" t="s">
        <v>20</v>
      </c>
      <c r="U189" s="25" t="s">
        <v>21</v>
      </c>
      <c r="V189" s="25" t="s">
        <v>22</v>
      </c>
      <c r="W189" s="25" t="s">
        <v>23</v>
      </c>
      <c r="X189" s="25" t="s">
        <v>24</v>
      </c>
      <c r="Y189" s="24" t="s">
        <v>25</v>
      </c>
      <c r="Z189" s="25" t="s">
        <v>20</v>
      </c>
      <c r="AA189" s="25" t="s">
        <v>21</v>
      </c>
      <c r="AB189" s="25" t="s">
        <v>22</v>
      </c>
      <c r="AC189" s="25" t="s">
        <v>23</v>
      </c>
      <c r="AD189" s="25" t="s">
        <v>24</v>
      </c>
      <c r="AE189" s="24" t="s">
        <v>25</v>
      </c>
      <c r="AF189" s="25" t="s">
        <v>20</v>
      </c>
      <c r="AG189" s="25" t="s">
        <v>21</v>
      </c>
      <c r="AH189" s="24" t="s">
        <v>22</v>
      </c>
      <c r="AI189" s="25" t="s">
        <v>23</v>
      </c>
      <c r="AJ189" s="25" t="s">
        <v>24</v>
      </c>
      <c r="AK189" s="24" t="s">
        <v>25</v>
      </c>
      <c r="AL189" s="25" t="s">
        <v>20</v>
      </c>
      <c r="AM189" s="25" t="s">
        <v>21</v>
      </c>
      <c r="AN189" s="25"/>
      <c r="AO189" s="25"/>
      <c r="AP189" s="25"/>
      <c r="AQ189" s="26"/>
      <c r="AR189" s="26"/>
      <c r="AS189" s="27"/>
      <c r="AT189" s="27"/>
      <c r="AU189" s="26"/>
      <c r="AV189" s="28" t="s">
        <v>26</v>
      </c>
      <c r="AW189" s="29"/>
      <c r="AX189" s="112"/>
      <c r="AY189" s="112"/>
      <c r="AZ189" s="109"/>
      <c r="BA189" s="109"/>
    </row>
    <row r="190" spans="1:53" s="13" customFormat="1" ht="13.2" customHeight="1" x14ac:dyDescent="0.4">
      <c r="A190" s="1370" t="s">
        <v>27</v>
      </c>
      <c r="B190" s="1331" t="s">
        <v>136</v>
      </c>
      <c r="C190" s="1350"/>
      <c r="D190" s="1373" t="s">
        <v>146</v>
      </c>
      <c r="E190" s="144" t="s">
        <v>425</v>
      </c>
      <c r="F190" s="1140"/>
      <c r="G190" s="329"/>
      <c r="H190" s="1636">
        <v>32</v>
      </c>
      <c r="I190" s="1230">
        <f>AV190</f>
        <v>32</v>
      </c>
      <c r="J190" s="1232">
        <f>SUM(N191:AU191)</f>
        <v>0</v>
      </c>
      <c r="K190" s="1239">
        <f>H190-J190</f>
        <v>32</v>
      </c>
      <c r="L190" s="1209">
        <f>J190/H190</f>
        <v>0</v>
      </c>
      <c r="M190" s="30" t="s">
        <v>30</v>
      </c>
      <c r="N190" s="131"/>
      <c r="O190" s="131"/>
      <c r="P190" s="131"/>
      <c r="Q190" s="131"/>
      <c r="R190" s="131"/>
      <c r="S190" s="140"/>
      <c r="T190" s="131"/>
      <c r="U190" s="131"/>
      <c r="V190" s="131">
        <v>32</v>
      </c>
      <c r="W190" s="320"/>
      <c r="X190" s="131"/>
      <c r="Y190" s="140"/>
      <c r="Z190" s="131"/>
      <c r="AA190" s="131"/>
      <c r="AB190" s="131"/>
      <c r="AC190" s="131"/>
      <c r="AD190" s="131"/>
      <c r="AE190" s="140"/>
      <c r="AF190" s="131"/>
      <c r="AG190" s="131"/>
      <c r="AH190" s="140"/>
      <c r="AI190" s="131"/>
      <c r="AJ190" s="131"/>
      <c r="AK190" s="140"/>
      <c r="AL190" s="131"/>
      <c r="AM190" s="131"/>
      <c r="AN190" s="131"/>
      <c r="AO190" s="90"/>
      <c r="AP190" s="136"/>
      <c r="AQ190" s="90"/>
      <c r="AR190" s="90"/>
      <c r="AS190" s="90"/>
      <c r="AT190" s="90"/>
      <c r="AU190" s="90"/>
      <c r="AV190" s="103">
        <f t="shared" ref="AV190:AV253" si="18">SUM(N190:AU190)</f>
        <v>32</v>
      </c>
      <c r="AX190" s="1697"/>
      <c r="AY190" s="1697"/>
      <c r="AZ190" s="149"/>
      <c r="BA190" s="150"/>
    </row>
    <row r="191" spans="1:53" s="13" customFormat="1" ht="13.2" customHeight="1" thickBot="1" x14ac:dyDescent="0.45">
      <c r="A191" s="1371"/>
      <c r="B191" s="1397"/>
      <c r="C191" s="1351"/>
      <c r="D191" s="1336"/>
      <c r="E191" s="84" t="s">
        <v>147</v>
      </c>
      <c r="F191" s="1141"/>
      <c r="G191" s="330"/>
      <c r="H191" s="1637"/>
      <c r="I191" s="1235"/>
      <c r="J191" s="1236"/>
      <c r="K191" s="1240"/>
      <c r="L191" s="1222"/>
      <c r="M191" s="37" t="s">
        <v>31</v>
      </c>
      <c r="N191" s="240"/>
      <c r="O191" s="240"/>
      <c r="P191" s="240"/>
      <c r="Q191" s="240"/>
      <c r="R191" s="240"/>
      <c r="S191" s="174"/>
      <c r="T191" s="240"/>
      <c r="U191" s="240"/>
      <c r="V191" s="240"/>
      <c r="W191" s="240"/>
      <c r="X191" s="240"/>
      <c r="Y191" s="174"/>
      <c r="Z191" s="240"/>
      <c r="AA191" s="240"/>
      <c r="AB191" s="240"/>
      <c r="AC191" s="240"/>
      <c r="AD191" s="240"/>
      <c r="AE191" s="174"/>
      <c r="AF191" s="240"/>
      <c r="AG191" s="240"/>
      <c r="AH191" s="174"/>
      <c r="AI191" s="240"/>
      <c r="AJ191" s="240"/>
      <c r="AK191" s="174"/>
      <c r="AL191" s="240"/>
      <c r="AM191" s="240"/>
      <c r="AN191" s="240"/>
      <c r="AO191" s="91"/>
      <c r="AP191" s="135"/>
      <c r="AQ191" s="91"/>
      <c r="AR191" s="92"/>
      <c r="AS191" s="92"/>
      <c r="AT191" s="92"/>
      <c r="AU191" s="92"/>
      <c r="AV191" s="94">
        <f t="shared" si="18"/>
        <v>0</v>
      </c>
      <c r="AX191" s="1697"/>
      <c r="AY191" s="1697"/>
      <c r="AZ191" s="149"/>
      <c r="BA191" s="150"/>
    </row>
    <row r="192" spans="1:53" s="13" customFormat="1" ht="13.2" hidden="1" customHeight="1" x14ac:dyDescent="0.4">
      <c r="A192" s="1370" t="s">
        <v>27</v>
      </c>
      <c r="B192" s="1397"/>
      <c r="C192" s="1350"/>
      <c r="D192" s="1335" t="s">
        <v>64</v>
      </c>
      <c r="E192" s="283" t="s">
        <v>152</v>
      </c>
      <c r="F192" s="144"/>
      <c r="G192" s="144"/>
      <c r="H192" s="1142"/>
      <c r="I192" s="1230">
        <f>AV192</f>
        <v>0</v>
      </c>
      <c r="J192" s="1232">
        <f>SUM(N193:AU193)</f>
        <v>0</v>
      </c>
      <c r="K192" s="1239">
        <f>H192-J192</f>
        <v>0</v>
      </c>
      <c r="L192" s="1209" t="e">
        <f>J192/H192</f>
        <v>#DIV/0!</v>
      </c>
      <c r="M192" s="30" t="s">
        <v>30</v>
      </c>
      <c r="N192" s="131"/>
      <c r="O192" s="131"/>
      <c r="P192" s="131"/>
      <c r="Q192" s="131"/>
      <c r="R192" s="131"/>
      <c r="S192" s="140"/>
      <c r="T192" s="131"/>
      <c r="U192" s="131"/>
      <c r="V192" s="131"/>
      <c r="W192" s="131"/>
      <c r="X192" s="131"/>
      <c r="Y192" s="140"/>
      <c r="Z192" s="131"/>
      <c r="AA192" s="131"/>
      <c r="AB192" s="131"/>
      <c r="AC192" s="131"/>
      <c r="AD192" s="131"/>
      <c r="AE192" s="140"/>
      <c r="AF192" s="131"/>
      <c r="AG192" s="131"/>
      <c r="AH192" s="140"/>
      <c r="AI192" s="131"/>
      <c r="AJ192" s="131"/>
      <c r="AK192" s="140"/>
      <c r="AL192" s="131"/>
      <c r="AM192" s="131"/>
      <c r="AN192" s="131"/>
      <c r="AO192" s="90"/>
      <c r="AP192" s="136"/>
      <c r="AQ192" s="90"/>
      <c r="AR192" s="90"/>
      <c r="AS192" s="90"/>
      <c r="AT192" s="90"/>
      <c r="AU192" s="90"/>
      <c r="AV192" s="103">
        <f t="shared" si="18"/>
        <v>0</v>
      </c>
      <c r="AX192" s="1697"/>
      <c r="AY192" s="1697"/>
      <c r="AZ192" s="149"/>
      <c r="BA192" s="150"/>
    </row>
    <row r="193" spans="1:53" s="13" customFormat="1" ht="13.2" hidden="1" customHeight="1" thickBot="1" x14ac:dyDescent="0.45">
      <c r="A193" s="1371"/>
      <c r="B193" s="1397"/>
      <c r="C193" s="1351"/>
      <c r="D193" s="1388"/>
      <c r="E193" s="284" t="s">
        <v>153</v>
      </c>
      <c r="F193" s="105"/>
      <c r="G193" s="105"/>
      <c r="H193" s="1137"/>
      <c r="I193" s="1235"/>
      <c r="J193" s="1236"/>
      <c r="K193" s="1240"/>
      <c r="L193" s="1222"/>
      <c r="M193" s="37" t="s">
        <v>31</v>
      </c>
      <c r="N193" s="240"/>
      <c r="O193" s="240"/>
      <c r="P193" s="240"/>
      <c r="Q193" s="240"/>
      <c r="R193" s="240"/>
      <c r="S193" s="174"/>
      <c r="T193" s="240"/>
      <c r="U193" s="240"/>
      <c r="V193" s="240"/>
      <c r="W193" s="240"/>
      <c r="X193" s="240"/>
      <c r="Y193" s="174"/>
      <c r="Z193" s="240"/>
      <c r="AA193" s="240"/>
      <c r="AB193" s="240"/>
      <c r="AC193" s="240"/>
      <c r="AD193" s="240"/>
      <c r="AE193" s="174"/>
      <c r="AF193" s="240"/>
      <c r="AG193" s="240"/>
      <c r="AH193" s="174"/>
      <c r="AI193" s="240"/>
      <c r="AJ193" s="240"/>
      <c r="AK193" s="174"/>
      <c r="AL193" s="240"/>
      <c r="AM193" s="240"/>
      <c r="AN193" s="240"/>
      <c r="AO193" s="91"/>
      <c r="AP193" s="175"/>
      <c r="AQ193" s="91"/>
      <c r="AR193" s="91"/>
      <c r="AS193" s="91"/>
      <c r="AT193" s="92"/>
      <c r="AU193" s="92"/>
      <c r="AV193" s="94">
        <f t="shared" si="18"/>
        <v>0</v>
      </c>
      <c r="AX193" s="1697"/>
      <c r="AY193" s="1697"/>
      <c r="AZ193" s="149"/>
      <c r="BA193" s="150"/>
    </row>
    <row r="194" spans="1:53" s="13" customFormat="1" ht="13.2" hidden="1" customHeight="1" thickBot="1" x14ac:dyDescent="0.45">
      <c r="A194" s="1370" t="s">
        <v>27</v>
      </c>
      <c r="B194" s="1397"/>
      <c r="C194" s="1372"/>
      <c r="D194" s="1226" t="s">
        <v>169</v>
      </c>
      <c r="E194" s="82" t="s">
        <v>417</v>
      </c>
      <c r="F194" s="1393"/>
      <c r="G194" s="281"/>
      <c r="H194" s="1142"/>
      <c r="I194" s="1230">
        <f>AV194</f>
        <v>0</v>
      </c>
      <c r="J194" s="1232">
        <f>SUM(N195:AU195)</f>
        <v>0</v>
      </c>
      <c r="K194" s="1239">
        <f>H194-J194</f>
        <v>0</v>
      </c>
      <c r="L194" s="1209" t="e">
        <f>J194/H194</f>
        <v>#DIV/0!</v>
      </c>
      <c r="M194" s="30" t="s">
        <v>30</v>
      </c>
      <c r="N194" s="90"/>
      <c r="O194" s="90"/>
      <c r="P194" s="90"/>
      <c r="Q194" s="90"/>
      <c r="R194" s="90"/>
      <c r="S194" s="129"/>
      <c r="T194" s="90"/>
      <c r="U194" s="90"/>
      <c r="V194" s="90"/>
      <c r="W194" s="90"/>
      <c r="X194" s="90"/>
      <c r="Y194" s="129"/>
      <c r="Z194" s="90"/>
      <c r="AA194" s="90"/>
      <c r="AB194" s="90"/>
      <c r="AC194" s="90"/>
      <c r="AD194" s="90"/>
      <c r="AE194" s="129"/>
      <c r="AF194" s="90"/>
      <c r="AG194" s="90"/>
      <c r="AH194" s="129"/>
      <c r="AI194" s="90"/>
      <c r="AJ194" s="90"/>
      <c r="AK194" s="129"/>
      <c r="AL194" s="90"/>
      <c r="AM194" s="90"/>
      <c r="AN194" s="90"/>
      <c r="AO194" s="90"/>
      <c r="AP194" s="136"/>
      <c r="AQ194" s="131"/>
      <c r="AR194" s="90"/>
      <c r="AS194" s="90"/>
      <c r="AT194" s="90"/>
      <c r="AU194" s="90"/>
      <c r="AV194" s="103">
        <f t="shared" si="18"/>
        <v>0</v>
      </c>
      <c r="AX194" s="108"/>
      <c r="AY194" s="108"/>
      <c r="AZ194" s="149"/>
      <c r="BA194" s="150"/>
    </row>
    <row r="195" spans="1:53" s="13" customFormat="1" ht="13.2" hidden="1" customHeight="1" thickBot="1" x14ac:dyDescent="0.45">
      <c r="A195" s="1371"/>
      <c r="B195" s="1397"/>
      <c r="C195" s="1372"/>
      <c r="D195" s="1282"/>
      <c r="E195" s="105" t="s">
        <v>418</v>
      </c>
      <c r="F195" s="1394"/>
      <c r="G195" s="282"/>
      <c r="H195" s="1137"/>
      <c r="I195" s="1235"/>
      <c r="J195" s="1236"/>
      <c r="K195" s="1240"/>
      <c r="L195" s="1222"/>
      <c r="M195" s="37" t="s">
        <v>31</v>
      </c>
      <c r="N195" s="91"/>
      <c r="O195" s="91"/>
      <c r="P195" s="91"/>
      <c r="Q195" s="91"/>
      <c r="R195" s="91"/>
      <c r="S195" s="134"/>
      <c r="T195" s="91"/>
      <c r="U195" s="91"/>
      <c r="V195" s="91"/>
      <c r="W195" s="91"/>
      <c r="X195" s="91"/>
      <c r="Y195" s="134"/>
      <c r="Z195" s="91"/>
      <c r="AA195" s="91"/>
      <c r="AB195" s="91"/>
      <c r="AC195" s="91"/>
      <c r="AD195" s="91"/>
      <c r="AE195" s="134"/>
      <c r="AF195" s="91"/>
      <c r="AG195" s="91"/>
      <c r="AH195" s="134"/>
      <c r="AI195" s="91"/>
      <c r="AJ195" s="91"/>
      <c r="AK195" s="134"/>
      <c r="AL195" s="91"/>
      <c r="AM195" s="91"/>
      <c r="AN195" s="91"/>
      <c r="AO195" s="91"/>
      <c r="AP195" s="135"/>
      <c r="AQ195" s="91"/>
      <c r="AR195" s="92"/>
      <c r="AS195" s="92"/>
      <c r="AT195" s="92"/>
      <c r="AU195" s="92"/>
      <c r="AV195" s="94">
        <f t="shared" si="18"/>
        <v>0</v>
      </c>
      <c r="AX195" s="108"/>
      <c r="AY195" s="108"/>
      <c r="AZ195" s="149"/>
      <c r="BA195" s="150"/>
    </row>
    <row r="196" spans="1:53" s="13" customFormat="1" ht="13.2" hidden="1" customHeight="1" thickBot="1" x14ac:dyDescent="0.45">
      <c r="A196" s="1370" t="s">
        <v>27</v>
      </c>
      <c r="B196" s="1397"/>
      <c r="C196" s="1372"/>
      <c r="D196" s="1373" t="s">
        <v>410</v>
      </c>
      <c r="E196" s="147" t="s">
        <v>419</v>
      </c>
      <c r="F196" s="1350"/>
      <c r="G196" s="334"/>
      <c r="H196" s="1142"/>
      <c r="I196" s="1230">
        <f>AV196</f>
        <v>0</v>
      </c>
      <c r="J196" s="1232">
        <f>SUM(N197:AU197)</f>
        <v>0</v>
      </c>
      <c r="K196" s="1239">
        <f>H196-J196</f>
        <v>0</v>
      </c>
      <c r="L196" s="1209" t="e">
        <f>J196/H196</f>
        <v>#DIV/0!</v>
      </c>
      <c r="M196" s="30" t="s">
        <v>30</v>
      </c>
      <c r="N196" s="131"/>
      <c r="O196" s="131"/>
      <c r="P196" s="131"/>
      <c r="Q196" s="131"/>
      <c r="R196" s="131"/>
      <c r="S196" s="140"/>
      <c r="T196" s="131"/>
      <c r="U196" s="131"/>
      <c r="V196" s="131"/>
      <c r="W196" s="131"/>
      <c r="X196" s="131"/>
      <c r="Y196" s="140"/>
      <c r="Z196" s="131"/>
      <c r="AA196" s="131"/>
      <c r="AB196" s="131"/>
      <c r="AC196" s="131"/>
      <c r="AD196" s="131"/>
      <c r="AE196" s="140"/>
      <c r="AF196" s="131"/>
      <c r="AG196" s="131"/>
      <c r="AH196" s="140"/>
      <c r="AI196" s="131"/>
      <c r="AJ196" s="131"/>
      <c r="AK196" s="140"/>
      <c r="AL196" s="131"/>
      <c r="AM196" s="131"/>
      <c r="AN196" s="131"/>
      <c r="AO196" s="131"/>
      <c r="AP196" s="137"/>
      <c r="AQ196" s="131"/>
      <c r="AR196" s="131"/>
      <c r="AS196" s="131"/>
      <c r="AT196" s="131"/>
      <c r="AU196" s="131"/>
      <c r="AV196" s="103">
        <f t="shared" si="18"/>
        <v>0</v>
      </c>
      <c r="AX196" s="108"/>
      <c r="AY196" s="108"/>
      <c r="AZ196" s="149"/>
      <c r="BA196" s="150"/>
    </row>
    <row r="197" spans="1:53" s="13" customFormat="1" ht="13.2" hidden="1" customHeight="1" thickBot="1" x14ac:dyDescent="0.45">
      <c r="A197" s="1371"/>
      <c r="B197" s="1397"/>
      <c r="C197" s="1372"/>
      <c r="D197" s="1336"/>
      <c r="E197" s="143" t="s">
        <v>420</v>
      </c>
      <c r="F197" s="1351"/>
      <c r="G197" s="333"/>
      <c r="H197" s="1137"/>
      <c r="I197" s="1235"/>
      <c r="J197" s="1236"/>
      <c r="K197" s="1240"/>
      <c r="L197" s="1222"/>
      <c r="M197" s="37" t="s">
        <v>31</v>
      </c>
      <c r="N197" s="91"/>
      <c r="O197" s="91"/>
      <c r="P197" s="91"/>
      <c r="Q197" s="91"/>
      <c r="R197" s="91"/>
      <c r="S197" s="134"/>
      <c r="T197" s="91"/>
      <c r="U197" s="91"/>
      <c r="V197" s="91"/>
      <c r="W197" s="91"/>
      <c r="X197" s="91"/>
      <c r="Y197" s="134"/>
      <c r="Z197" s="91"/>
      <c r="AA197" s="91"/>
      <c r="AB197" s="91"/>
      <c r="AC197" s="91"/>
      <c r="AD197" s="91"/>
      <c r="AE197" s="134"/>
      <c r="AF197" s="91"/>
      <c r="AG197" s="91"/>
      <c r="AH197" s="134"/>
      <c r="AI197" s="91"/>
      <c r="AJ197" s="91"/>
      <c r="AK197" s="134"/>
      <c r="AL197" s="91"/>
      <c r="AM197" s="91"/>
      <c r="AN197" s="91"/>
      <c r="AO197" s="91"/>
      <c r="AP197" s="135"/>
      <c r="AQ197" s="91"/>
      <c r="AR197" s="92"/>
      <c r="AS197" s="92"/>
      <c r="AT197" s="92"/>
      <c r="AU197" s="92"/>
      <c r="AV197" s="94">
        <f t="shared" si="18"/>
        <v>0</v>
      </c>
      <c r="AX197" s="108"/>
      <c r="AY197" s="108"/>
      <c r="AZ197" s="149"/>
      <c r="BA197" s="150"/>
    </row>
    <row r="198" spans="1:53" s="13" customFormat="1" ht="13.2" hidden="1" customHeight="1" thickBot="1" x14ac:dyDescent="0.45">
      <c r="A198" s="1370" t="s">
        <v>27</v>
      </c>
      <c r="B198" s="1397"/>
      <c r="C198" s="1372"/>
      <c r="D198" s="1373" t="s">
        <v>141</v>
      </c>
      <c r="E198" s="274" t="s">
        <v>142</v>
      </c>
      <c r="F198" s="1393"/>
      <c r="G198" s="337"/>
      <c r="H198" s="1142"/>
      <c r="I198" s="1230">
        <f>AV198</f>
        <v>0</v>
      </c>
      <c r="J198" s="1232">
        <f>SUM(N199:AU199)</f>
        <v>0</v>
      </c>
      <c r="K198" s="1239">
        <f>H198-J198</f>
        <v>0</v>
      </c>
      <c r="L198" s="1209" t="e">
        <f>J198/H198</f>
        <v>#DIV/0!</v>
      </c>
      <c r="M198" s="30" t="s">
        <v>30</v>
      </c>
      <c r="N198" s="131"/>
      <c r="O198" s="131"/>
      <c r="P198" s="131"/>
      <c r="Q198" s="131"/>
      <c r="R198" s="131"/>
      <c r="S198" s="140"/>
      <c r="T198" s="131"/>
      <c r="U198" s="131"/>
      <c r="V198" s="131"/>
      <c r="W198" s="131"/>
      <c r="X198" s="131"/>
      <c r="Y198" s="140"/>
      <c r="Z198" s="131"/>
      <c r="AA198" s="131"/>
      <c r="AB198" s="131"/>
      <c r="AC198" s="131"/>
      <c r="AD198" s="131"/>
      <c r="AE198" s="140"/>
      <c r="AF198" s="131"/>
      <c r="AG198" s="131"/>
      <c r="AH198" s="140"/>
      <c r="AI198" s="131"/>
      <c r="AJ198" s="131"/>
      <c r="AK198" s="140"/>
      <c r="AL198" s="131"/>
      <c r="AM198" s="131"/>
      <c r="AN198" s="131"/>
      <c r="AO198" s="141"/>
      <c r="AP198" s="137"/>
      <c r="AQ198" s="141"/>
      <c r="AR198" s="90"/>
      <c r="AS198" s="90"/>
      <c r="AT198" s="90"/>
      <c r="AU198" s="90"/>
      <c r="AV198" s="103">
        <f t="shared" si="18"/>
        <v>0</v>
      </c>
      <c r="AX198" s="108"/>
      <c r="AY198" s="108"/>
      <c r="AZ198" s="149"/>
      <c r="BA198" s="150"/>
    </row>
    <row r="199" spans="1:53" s="13" customFormat="1" ht="13.2" hidden="1" customHeight="1" thickBot="1" x14ac:dyDescent="0.45">
      <c r="A199" s="1371"/>
      <c r="B199" s="1397"/>
      <c r="C199" s="1372"/>
      <c r="D199" s="1336"/>
      <c r="E199" s="105" t="s">
        <v>143</v>
      </c>
      <c r="F199" s="1394"/>
      <c r="G199" s="338"/>
      <c r="H199" s="1137"/>
      <c r="I199" s="1235"/>
      <c r="J199" s="1236"/>
      <c r="K199" s="1240"/>
      <c r="L199" s="1222"/>
      <c r="M199" s="37" t="s">
        <v>31</v>
      </c>
      <c r="N199" s="91"/>
      <c r="O199" s="91"/>
      <c r="P199" s="91"/>
      <c r="Q199" s="91"/>
      <c r="R199" s="91"/>
      <c r="S199" s="134"/>
      <c r="T199" s="91"/>
      <c r="U199" s="91"/>
      <c r="V199" s="91"/>
      <c r="W199" s="91"/>
      <c r="X199" s="91"/>
      <c r="Y199" s="134"/>
      <c r="Z199" s="91"/>
      <c r="AA199" s="91"/>
      <c r="AB199" s="91"/>
      <c r="AC199" s="91"/>
      <c r="AD199" s="91"/>
      <c r="AE199" s="134"/>
      <c r="AF199" s="91"/>
      <c r="AG199" s="91"/>
      <c r="AH199" s="134"/>
      <c r="AI199" s="91"/>
      <c r="AJ199" s="91"/>
      <c r="AK199" s="134"/>
      <c r="AL199" s="91"/>
      <c r="AM199" s="91"/>
      <c r="AN199" s="91"/>
      <c r="AO199" s="91"/>
      <c r="AP199" s="135"/>
      <c r="AQ199" s="91"/>
      <c r="AR199" s="92"/>
      <c r="AS199" s="92"/>
      <c r="AT199" s="92"/>
      <c r="AU199" s="92"/>
      <c r="AV199" s="94">
        <f t="shared" si="18"/>
        <v>0</v>
      </c>
      <c r="AX199" s="108"/>
      <c r="AY199" s="108"/>
      <c r="AZ199" s="149"/>
      <c r="BA199" s="150"/>
    </row>
    <row r="200" spans="1:53" s="13" customFormat="1" ht="13.2" hidden="1" customHeight="1" thickBot="1" x14ac:dyDescent="0.45">
      <c r="A200" s="1370" t="s">
        <v>27</v>
      </c>
      <c r="B200" s="1397"/>
      <c r="C200" s="1372"/>
      <c r="D200" s="1364" t="s">
        <v>450</v>
      </c>
      <c r="E200" s="56" t="s">
        <v>529</v>
      </c>
      <c r="F200" s="1350"/>
      <c r="G200" s="334"/>
      <c r="H200" s="1142"/>
      <c r="I200" s="1230">
        <f>AV200</f>
        <v>0</v>
      </c>
      <c r="J200" s="1232">
        <f>SUM(N201:AU201)</f>
        <v>0</v>
      </c>
      <c r="K200" s="1239">
        <f>H200-J200</f>
        <v>0</v>
      </c>
      <c r="L200" s="1209" t="e">
        <f>J200/H200</f>
        <v>#DIV/0!</v>
      </c>
      <c r="M200" s="30" t="s">
        <v>30</v>
      </c>
      <c r="N200" s="131"/>
      <c r="O200" s="131"/>
      <c r="P200" s="131"/>
      <c r="Q200" s="131"/>
      <c r="R200" s="131"/>
      <c r="S200" s="140"/>
      <c r="T200" s="131"/>
      <c r="U200" s="131"/>
      <c r="V200" s="131"/>
      <c r="W200" s="131"/>
      <c r="X200" s="131"/>
      <c r="Y200" s="140"/>
      <c r="Z200" s="131"/>
      <c r="AA200" s="131"/>
      <c r="AB200" s="131"/>
      <c r="AC200" s="131"/>
      <c r="AD200" s="131"/>
      <c r="AE200" s="140"/>
      <c r="AF200" s="131"/>
      <c r="AG200" s="131"/>
      <c r="AH200" s="140"/>
      <c r="AI200" s="131"/>
      <c r="AJ200" s="131"/>
      <c r="AK200" s="140"/>
      <c r="AL200" s="131"/>
      <c r="AM200" s="131"/>
      <c r="AN200" s="131"/>
      <c r="AO200" s="141"/>
      <c r="AP200" s="130"/>
      <c r="AQ200" s="131"/>
      <c r="AR200" s="90"/>
      <c r="AS200" s="90"/>
      <c r="AT200" s="90"/>
      <c r="AU200" s="90"/>
      <c r="AV200" s="103">
        <f t="shared" si="18"/>
        <v>0</v>
      </c>
      <c r="AX200" s="108"/>
      <c r="AY200" s="108"/>
      <c r="AZ200" s="149"/>
      <c r="BA200" s="150"/>
    </row>
    <row r="201" spans="1:53" s="13" customFormat="1" ht="13.2" hidden="1" customHeight="1" thickBot="1" x14ac:dyDescent="0.45">
      <c r="A201" s="1371"/>
      <c r="B201" s="1397"/>
      <c r="C201" s="1372"/>
      <c r="D201" s="1365"/>
      <c r="E201" s="104" t="s">
        <v>530</v>
      </c>
      <c r="F201" s="1351"/>
      <c r="G201" s="333"/>
      <c r="H201" s="1137"/>
      <c r="I201" s="1235"/>
      <c r="J201" s="1236"/>
      <c r="K201" s="1240"/>
      <c r="L201" s="1222"/>
      <c r="M201" s="37" t="s">
        <v>31</v>
      </c>
      <c r="N201" s="91"/>
      <c r="O201" s="91"/>
      <c r="P201" s="91"/>
      <c r="Q201" s="91"/>
      <c r="R201" s="91"/>
      <c r="S201" s="134"/>
      <c r="T201" s="91"/>
      <c r="U201" s="91"/>
      <c r="V201" s="91"/>
      <c r="W201" s="91"/>
      <c r="X201" s="91"/>
      <c r="Y201" s="134"/>
      <c r="Z201" s="91"/>
      <c r="AA201" s="91"/>
      <c r="AB201" s="91"/>
      <c r="AC201" s="91"/>
      <c r="AD201" s="91"/>
      <c r="AE201" s="134"/>
      <c r="AF201" s="91"/>
      <c r="AG201" s="91"/>
      <c r="AH201" s="134"/>
      <c r="AI201" s="91"/>
      <c r="AJ201" s="91"/>
      <c r="AK201" s="134"/>
      <c r="AL201" s="91"/>
      <c r="AM201" s="91"/>
      <c r="AN201" s="91"/>
      <c r="AO201" s="91"/>
      <c r="AP201" s="135"/>
      <c r="AQ201" s="91"/>
      <c r="AR201" s="92"/>
      <c r="AS201" s="92"/>
      <c r="AT201" s="92"/>
      <c r="AU201" s="92"/>
      <c r="AV201" s="94">
        <f t="shared" si="18"/>
        <v>0</v>
      </c>
      <c r="AX201" s="108"/>
      <c r="AY201" s="108"/>
      <c r="AZ201" s="149"/>
      <c r="BA201" s="150"/>
    </row>
    <row r="202" spans="1:53" s="13" customFormat="1" ht="13.2" customHeight="1" thickBot="1" x14ac:dyDescent="0.45">
      <c r="A202" s="1370" t="s">
        <v>27</v>
      </c>
      <c r="B202" s="1397"/>
      <c r="C202" s="1372"/>
      <c r="D202" s="1373" t="s">
        <v>141</v>
      </c>
      <c r="E202" s="274" t="s">
        <v>737</v>
      </c>
      <c r="F202" s="144"/>
      <c r="G202" s="144"/>
      <c r="H202" s="1142">
        <v>20</v>
      </c>
      <c r="I202" s="1230">
        <f>AV202</f>
        <v>20</v>
      </c>
      <c r="J202" s="1232">
        <f>SUM(N203:AU203)</f>
        <v>0</v>
      </c>
      <c r="K202" s="1239">
        <f>H202-J202</f>
        <v>20</v>
      </c>
      <c r="L202" s="1209">
        <f>J202/H202</f>
        <v>0</v>
      </c>
      <c r="M202" s="30" t="s">
        <v>30</v>
      </c>
      <c r="N202" s="131"/>
      <c r="O202" s="131"/>
      <c r="P202" s="131"/>
      <c r="Q202" s="131"/>
      <c r="R202" s="131"/>
      <c r="S202" s="140"/>
      <c r="T202" s="131"/>
      <c r="U202" s="131">
        <v>20</v>
      </c>
      <c r="V202" s="131"/>
      <c r="W202" s="131"/>
      <c r="X202" s="131"/>
      <c r="Y202" s="140"/>
      <c r="Z202" s="131"/>
      <c r="AA202" s="131"/>
      <c r="AB202" s="131"/>
      <c r="AC202" s="131"/>
      <c r="AD202" s="131"/>
      <c r="AE202" s="140"/>
      <c r="AF202" s="131"/>
      <c r="AG202" s="131"/>
      <c r="AH202" s="140"/>
      <c r="AI202" s="131"/>
      <c r="AJ202" s="131"/>
      <c r="AK202" s="140"/>
      <c r="AL202" s="131"/>
      <c r="AM202" s="131"/>
      <c r="AN202" s="131"/>
      <c r="AO202" s="131"/>
      <c r="AP202" s="130"/>
      <c r="AQ202" s="141"/>
      <c r="AR202" s="90"/>
      <c r="AS202" s="90"/>
      <c r="AT202" s="90"/>
      <c r="AU202" s="90"/>
      <c r="AV202" s="103">
        <f t="shared" si="18"/>
        <v>20</v>
      </c>
      <c r="AX202" s="108"/>
      <c r="AY202" s="108"/>
      <c r="AZ202" s="149"/>
      <c r="BA202" s="150"/>
    </row>
    <row r="203" spans="1:53" s="13" customFormat="1" ht="13.2" customHeight="1" thickBot="1" x14ac:dyDescent="0.45">
      <c r="A203" s="1371"/>
      <c r="B203" s="1397"/>
      <c r="C203" s="1372"/>
      <c r="D203" s="1336"/>
      <c r="E203" s="104" t="s">
        <v>730</v>
      </c>
      <c r="F203" s="84"/>
      <c r="G203" s="84"/>
      <c r="H203" s="1137"/>
      <c r="I203" s="1235"/>
      <c r="J203" s="1236"/>
      <c r="K203" s="1240"/>
      <c r="L203" s="1222"/>
      <c r="M203" s="37" t="s">
        <v>31</v>
      </c>
      <c r="N203" s="91"/>
      <c r="O203" s="91"/>
      <c r="P203" s="91"/>
      <c r="Q203" s="91"/>
      <c r="R203" s="91"/>
      <c r="S203" s="134"/>
      <c r="T203" s="91"/>
      <c r="U203" s="91"/>
      <c r="V203" s="91"/>
      <c r="W203" s="91"/>
      <c r="X203" s="91"/>
      <c r="Y203" s="134"/>
      <c r="Z203" s="91"/>
      <c r="AA203" s="91"/>
      <c r="AB203" s="91"/>
      <c r="AC203" s="91"/>
      <c r="AD203" s="91"/>
      <c r="AE203" s="134"/>
      <c r="AF203" s="91"/>
      <c r="AG203" s="91"/>
      <c r="AH203" s="134"/>
      <c r="AI203" s="91"/>
      <c r="AJ203" s="91"/>
      <c r="AK203" s="134"/>
      <c r="AL203" s="91"/>
      <c r="AM203" s="91"/>
      <c r="AN203" s="91"/>
      <c r="AO203" s="91"/>
      <c r="AP203" s="135"/>
      <c r="AQ203" s="91"/>
      <c r="AR203" s="92"/>
      <c r="AS203" s="92"/>
      <c r="AT203" s="92"/>
      <c r="AU203" s="92"/>
      <c r="AV203" s="94">
        <f t="shared" si="18"/>
        <v>0</v>
      </c>
      <c r="AX203" s="108"/>
      <c r="AY203" s="108"/>
      <c r="AZ203" s="149"/>
      <c r="BA203" s="150"/>
    </row>
    <row r="204" spans="1:53" s="13" customFormat="1" ht="13.2" hidden="1" customHeight="1" x14ac:dyDescent="0.4">
      <c r="A204" s="1370" t="s">
        <v>27</v>
      </c>
      <c r="B204" s="1397"/>
      <c r="C204" s="1350"/>
      <c r="D204" s="1373" t="s">
        <v>140</v>
      </c>
      <c r="E204" s="56" t="s">
        <v>540</v>
      </c>
      <c r="F204" s="1140"/>
      <c r="G204" s="331"/>
      <c r="H204" s="1142"/>
      <c r="I204" s="1230">
        <f>AV204</f>
        <v>0</v>
      </c>
      <c r="J204" s="1232">
        <f>SUM(N205:AU205)</f>
        <v>0</v>
      </c>
      <c r="K204" s="1239">
        <f>H204-J204</f>
        <v>0</v>
      </c>
      <c r="L204" s="1209" t="e">
        <f>J204/H204</f>
        <v>#DIV/0!</v>
      </c>
      <c r="M204" s="30" t="s">
        <v>30</v>
      </c>
      <c r="N204" s="141"/>
      <c r="O204" s="141"/>
      <c r="P204" s="141"/>
      <c r="Q204" s="141"/>
      <c r="R204" s="141"/>
      <c r="S204" s="176"/>
      <c r="T204" s="141"/>
      <c r="U204" s="141"/>
      <c r="V204" s="141"/>
      <c r="W204" s="141"/>
      <c r="X204" s="141"/>
      <c r="Y204" s="176"/>
      <c r="Z204" s="141"/>
      <c r="AA204" s="141"/>
      <c r="AB204" s="141"/>
      <c r="AC204" s="141"/>
      <c r="AD204" s="141"/>
      <c r="AE204" s="176"/>
      <c r="AF204" s="141"/>
      <c r="AG204" s="141"/>
      <c r="AH204" s="176"/>
      <c r="AI204" s="141"/>
      <c r="AJ204" s="141"/>
      <c r="AK204" s="176"/>
      <c r="AL204" s="141"/>
      <c r="AM204" s="141"/>
      <c r="AN204" s="141"/>
      <c r="AO204" s="90"/>
      <c r="AP204" s="137"/>
      <c r="AQ204" s="141"/>
      <c r="AR204" s="90"/>
      <c r="AS204" s="90"/>
      <c r="AT204" s="90"/>
      <c r="AU204" s="90"/>
      <c r="AV204" s="103">
        <f t="shared" si="18"/>
        <v>0</v>
      </c>
      <c r="AX204" s="108"/>
      <c r="AY204" s="108"/>
      <c r="AZ204" s="149"/>
      <c r="BA204" s="150"/>
    </row>
    <row r="205" spans="1:53" s="13" customFormat="1" ht="13.95" hidden="1" customHeight="1" thickBot="1" x14ac:dyDescent="0.45">
      <c r="A205" s="1371"/>
      <c r="B205" s="1397"/>
      <c r="C205" s="1351"/>
      <c r="D205" s="1336"/>
      <c r="E205" s="104" t="s">
        <v>539</v>
      </c>
      <c r="F205" s="1141"/>
      <c r="G205" s="332"/>
      <c r="H205" s="1137"/>
      <c r="I205" s="1235"/>
      <c r="J205" s="1236"/>
      <c r="K205" s="1240"/>
      <c r="L205" s="1222"/>
      <c r="M205" s="37" t="s">
        <v>31</v>
      </c>
      <c r="N205" s="91"/>
      <c r="O205" s="91"/>
      <c r="P205" s="91"/>
      <c r="Q205" s="91"/>
      <c r="R205" s="91"/>
      <c r="S205" s="134"/>
      <c r="T205" s="91"/>
      <c r="U205" s="91"/>
      <c r="V205" s="91"/>
      <c r="W205" s="91"/>
      <c r="X205" s="91"/>
      <c r="Y205" s="134"/>
      <c r="Z205" s="91"/>
      <c r="AA205" s="91"/>
      <c r="AB205" s="91"/>
      <c r="AC205" s="91"/>
      <c r="AD205" s="91"/>
      <c r="AE205" s="134"/>
      <c r="AF205" s="91"/>
      <c r="AG205" s="91"/>
      <c r="AH205" s="134"/>
      <c r="AI205" s="91"/>
      <c r="AJ205" s="91"/>
      <c r="AK205" s="134"/>
      <c r="AL205" s="91"/>
      <c r="AM205" s="91"/>
      <c r="AN205" s="91"/>
      <c r="AO205" s="91"/>
      <c r="AP205" s="135"/>
      <c r="AQ205" s="91"/>
      <c r="AR205" s="92"/>
      <c r="AS205" s="92"/>
      <c r="AT205" s="92"/>
      <c r="AU205" s="92"/>
      <c r="AV205" s="94">
        <f t="shared" si="18"/>
        <v>0</v>
      </c>
      <c r="AX205" s="108"/>
      <c r="AY205" s="108"/>
      <c r="AZ205" s="149"/>
      <c r="BA205" s="150"/>
    </row>
    <row r="206" spans="1:53" s="13" customFormat="1" ht="13.2" customHeight="1" x14ac:dyDescent="0.4">
      <c r="A206" s="1370" t="s">
        <v>27</v>
      </c>
      <c r="B206" s="1397"/>
      <c r="C206" s="1350"/>
      <c r="D206" s="1373" t="s">
        <v>140</v>
      </c>
      <c r="E206" s="56" t="s">
        <v>373</v>
      </c>
      <c r="F206" s="1710"/>
      <c r="G206" s="1632"/>
      <c r="H206" s="1142">
        <v>300</v>
      </c>
      <c r="I206" s="1230">
        <f>AV206</f>
        <v>300</v>
      </c>
      <c r="J206" s="1232">
        <f>SUM(N207:AU207)</f>
        <v>300</v>
      </c>
      <c r="K206" s="1230">
        <f>H206-J206</f>
        <v>0</v>
      </c>
      <c r="L206" s="1209">
        <f>J206/H206</f>
        <v>1</v>
      </c>
      <c r="M206" s="30" t="s">
        <v>30</v>
      </c>
      <c r="N206" s="131"/>
      <c r="O206" s="131"/>
      <c r="P206" s="131">
        <v>300</v>
      </c>
      <c r="Q206" s="320"/>
      <c r="R206" s="131"/>
      <c r="S206" s="140"/>
      <c r="T206" s="131"/>
      <c r="U206" s="131"/>
      <c r="V206" s="131"/>
      <c r="W206" s="131"/>
      <c r="X206" s="131"/>
      <c r="Y206" s="140"/>
      <c r="Z206" s="131"/>
      <c r="AA206" s="131"/>
      <c r="AB206" s="131"/>
      <c r="AC206" s="131"/>
      <c r="AD206" s="131"/>
      <c r="AE206" s="140"/>
      <c r="AF206" s="131"/>
      <c r="AG206" s="131"/>
      <c r="AH206" s="140"/>
      <c r="AI206" s="131"/>
      <c r="AJ206" s="131"/>
      <c r="AK206" s="140"/>
      <c r="AL206" s="131"/>
      <c r="AM206" s="131"/>
      <c r="AN206" s="131"/>
      <c r="AO206" s="90"/>
      <c r="AP206" s="137"/>
      <c r="AQ206" s="90"/>
      <c r="AR206" s="90"/>
      <c r="AS206" s="90"/>
      <c r="AT206" s="90"/>
      <c r="AU206" s="90"/>
      <c r="AV206" s="103">
        <f>SUM(N206:AM206)</f>
        <v>300</v>
      </c>
      <c r="AX206" s="108"/>
      <c r="AY206" s="108"/>
      <c r="AZ206" s="149"/>
      <c r="BA206" s="150"/>
    </row>
    <row r="207" spans="1:53" s="13" customFormat="1" ht="13.2" customHeight="1" thickBot="1" x14ac:dyDescent="0.45">
      <c r="A207" s="1371"/>
      <c r="B207" s="1397"/>
      <c r="C207" s="1351"/>
      <c r="D207" s="1336"/>
      <c r="E207" s="143" t="s">
        <v>148</v>
      </c>
      <c r="F207" s="1711"/>
      <c r="G207" s="1633"/>
      <c r="H207" s="1137"/>
      <c r="I207" s="1235"/>
      <c r="J207" s="1236"/>
      <c r="K207" s="1235"/>
      <c r="L207" s="1222"/>
      <c r="M207" s="37" t="s">
        <v>31</v>
      </c>
      <c r="N207" s="91"/>
      <c r="O207" s="91">
        <v>272</v>
      </c>
      <c r="P207" s="91">
        <v>28</v>
      </c>
      <c r="Q207" s="91"/>
      <c r="R207" s="91"/>
      <c r="S207" s="134"/>
      <c r="T207" s="91"/>
      <c r="U207" s="91"/>
      <c r="V207" s="91"/>
      <c r="W207" s="91"/>
      <c r="X207" s="91"/>
      <c r="Y207" s="134"/>
      <c r="Z207" s="91"/>
      <c r="AA207" s="91"/>
      <c r="AB207" s="91"/>
      <c r="AC207" s="91"/>
      <c r="AD207" s="91"/>
      <c r="AE207" s="134"/>
      <c r="AF207" s="91"/>
      <c r="AG207" s="91"/>
      <c r="AH207" s="134"/>
      <c r="AI207" s="91"/>
      <c r="AJ207" s="91"/>
      <c r="AK207" s="134"/>
      <c r="AL207" s="91"/>
      <c r="AM207" s="91"/>
      <c r="AN207" s="91"/>
      <c r="AO207" s="91"/>
      <c r="AP207" s="135"/>
      <c r="AQ207" s="91"/>
      <c r="AR207" s="92"/>
      <c r="AS207" s="92"/>
      <c r="AT207" s="92"/>
      <c r="AU207" s="92"/>
      <c r="AV207" s="94">
        <f t="shared" si="18"/>
        <v>300</v>
      </c>
      <c r="AX207" s="177"/>
      <c r="AY207" s="177"/>
      <c r="AZ207" s="177"/>
      <c r="BA207" s="178"/>
    </row>
    <row r="208" spans="1:53" s="13" customFormat="1" ht="13.2" customHeight="1" x14ac:dyDescent="0.4">
      <c r="A208" s="1370" t="s">
        <v>27</v>
      </c>
      <c r="B208" s="1397"/>
      <c r="C208" s="1350"/>
      <c r="D208" s="1373" t="s">
        <v>140</v>
      </c>
      <c r="E208" s="56" t="s">
        <v>331</v>
      </c>
      <c r="F208" s="1140"/>
      <c r="G208" s="144"/>
      <c r="H208" s="1142">
        <v>1000</v>
      </c>
      <c r="I208" s="1230">
        <f>AV208</f>
        <v>1000</v>
      </c>
      <c r="J208" s="1232">
        <f>SUM(N209:AU209)</f>
        <v>0</v>
      </c>
      <c r="K208" s="1230">
        <f>H208-J208</f>
        <v>1000</v>
      </c>
      <c r="L208" s="1209">
        <f>J208/H208</f>
        <v>0</v>
      </c>
      <c r="M208" s="30" t="s">
        <v>30</v>
      </c>
      <c r="N208" s="131"/>
      <c r="O208" s="131"/>
      <c r="P208" s="131"/>
      <c r="Q208" s="131"/>
      <c r="R208" s="131"/>
      <c r="S208" s="140"/>
      <c r="T208" s="131"/>
      <c r="U208" s="131"/>
      <c r="V208" s="131"/>
      <c r="W208" s="131"/>
      <c r="X208" s="131"/>
      <c r="Y208" s="140"/>
      <c r="Z208" s="131"/>
      <c r="AA208" s="131"/>
      <c r="AB208" s="131"/>
      <c r="AC208" s="131"/>
      <c r="AD208" s="131"/>
      <c r="AE208" s="140"/>
      <c r="AF208" s="131">
        <v>500</v>
      </c>
      <c r="AG208" s="131">
        <v>500</v>
      </c>
      <c r="AH208" s="140"/>
      <c r="AI208" s="320"/>
      <c r="AJ208" s="131"/>
      <c r="AK208" s="140"/>
      <c r="AL208" s="131"/>
      <c r="AM208" s="131"/>
      <c r="AN208" s="131"/>
      <c r="AO208" s="141"/>
      <c r="AP208" s="131"/>
      <c r="AQ208" s="131"/>
      <c r="AR208" s="90"/>
      <c r="AS208" s="90"/>
      <c r="AT208" s="90"/>
      <c r="AU208" s="90"/>
      <c r="AV208" s="103">
        <f t="shared" si="18"/>
        <v>1000</v>
      </c>
      <c r="AX208" s="47"/>
      <c r="AY208" s="47"/>
      <c r="AZ208" s="47"/>
    </row>
    <row r="209" spans="1:52" s="13" customFormat="1" ht="13.2" customHeight="1" thickBot="1" x14ac:dyDescent="0.45">
      <c r="A209" s="1371"/>
      <c r="B209" s="1397"/>
      <c r="C209" s="1351"/>
      <c r="D209" s="1336"/>
      <c r="E209" s="104" t="s">
        <v>149</v>
      </c>
      <c r="F209" s="1141"/>
      <c r="G209" s="84"/>
      <c r="H209" s="1137"/>
      <c r="I209" s="1235"/>
      <c r="J209" s="1236"/>
      <c r="K209" s="1235"/>
      <c r="L209" s="1222"/>
      <c r="M209" s="37" t="s">
        <v>31</v>
      </c>
      <c r="N209" s="91"/>
      <c r="O209" s="91"/>
      <c r="P209" s="91"/>
      <c r="Q209" s="91"/>
      <c r="R209" s="91"/>
      <c r="S209" s="134"/>
      <c r="T209" s="91"/>
      <c r="U209" s="91"/>
      <c r="V209" s="91"/>
      <c r="W209" s="91"/>
      <c r="X209" s="91"/>
      <c r="Y209" s="134"/>
      <c r="Z209" s="91"/>
      <c r="AA209" s="91"/>
      <c r="AB209" s="91"/>
      <c r="AC209" s="91"/>
      <c r="AD209" s="91"/>
      <c r="AE209" s="134"/>
      <c r="AF209" s="91"/>
      <c r="AG209" s="91"/>
      <c r="AH209" s="134"/>
      <c r="AI209" s="91"/>
      <c r="AJ209" s="91"/>
      <c r="AK209" s="134"/>
      <c r="AL209" s="91"/>
      <c r="AM209" s="91"/>
      <c r="AN209" s="91"/>
      <c r="AO209" s="91"/>
      <c r="AP209" s="135"/>
      <c r="AQ209" s="91"/>
      <c r="AR209" s="92"/>
      <c r="AS209" s="92"/>
      <c r="AT209" s="92"/>
      <c r="AU209" s="92"/>
      <c r="AV209" s="94">
        <f t="shared" si="18"/>
        <v>0</v>
      </c>
      <c r="AX209" s="47"/>
      <c r="AY209" s="47"/>
      <c r="AZ209" s="47"/>
    </row>
    <row r="210" spans="1:52" s="13" customFormat="1" ht="13.2" customHeight="1" x14ac:dyDescent="0.4">
      <c r="A210" s="1370" t="s">
        <v>27</v>
      </c>
      <c r="B210" s="1397"/>
      <c r="C210" s="1350"/>
      <c r="D210" s="1373" t="s">
        <v>179</v>
      </c>
      <c r="E210" s="82" t="s">
        <v>546</v>
      </c>
      <c r="F210" s="144"/>
      <c r="G210" s="144"/>
      <c r="H210" s="1820">
        <v>100</v>
      </c>
      <c r="I210" s="1230">
        <f>AV210</f>
        <v>100</v>
      </c>
      <c r="J210" s="1232">
        <f>SUM(N211:AU211)</f>
        <v>100</v>
      </c>
      <c r="K210" s="1239">
        <f>H210-J210</f>
        <v>0</v>
      </c>
      <c r="L210" s="1209">
        <f>J210/H210</f>
        <v>1</v>
      </c>
      <c r="M210" s="30" t="s">
        <v>30</v>
      </c>
      <c r="N210" s="131"/>
      <c r="O210" s="131"/>
      <c r="P210" s="131">
        <v>100</v>
      </c>
      <c r="Q210" s="320"/>
      <c r="R210" s="131"/>
      <c r="S210" s="140"/>
      <c r="T210" s="131"/>
      <c r="U210" s="131"/>
      <c r="V210" s="131"/>
      <c r="W210" s="131"/>
      <c r="X210" s="131"/>
      <c r="Y210" s="140"/>
      <c r="Z210" s="131"/>
      <c r="AA210" s="131"/>
      <c r="AB210" s="131"/>
      <c r="AC210" s="131"/>
      <c r="AD210" s="131"/>
      <c r="AE210" s="140"/>
      <c r="AF210" s="131"/>
      <c r="AG210" s="131"/>
      <c r="AH210" s="140"/>
      <c r="AI210" s="131"/>
      <c r="AJ210" s="131"/>
      <c r="AK210" s="140"/>
      <c r="AL210" s="131"/>
      <c r="AM210" s="131"/>
      <c r="AN210" s="131"/>
      <c r="AO210" s="131"/>
      <c r="AP210" s="137"/>
      <c r="AQ210" s="131"/>
      <c r="AR210" s="90"/>
      <c r="AS210" s="90"/>
      <c r="AT210" s="90"/>
      <c r="AU210" s="90"/>
      <c r="AV210" s="103">
        <f t="shared" si="18"/>
        <v>100</v>
      </c>
      <c r="AX210" s="1712"/>
      <c r="AY210" s="1712"/>
      <c r="AZ210" s="47"/>
    </row>
    <row r="211" spans="1:52" s="13" customFormat="1" ht="13.2" customHeight="1" thickBot="1" x14ac:dyDescent="0.45">
      <c r="A211" s="1371"/>
      <c r="B211" s="1397"/>
      <c r="C211" s="1351"/>
      <c r="D211" s="1336"/>
      <c r="E211" s="104" t="s">
        <v>547</v>
      </c>
      <c r="F211" s="84"/>
      <c r="G211" s="84"/>
      <c r="H211" s="1821"/>
      <c r="I211" s="1235"/>
      <c r="J211" s="1236"/>
      <c r="K211" s="1240"/>
      <c r="L211" s="1222"/>
      <c r="M211" s="37" t="s">
        <v>31</v>
      </c>
      <c r="N211" s="91"/>
      <c r="O211" s="91"/>
      <c r="P211" s="91"/>
      <c r="Q211" s="91">
        <v>100</v>
      </c>
      <c r="R211" s="91"/>
      <c r="S211" s="134"/>
      <c r="T211" s="91"/>
      <c r="U211" s="91"/>
      <c r="V211" s="91"/>
      <c r="W211" s="91"/>
      <c r="X211" s="91"/>
      <c r="Y211" s="134"/>
      <c r="Z211" s="91"/>
      <c r="AA211" s="91"/>
      <c r="AB211" s="91"/>
      <c r="AC211" s="91"/>
      <c r="AD211" s="91"/>
      <c r="AE211" s="134"/>
      <c r="AF211" s="91"/>
      <c r="AG211" s="91"/>
      <c r="AH211" s="134"/>
      <c r="AI211" s="91"/>
      <c r="AJ211" s="91"/>
      <c r="AK211" s="134"/>
      <c r="AL211" s="91"/>
      <c r="AM211" s="91"/>
      <c r="AN211" s="91"/>
      <c r="AO211" s="91"/>
      <c r="AP211" s="135"/>
      <c r="AQ211" s="91"/>
      <c r="AR211" s="92"/>
      <c r="AS211" s="92"/>
      <c r="AT211" s="92"/>
      <c r="AU211" s="92"/>
      <c r="AV211" s="94">
        <f t="shared" si="18"/>
        <v>100</v>
      </c>
      <c r="AX211" s="1712"/>
      <c r="AY211" s="1712"/>
      <c r="AZ211" s="47"/>
    </row>
    <row r="212" spans="1:52" s="13" customFormat="1" ht="13.2" hidden="1" customHeight="1" x14ac:dyDescent="0.4">
      <c r="A212" s="1370" t="s">
        <v>27</v>
      </c>
      <c r="B212" s="1397"/>
      <c r="C212" s="1350"/>
      <c r="D212" s="1360" t="s">
        <v>64</v>
      </c>
      <c r="E212" s="285" t="s">
        <v>356</v>
      </c>
      <c r="F212" s="144"/>
      <c r="G212" s="144"/>
      <c r="H212" s="1142"/>
      <c r="I212" s="1230">
        <f>AV212</f>
        <v>0</v>
      </c>
      <c r="J212" s="1232">
        <f>SUM(N213:AU213)</f>
        <v>0</v>
      </c>
      <c r="K212" s="1239">
        <f>H212-J212</f>
        <v>0</v>
      </c>
      <c r="L212" s="1209" t="e">
        <f>J212/H212</f>
        <v>#DIV/0!</v>
      </c>
      <c r="M212" s="30" t="s">
        <v>30</v>
      </c>
      <c r="N212" s="131"/>
      <c r="O212" s="131"/>
      <c r="P212" s="131"/>
      <c r="Q212" s="131"/>
      <c r="R212" s="131"/>
      <c r="S212" s="140"/>
      <c r="T212" s="131"/>
      <c r="U212" s="131"/>
      <c r="V212" s="131"/>
      <c r="W212" s="131"/>
      <c r="X212" s="131"/>
      <c r="Y212" s="140"/>
      <c r="Z212" s="131"/>
      <c r="AA212" s="131"/>
      <c r="AB212" s="131"/>
      <c r="AC212" s="131"/>
      <c r="AD212" s="131"/>
      <c r="AE212" s="140"/>
      <c r="AF212" s="131"/>
      <c r="AG212" s="131"/>
      <c r="AH212" s="140"/>
      <c r="AI212" s="131"/>
      <c r="AJ212" s="131"/>
      <c r="AK212" s="140"/>
      <c r="AL212" s="131"/>
      <c r="AM212" s="131"/>
      <c r="AN212" s="131"/>
      <c r="AO212" s="90"/>
      <c r="AP212" s="136"/>
      <c r="AQ212" s="90"/>
      <c r="AR212" s="90"/>
      <c r="AS212" s="90"/>
      <c r="AT212" s="90"/>
      <c r="AU212" s="90"/>
      <c r="AV212" s="103">
        <f t="shared" si="18"/>
        <v>0</v>
      </c>
      <c r="AX212" s="1712"/>
      <c r="AY212" s="1712"/>
      <c r="AZ212" s="47"/>
    </row>
    <row r="213" spans="1:52" s="13" customFormat="1" ht="13.2" hidden="1" customHeight="1" thickBot="1" x14ac:dyDescent="0.45">
      <c r="A213" s="1371"/>
      <c r="B213" s="1397"/>
      <c r="C213" s="1351"/>
      <c r="D213" s="1361"/>
      <c r="E213" s="284" t="s">
        <v>151</v>
      </c>
      <c r="F213" s="84"/>
      <c r="G213" s="84"/>
      <c r="H213" s="1137"/>
      <c r="I213" s="1235"/>
      <c r="J213" s="1236"/>
      <c r="K213" s="1240"/>
      <c r="L213" s="1222"/>
      <c r="M213" s="37" t="s">
        <v>31</v>
      </c>
      <c r="N213" s="91"/>
      <c r="O213" s="91"/>
      <c r="P213" s="91"/>
      <c r="Q213" s="91"/>
      <c r="R213" s="91"/>
      <c r="S213" s="134"/>
      <c r="T213" s="91"/>
      <c r="U213" s="91"/>
      <c r="V213" s="91"/>
      <c r="W213" s="91"/>
      <c r="X213" s="91"/>
      <c r="Y213" s="134"/>
      <c r="Z213" s="91"/>
      <c r="AA213" s="91"/>
      <c r="AB213" s="91"/>
      <c r="AC213" s="91"/>
      <c r="AD213" s="91"/>
      <c r="AE213" s="134"/>
      <c r="AF213" s="91"/>
      <c r="AG213" s="91"/>
      <c r="AH213" s="134"/>
      <c r="AI213" s="91"/>
      <c r="AJ213" s="91"/>
      <c r="AK213" s="134"/>
      <c r="AL213" s="91"/>
      <c r="AM213" s="91"/>
      <c r="AN213" s="91"/>
      <c r="AO213" s="91"/>
      <c r="AP213" s="135"/>
      <c r="AQ213" s="92"/>
      <c r="AR213" s="92"/>
      <c r="AS213" s="92"/>
      <c r="AT213" s="92"/>
      <c r="AU213" s="92"/>
      <c r="AV213" s="94">
        <f t="shared" si="18"/>
        <v>0</v>
      </c>
      <c r="AX213" s="1712"/>
      <c r="AY213" s="1712"/>
      <c r="AZ213" s="47"/>
    </row>
    <row r="214" spans="1:52" s="13" customFormat="1" ht="13.2" hidden="1" customHeight="1" x14ac:dyDescent="0.4">
      <c r="A214" s="1370" t="s">
        <v>27</v>
      </c>
      <c r="B214" s="1397"/>
      <c r="C214" s="1350"/>
      <c r="D214" s="1389" t="s">
        <v>150</v>
      </c>
      <c r="E214" s="82" t="s">
        <v>340</v>
      </c>
      <c r="F214" s="286"/>
      <c r="G214" s="286"/>
      <c r="H214" s="1142"/>
      <c r="I214" s="1230">
        <f>AV214</f>
        <v>0</v>
      </c>
      <c r="J214" s="1232">
        <f>SUM(N215:AU215)</f>
        <v>0</v>
      </c>
      <c r="K214" s="1239">
        <f>H214-J214</f>
        <v>0</v>
      </c>
      <c r="L214" s="1209" t="e">
        <f>J214/H214</f>
        <v>#DIV/0!</v>
      </c>
      <c r="M214" s="30" t="s">
        <v>30</v>
      </c>
      <c r="N214" s="131"/>
      <c r="O214" s="131"/>
      <c r="P214" s="131"/>
      <c r="Q214" s="131"/>
      <c r="R214" s="131"/>
      <c r="S214" s="140"/>
      <c r="T214" s="131"/>
      <c r="U214" s="131"/>
      <c r="V214" s="131"/>
      <c r="W214" s="131"/>
      <c r="X214" s="131"/>
      <c r="Y214" s="140"/>
      <c r="Z214" s="131"/>
      <c r="AA214" s="131"/>
      <c r="AB214" s="131"/>
      <c r="AC214" s="131"/>
      <c r="AD214" s="131"/>
      <c r="AE214" s="140"/>
      <c r="AF214" s="131"/>
      <c r="AG214" s="131"/>
      <c r="AH214" s="140"/>
      <c r="AI214" s="131"/>
      <c r="AJ214" s="131"/>
      <c r="AK214" s="140"/>
      <c r="AL214" s="131"/>
      <c r="AM214" s="131"/>
      <c r="AN214" s="131"/>
      <c r="AO214" s="90"/>
      <c r="AP214" s="136"/>
      <c r="AQ214" s="90"/>
      <c r="AR214" s="90"/>
      <c r="AS214" s="90"/>
      <c r="AT214" s="90"/>
      <c r="AU214" s="90"/>
      <c r="AV214" s="103">
        <f t="shared" si="18"/>
        <v>0</v>
      </c>
      <c r="AX214" s="1712"/>
      <c r="AY214" s="1712"/>
      <c r="AZ214" s="47"/>
    </row>
    <row r="215" spans="1:52" s="13" customFormat="1" ht="13.2" hidden="1" customHeight="1" thickBot="1" x14ac:dyDescent="0.45">
      <c r="A215" s="1371"/>
      <c r="B215" s="1397"/>
      <c r="C215" s="1351"/>
      <c r="D215" s="1390"/>
      <c r="E215" s="104" t="s">
        <v>341</v>
      </c>
      <c r="F215" s="287"/>
      <c r="G215" s="287"/>
      <c r="H215" s="1137"/>
      <c r="I215" s="1235"/>
      <c r="J215" s="1236"/>
      <c r="K215" s="1240"/>
      <c r="L215" s="1222"/>
      <c r="M215" s="37" t="s">
        <v>31</v>
      </c>
      <c r="N215" s="240"/>
      <c r="O215" s="240"/>
      <c r="P215" s="240"/>
      <c r="Q215" s="240"/>
      <c r="R215" s="240"/>
      <c r="S215" s="134"/>
      <c r="T215" s="240"/>
      <c r="U215" s="240"/>
      <c r="V215" s="240"/>
      <c r="W215" s="91"/>
      <c r="X215" s="240"/>
      <c r="Y215" s="134"/>
      <c r="Z215" s="91"/>
      <c r="AA215" s="240"/>
      <c r="AB215" s="91"/>
      <c r="AC215" s="91"/>
      <c r="AD215" s="240"/>
      <c r="AE215" s="134"/>
      <c r="AF215" s="240"/>
      <c r="AG215" s="240"/>
      <c r="AH215" s="174"/>
      <c r="AI215" s="240"/>
      <c r="AJ215" s="240"/>
      <c r="AK215" s="134"/>
      <c r="AL215" s="240"/>
      <c r="AM215" s="240"/>
      <c r="AN215" s="240"/>
      <c r="AO215" s="91"/>
      <c r="AP215" s="135"/>
      <c r="AQ215" s="92"/>
      <c r="AR215" s="92"/>
      <c r="AS215" s="92"/>
      <c r="AT215" s="92"/>
      <c r="AU215" s="92"/>
      <c r="AV215" s="94">
        <f t="shared" si="18"/>
        <v>0</v>
      </c>
      <c r="AX215" s="1712"/>
      <c r="AY215" s="1712"/>
      <c r="AZ215" s="47"/>
    </row>
    <row r="216" spans="1:52" s="13" customFormat="1" ht="13.2" hidden="1" customHeight="1" x14ac:dyDescent="0.4">
      <c r="A216" s="1370" t="s">
        <v>27</v>
      </c>
      <c r="B216" s="1397"/>
      <c r="C216" s="1350"/>
      <c r="D216" s="1226" t="s">
        <v>157</v>
      </c>
      <c r="E216" s="82" t="s">
        <v>312</v>
      </c>
      <c r="F216" s="139"/>
      <c r="G216" s="139"/>
      <c r="H216" s="1142"/>
      <c r="I216" s="1230">
        <f>AV216</f>
        <v>0</v>
      </c>
      <c r="J216" s="1232">
        <f>SUM(N217:AU217)</f>
        <v>0</v>
      </c>
      <c r="K216" s="1239">
        <f>H216-J216</f>
        <v>0</v>
      </c>
      <c r="L216" s="1209" t="e">
        <f>J216/H216</f>
        <v>#DIV/0!</v>
      </c>
      <c r="M216" s="30" t="s">
        <v>30</v>
      </c>
      <c r="N216" s="131"/>
      <c r="O216" s="131"/>
      <c r="P216" s="131"/>
      <c r="Q216" s="131"/>
      <c r="R216" s="131"/>
      <c r="S216" s="140"/>
      <c r="T216" s="131"/>
      <c r="U216" s="131"/>
      <c r="V216" s="131"/>
      <c r="W216" s="131"/>
      <c r="X216" s="131"/>
      <c r="Y216" s="140"/>
      <c r="Z216" s="131"/>
      <c r="AA216" s="131"/>
      <c r="AB216" s="131"/>
      <c r="AC216" s="131"/>
      <c r="AD216" s="131"/>
      <c r="AE216" s="140"/>
      <c r="AF216" s="131"/>
      <c r="AG216" s="131"/>
      <c r="AH216" s="140"/>
      <c r="AI216" s="131"/>
      <c r="AJ216" s="131"/>
      <c r="AK216" s="140"/>
      <c r="AL216" s="131"/>
      <c r="AM216" s="131"/>
      <c r="AN216" s="131"/>
      <c r="AO216" s="90"/>
      <c r="AP216" s="136"/>
      <c r="AQ216" s="90"/>
      <c r="AR216" s="90"/>
      <c r="AS216" s="90"/>
      <c r="AT216" s="90"/>
      <c r="AU216" s="90"/>
      <c r="AV216" s="103">
        <f t="shared" si="18"/>
        <v>0</v>
      </c>
      <c r="AX216" s="1712"/>
      <c r="AY216" s="1712"/>
      <c r="AZ216" s="47"/>
    </row>
    <row r="217" spans="1:52" s="13" customFormat="1" ht="13.2" hidden="1" customHeight="1" thickBot="1" x14ac:dyDescent="0.45">
      <c r="A217" s="1371"/>
      <c r="B217" s="1397"/>
      <c r="C217" s="1351"/>
      <c r="D217" s="1282"/>
      <c r="E217" s="84" t="s">
        <v>158</v>
      </c>
      <c r="F217" s="105"/>
      <c r="G217" s="105"/>
      <c r="H217" s="1137"/>
      <c r="I217" s="1235"/>
      <c r="J217" s="1236"/>
      <c r="K217" s="1240"/>
      <c r="L217" s="1222"/>
      <c r="M217" s="37" t="s">
        <v>31</v>
      </c>
      <c r="N217" s="91"/>
      <c r="O217" s="91"/>
      <c r="P217" s="91"/>
      <c r="Q217" s="91"/>
      <c r="R217" s="91"/>
      <c r="S217" s="134"/>
      <c r="T217" s="91"/>
      <c r="U217" s="91"/>
      <c r="V217" s="91"/>
      <c r="W217" s="91"/>
      <c r="X217" s="91"/>
      <c r="Y217" s="134"/>
      <c r="Z217" s="91"/>
      <c r="AA217" s="91"/>
      <c r="AB217" s="91"/>
      <c r="AC217" s="91"/>
      <c r="AD217" s="91"/>
      <c r="AE217" s="134"/>
      <c r="AF217" s="91"/>
      <c r="AG217" s="91"/>
      <c r="AH217" s="134"/>
      <c r="AI217" s="91"/>
      <c r="AJ217" s="91"/>
      <c r="AK217" s="134"/>
      <c r="AL217" s="91"/>
      <c r="AM217" s="91"/>
      <c r="AN217" s="91"/>
      <c r="AO217" s="91"/>
      <c r="AP217" s="175"/>
      <c r="AQ217" s="92"/>
      <c r="AR217" s="92"/>
      <c r="AS217" s="92"/>
      <c r="AT217" s="92"/>
      <c r="AU217" s="92"/>
      <c r="AV217" s="94">
        <f t="shared" si="18"/>
        <v>0</v>
      </c>
      <c r="AX217" s="1712"/>
      <c r="AY217" s="1712"/>
      <c r="AZ217" s="47"/>
    </row>
    <row r="218" spans="1:52" s="13" customFormat="1" ht="13.2" hidden="1" customHeight="1" x14ac:dyDescent="0.4">
      <c r="A218" s="1370" t="s">
        <v>27</v>
      </c>
      <c r="B218" s="1397"/>
      <c r="C218" s="1350"/>
      <c r="D218" s="1335" t="s">
        <v>64</v>
      </c>
      <c r="E218" s="56" t="s">
        <v>164</v>
      </c>
      <c r="F218" s="144"/>
      <c r="G218" s="144"/>
      <c r="H218" s="1142"/>
      <c r="I218" s="1230">
        <f>AV218</f>
        <v>0</v>
      </c>
      <c r="J218" s="1232"/>
      <c r="K218" s="1239">
        <f>H218-J218</f>
        <v>0</v>
      </c>
      <c r="L218" s="1209" t="e">
        <f>J218/H218</f>
        <v>#DIV/0!</v>
      </c>
      <c r="M218" s="30" t="s">
        <v>30</v>
      </c>
      <c r="N218" s="131"/>
      <c r="O218" s="131"/>
      <c r="P218" s="131"/>
      <c r="Q218" s="131"/>
      <c r="R218" s="131"/>
      <c r="S218" s="140"/>
      <c r="T218" s="131"/>
      <c r="U218" s="131"/>
      <c r="V218" s="131"/>
      <c r="W218" s="131"/>
      <c r="X218" s="131"/>
      <c r="Y218" s="140"/>
      <c r="Z218" s="131"/>
      <c r="AA218" s="131"/>
      <c r="AB218" s="131"/>
      <c r="AC218" s="131"/>
      <c r="AD218" s="131"/>
      <c r="AE218" s="140"/>
      <c r="AF218" s="131"/>
      <c r="AG218" s="131"/>
      <c r="AH218" s="140"/>
      <c r="AI218" s="131"/>
      <c r="AJ218" s="131"/>
      <c r="AK218" s="140"/>
      <c r="AL218" s="131"/>
      <c r="AM218" s="131"/>
      <c r="AN218" s="131"/>
      <c r="AO218" s="90"/>
      <c r="AP218" s="136"/>
      <c r="AQ218" s="90"/>
      <c r="AR218" s="90"/>
      <c r="AS218" s="90"/>
      <c r="AT218" s="90"/>
      <c r="AU218" s="90"/>
      <c r="AV218" s="103">
        <f t="shared" si="18"/>
        <v>0</v>
      </c>
      <c r="AX218" s="1598"/>
      <c r="AY218" s="1598"/>
      <c r="AZ218" s="47"/>
    </row>
    <row r="219" spans="1:52" s="13" customFormat="1" ht="13.2" hidden="1" customHeight="1" thickBot="1" x14ac:dyDescent="0.45">
      <c r="A219" s="1371"/>
      <c r="B219" s="1397"/>
      <c r="C219" s="1351"/>
      <c r="D219" s="1388"/>
      <c r="E219" s="104" t="s">
        <v>165</v>
      </c>
      <c r="F219" s="84"/>
      <c r="G219" s="84"/>
      <c r="H219" s="1137"/>
      <c r="I219" s="1235"/>
      <c r="J219" s="1236"/>
      <c r="K219" s="1240"/>
      <c r="L219" s="1222"/>
      <c r="M219" s="37" t="s">
        <v>31</v>
      </c>
      <c r="N219" s="240"/>
      <c r="O219" s="240"/>
      <c r="P219" s="240"/>
      <c r="Q219" s="240"/>
      <c r="R219" s="240"/>
      <c r="S219" s="174"/>
      <c r="T219" s="240"/>
      <c r="U219" s="240"/>
      <c r="V219" s="240"/>
      <c r="W219" s="240"/>
      <c r="X219" s="240"/>
      <c r="Y219" s="174"/>
      <c r="Z219" s="240"/>
      <c r="AA219" s="240"/>
      <c r="AB219" s="240"/>
      <c r="AC219" s="240"/>
      <c r="AD219" s="240"/>
      <c r="AE219" s="174"/>
      <c r="AF219" s="240"/>
      <c r="AG219" s="240"/>
      <c r="AH219" s="174"/>
      <c r="AI219" s="240"/>
      <c r="AJ219" s="240"/>
      <c r="AK219" s="174"/>
      <c r="AL219" s="240"/>
      <c r="AM219" s="240"/>
      <c r="AN219" s="240"/>
      <c r="AO219" s="91"/>
      <c r="AP219" s="175"/>
      <c r="AQ219" s="92"/>
      <c r="AR219" s="92"/>
      <c r="AS219" s="92"/>
      <c r="AT219" s="92"/>
      <c r="AU219" s="92"/>
      <c r="AV219" s="94">
        <f t="shared" si="18"/>
        <v>0</v>
      </c>
      <c r="AX219" s="1598"/>
      <c r="AY219" s="1598"/>
      <c r="AZ219" s="47"/>
    </row>
    <row r="220" spans="1:52" s="13" customFormat="1" ht="13.2" hidden="1" customHeight="1" x14ac:dyDescent="0.4">
      <c r="A220" s="1370" t="s">
        <v>27</v>
      </c>
      <c r="B220" s="1397"/>
      <c r="C220" s="1350"/>
      <c r="D220" s="1226" t="s">
        <v>64</v>
      </c>
      <c r="E220" s="82" t="s">
        <v>615</v>
      </c>
      <c r="F220" s="144"/>
      <c r="G220" s="144"/>
      <c r="H220" s="1142"/>
      <c r="I220" s="1230">
        <f>AV220</f>
        <v>0</v>
      </c>
      <c r="J220" s="1232">
        <f>SUM(N221:AU221)</f>
        <v>0</v>
      </c>
      <c r="K220" s="1239">
        <f>H220-J220</f>
        <v>0</v>
      </c>
      <c r="L220" s="1209" t="e">
        <f>J220/H220</f>
        <v>#DIV/0!</v>
      </c>
      <c r="M220" s="30" t="s">
        <v>30</v>
      </c>
      <c r="N220" s="90"/>
      <c r="O220" s="90"/>
      <c r="P220" s="90"/>
      <c r="Q220" s="90"/>
      <c r="R220" s="90"/>
      <c r="S220" s="129"/>
      <c r="T220" s="90"/>
      <c r="U220" s="90"/>
      <c r="V220" s="90"/>
      <c r="W220" s="90"/>
      <c r="X220" s="90"/>
      <c r="Y220" s="129"/>
      <c r="Z220" s="90"/>
      <c r="AA220" s="90"/>
      <c r="AB220" s="90"/>
      <c r="AC220" s="90"/>
      <c r="AD220" s="90"/>
      <c r="AE220" s="129"/>
      <c r="AF220" s="90"/>
      <c r="AG220" s="90"/>
      <c r="AH220" s="129"/>
      <c r="AI220" s="90"/>
      <c r="AJ220" s="90"/>
      <c r="AK220" s="129"/>
      <c r="AL220" s="90"/>
      <c r="AM220" s="90"/>
      <c r="AN220" s="90"/>
      <c r="AO220" s="90"/>
      <c r="AP220" s="130"/>
      <c r="AQ220" s="131"/>
      <c r="AR220" s="90"/>
      <c r="AS220" s="90"/>
      <c r="AT220" s="90"/>
      <c r="AU220" s="90"/>
      <c r="AV220" s="103">
        <f t="shared" si="18"/>
        <v>0</v>
      </c>
      <c r="AX220" s="1598"/>
      <c r="AY220" s="1598"/>
      <c r="AZ220" s="47"/>
    </row>
    <row r="221" spans="1:52" s="13" customFormat="1" ht="13.2" hidden="1" customHeight="1" thickBot="1" x14ac:dyDescent="0.45">
      <c r="A221" s="1371"/>
      <c r="B221" s="1397"/>
      <c r="C221" s="1351"/>
      <c r="D221" s="1282"/>
      <c r="E221" s="105" t="s">
        <v>614</v>
      </c>
      <c r="F221" s="84"/>
      <c r="G221" s="84"/>
      <c r="H221" s="1137"/>
      <c r="I221" s="1235"/>
      <c r="J221" s="1236"/>
      <c r="K221" s="1240"/>
      <c r="L221" s="1222"/>
      <c r="M221" s="37" t="s">
        <v>31</v>
      </c>
      <c r="N221" s="91"/>
      <c r="O221" s="91"/>
      <c r="P221" s="91"/>
      <c r="Q221" s="91"/>
      <c r="R221" s="91"/>
      <c r="S221" s="134"/>
      <c r="T221" s="91"/>
      <c r="U221" s="91"/>
      <c r="V221" s="91"/>
      <c r="W221" s="91"/>
      <c r="X221" s="91"/>
      <c r="Y221" s="134"/>
      <c r="Z221" s="91"/>
      <c r="AA221" s="91"/>
      <c r="AB221" s="91"/>
      <c r="AC221" s="91"/>
      <c r="AD221" s="91"/>
      <c r="AE221" s="134"/>
      <c r="AF221" s="91"/>
      <c r="AG221" s="91"/>
      <c r="AH221" s="134"/>
      <c r="AI221" s="91"/>
      <c r="AJ221" s="91"/>
      <c r="AK221" s="134"/>
      <c r="AL221" s="91"/>
      <c r="AM221" s="91"/>
      <c r="AN221" s="91"/>
      <c r="AO221" s="91"/>
      <c r="AP221" s="135"/>
      <c r="AQ221" s="91"/>
      <c r="AR221" s="92"/>
      <c r="AS221" s="92"/>
      <c r="AT221" s="92"/>
      <c r="AU221" s="92"/>
      <c r="AV221" s="94">
        <f t="shared" si="18"/>
        <v>0</v>
      </c>
      <c r="AX221" s="1598"/>
      <c r="AY221" s="1598"/>
      <c r="AZ221" s="47"/>
    </row>
    <row r="222" spans="1:52" s="13" customFormat="1" ht="13.2" customHeight="1" x14ac:dyDescent="0.4">
      <c r="A222" s="1370" t="s">
        <v>27</v>
      </c>
      <c r="B222" s="1397"/>
      <c r="C222" s="36"/>
      <c r="D222" s="1360" t="s">
        <v>382</v>
      </c>
      <c r="E222" s="274" t="s">
        <v>701</v>
      </c>
      <c r="F222" s="139"/>
      <c r="G222" s="139"/>
      <c r="H222" s="1636">
        <v>100</v>
      </c>
      <c r="I222" s="1230">
        <f>AV222</f>
        <v>100</v>
      </c>
      <c r="J222" s="1232">
        <f>SUM(N223:AU223)</f>
        <v>100</v>
      </c>
      <c r="K222" s="1239">
        <f>H222-J222</f>
        <v>0</v>
      </c>
      <c r="L222" s="1209">
        <f>J222/H222</f>
        <v>1</v>
      </c>
      <c r="M222" s="30" t="s">
        <v>30</v>
      </c>
      <c r="N222" s="131">
        <v>100</v>
      </c>
      <c r="O222" s="131"/>
      <c r="P222" s="320"/>
      <c r="Q222" s="131"/>
      <c r="R222" s="131"/>
      <c r="S222" s="140"/>
      <c r="T222" s="131"/>
      <c r="U222" s="131"/>
      <c r="V222" s="131"/>
      <c r="W222" s="131"/>
      <c r="X222" s="131"/>
      <c r="Y222" s="140"/>
      <c r="Z222" s="131"/>
      <c r="AA222" s="131"/>
      <c r="AB222" s="131"/>
      <c r="AC222" s="131"/>
      <c r="AD222" s="131"/>
      <c r="AE222" s="140"/>
      <c r="AF222" s="131"/>
      <c r="AG222" s="131"/>
      <c r="AH222" s="140"/>
      <c r="AI222" s="131"/>
      <c r="AJ222" s="131"/>
      <c r="AK222" s="140"/>
      <c r="AL222" s="131"/>
      <c r="AM222" s="131"/>
      <c r="AN222" s="131"/>
      <c r="AO222" s="90"/>
      <c r="AP222" s="136"/>
      <c r="AQ222" s="90"/>
      <c r="AR222" s="90"/>
      <c r="AS222" s="90"/>
      <c r="AT222" s="44"/>
      <c r="AU222" s="90"/>
      <c r="AV222" s="103">
        <f t="shared" si="18"/>
        <v>100</v>
      </c>
      <c r="AX222" s="326"/>
      <c r="AY222" s="326"/>
      <c r="AZ222" s="47"/>
    </row>
    <row r="223" spans="1:52" s="13" customFormat="1" ht="13.2" customHeight="1" thickBot="1" x14ac:dyDescent="0.45">
      <c r="A223" s="1371"/>
      <c r="B223" s="1397"/>
      <c r="C223" s="36"/>
      <c r="D223" s="1361"/>
      <c r="E223" s="105" t="s">
        <v>702</v>
      </c>
      <c r="F223" s="105"/>
      <c r="G223" s="105"/>
      <c r="H223" s="1637"/>
      <c r="I223" s="1235"/>
      <c r="J223" s="1236"/>
      <c r="K223" s="1240"/>
      <c r="L223" s="1222"/>
      <c r="M223" s="37" t="s">
        <v>31</v>
      </c>
      <c r="N223" s="91"/>
      <c r="O223" s="91">
        <v>100</v>
      </c>
      <c r="P223" s="91"/>
      <c r="Q223" s="91"/>
      <c r="R223" s="91"/>
      <c r="S223" s="134"/>
      <c r="T223" s="91"/>
      <c r="U223" s="91"/>
      <c r="V223" s="91"/>
      <c r="W223" s="91"/>
      <c r="X223" s="91"/>
      <c r="Y223" s="134"/>
      <c r="Z223" s="91"/>
      <c r="AA223" s="91"/>
      <c r="AB223" s="91"/>
      <c r="AC223" s="91"/>
      <c r="AD223" s="91"/>
      <c r="AE223" s="134"/>
      <c r="AF223" s="91"/>
      <c r="AG223" s="91"/>
      <c r="AH223" s="134"/>
      <c r="AI223" s="91"/>
      <c r="AJ223" s="91"/>
      <c r="AK223" s="134"/>
      <c r="AL223" s="91"/>
      <c r="AM223" s="91"/>
      <c r="AN223" s="91"/>
      <c r="AO223" s="91"/>
      <c r="AP223" s="135"/>
      <c r="AQ223" s="91"/>
      <c r="AR223" s="92"/>
      <c r="AS223" s="92"/>
      <c r="AT223" s="92"/>
      <c r="AU223" s="92"/>
      <c r="AV223" s="94">
        <f t="shared" si="18"/>
        <v>100</v>
      </c>
      <c r="AX223" s="326"/>
      <c r="AY223" s="326"/>
      <c r="AZ223" s="47"/>
    </row>
    <row r="224" spans="1:52" s="13" customFormat="1" ht="13.2" customHeight="1" x14ac:dyDescent="0.4">
      <c r="A224" s="1370" t="s">
        <v>27</v>
      </c>
      <c r="B224" s="1397"/>
      <c r="C224" s="36"/>
      <c r="D224" s="1360" t="s">
        <v>162</v>
      </c>
      <c r="E224" s="274" t="s">
        <v>720</v>
      </c>
      <c r="F224" s="1226"/>
      <c r="G224" s="1810"/>
      <c r="H224" s="1638">
        <v>11213</v>
      </c>
      <c r="I224" s="1822">
        <f>AV224</f>
        <v>11163</v>
      </c>
      <c r="J224" s="1232">
        <f>SUM(N225:AU225)</f>
        <v>2622</v>
      </c>
      <c r="K224" s="1239">
        <f>H224-J224</f>
        <v>8591</v>
      </c>
      <c r="L224" s="1209">
        <f>J224/H224</f>
        <v>0.23383572638901276</v>
      </c>
      <c r="M224" s="30" t="s">
        <v>30</v>
      </c>
      <c r="N224" s="131">
        <v>100</v>
      </c>
      <c r="O224" s="131">
        <v>550</v>
      </c>
      <c r="P224" s="131">
        <v>550</v>
      </c>
      <c r="Q224" s="131">
        <v>720</v>
      </c>
      <c r="R224" s="131">
        <v>550</v>
      </c>
      <c r="S224" s="140"/>
      <c r="T224" s="131">
        <v>720</v>
      </c>
      <c r="U224" s="131">
        <v>500</v>
      </c>
      <c r="V224" s="131">
        <v>720</v>
      </c>
      <c r="W224" s="131">
        <v>720</v>
      </c>
      <c r="X224" s="131">
        <v>720</v>
      </c>
      <c r="Y224" s="140"/>
      <c r="Z224" s="131">
        <v>960</v>
      </c>
      <c r="AA224" s="131">
        <v>960</v>
      </c>
      <c r="AB224" s="131">
        <v>960</v>
      </c>
      <c r="AC224" s="131">
        <v>960</v>
      </c>
      <c r="AD224" s="131">
        <v>960</v>
      </c>
      <c r="AE224" s="140"/>
      <c r="AF224" s="131">
        <v>513</v>
      </c>
      <c r="AG224" s="320"/>
      <c r="AH224" s="140"/>
      <c r="AI224" s="131"/>
      <c r="AJ224" s="131"/>
      <c r="AK224" s="140"/>
      <c r="AL224" s="131"/>
      <c r="AM224" s="131"/>
      <c r="AN224" s="131"/>
      <c r="AO224" s="90"/>
      <c r="AP224" s="136"/>
      <c r="AQ224" s="90"/>
      <c r="AR224" s="90"/>
      <c r="AS224" s="90"/>
      <c r="AT224" s="44"/>
      <c r="AU224" s="90"/>
      <c r="AV224" s="103">
        <f>SUM(N224:AU224)</f>
        <v>11163</v>
      </c>
      <c r="AX224" s="326"/>
      <c r="AY224" s="326"/>
      <c r="AZ224" s="47"/>
    </row>
    <row r="225" spans="1:52" s="13" customFormat="1" ht="13.2" customHeight="1" thickBot="1" x14ac:dyDescent="0.45">
      <c r="A225" s="1371"/>
      <c r="B225" s="1397"/>
      <c r="C225" s="36"/>
      <c r="D225" s="1361"/>
      <c r="E225" s="105" t="s">
        <v>163</v>
      </c>
      <c r="F225" s="1282"/>
      <c r="G225" s="1812"/>
      <c r="H225" s="1639"/>
      <c r="I225" s="1823"/>
      <c r="J225" s="1236"/>
      <c r="K225" s="1240"/>
      <c r="L225" s="1222"/>
      <c r="M225" s="37" t="s">
        <v>31</v>
      </c>
      <c r="N225" s="91">
        <v>98</v>
      </c>
      <c r="O225" s="91">
        <v>882</v>
      </c>
      <c r="P225" s="91">
        <f>192+364</f>
        <v>556</v>
      </c>
      <c r="Q225" s="91">
        <v>574</v>
      </c>
      <c r="R225" s="91">
        <v>512</v>
      </c>
      <c r="S225" s="134"/>
      <c r="T225" s="91"/>
      <c r="U225" s="91"/>
      <c r="V225" s="91"/>
      <c r="W225" s="91"/>
      <c r="X225" s="91"/>
      <c r="Y225" s="134"/>
      <c r="Z225" s="91"/>
      <c r="AA225" s="91"/>
      <c r="AB225" s="91"/>
      <c r="AC225" s="91"/>
      <c r="AD225" s="91"/>
      <c r="AE225" s="134"/>
      <c r="AF225" s="91"/>
      <c r="AG225" s="91"/>
      <c r="AH225" s="134"/>
      <c r="AI225" s="91"/>
      <c r="AJ225" s="91"/>
      <c r="AK225" s="134"/>
      <c r="AL225" s="91"/>
      <c r="AM225" s="91"/>
      <c r="AN225" s="91"/>
      <c r="AO225" s="91"/>
      <c r="AP225" s="175"/>
      <c r="AQ225" s="92"/>
      <c r="AR225" s="92"/>
      <c r="AS225" s="92"/>
      <c r="AT225" s="92"/>
      <c r="AU225" s="92"/>
      <c r="AV225" s="94">
        <f t="shared" si="18"/>
        <v>2622</v>
      </c>
      <c r="AX225" s="326"/>
      <c r="AY225" s="326"/>
      <c r="AZ225" s="47"/>
    </row>
    <row r="226" spans="1:52" s="13" customFormat="1" ht="13.2" hidden="1" customHeight="1" x14ac:dyDescent="0.4">
      <c r="A226" s="1370" t="s">
        <v>27</v>
      </c>
      <c r="B226" s="1397"/>
      <c r="C226" s="1350"/>
      <c r="D226" s="1360" t="s">
        <v>166</v>
      </c>
      <c r="E226" s="274" t="s">
        <v>664</v>
      </c>
      <c r="F226" s="1140"/>
      <c r="G226" s="329"/>
      <c r="H226" s="1726"/>
      <c r="I226" s="1556">
        <f>AV226</f>
        <v>0</v>
      </c>
      <c r="J226" s="1232">
        <f>SUM(N227:AU227)</f>
        <v>0</v>
      </c>
      <c r="K226" s="1239">
        <f>H226-J226</f>
        <v>0</v>
      </c>
      <c r="L226" s="1209" t="e">
        <f>J226/H226</f>
        <v>#DIV/0!</v>
      </c>
      <c r="M226" s="30" t="s">
        <v>30</v>
      </c>
      <c r="N226" s="131"/>
      <c r="O226" s="131"/>
      <c r="P226" s="131"/>
      <c r="Q226" s="131"/>
      <c r="R226" s="131"/>
      <c r="S226" s="140"/>
      <c r="T226" s="131"/>
      <c r="U226" s="131"/>
      <c r="V226" s="131"/>
      <c r="W226" s="131"/>
      <c r="X226" s="131"/>
      <c r="Y226" s="140"/>
      <c r="Z226" s="131"/>
      <c r="AA226" s="131"/>
      <c r="AB226" s="131"/>
      <c r="AC226" s="131"/>
      <c r="AD226" s="131"/>
      <c r="AE226" s="140"/>
      <c r="AF226" s="131"/>
      <c r="AG226" s="131"/>
      <c r="AH226" s="140"/>
      <c r="AI226" s="131"/>
      <c r="AJ226" s="131"/>
      <c r="AK226" s="140"/>
      <c r="AL226" s="131"/>
      <c r="AM226" s="131"/>
      <c r="AN226" s="131"/>
      <c r="AO226" s="90"/>
      <c r="AP226" s="136"/>
      <c r="AQ226" s="90"/>
      <c r="AR226" s="90"/>
      <c r="AS226" s="90"/>
      <c r="AT226" s="44"/>
      <c r="AU226" s="136"/>
      <c r="AV226" s="103">
        <f t="shared" si="18"/>
        <v>0</v>
      </c>
      <c r="AX226" s="1598"/>
      <c r="AY226" s="1598"/>
      <c r="AZ226" s="47"/>
    </row>
    <row r="227" spans="1:52" s="13" customFormat="1" ht="13.2" hidden="1" customHeight="1" thickBot="1" x14ac:dyDescent="0.45">
      <c r="A227" s="1371"/>
      <c r="B227" s="1397"/>
      <c r="C227" s="1351"/>
      <c r="D227" s="1361"/>
      <c r="E227" s="105" t="s">
        <v>168</v>
      </c>
      <c r="F227" s="1141"/>
      <c r="G227" s="330"/>
      <c r="H227" s="1727"/>
      <c r="I227" s="1557"/>
      <c r="J227" s="1236"/>
      <c r="K227" s="1240"/>
      <c r="L227" s="1222"/>
      <c r="M227" s="37" t="s">
        <v>31</v>
      </c>
      <c r="N227" s="240"/>
      <c r="O227" s="240"/>
      <c r="P227" s="240"/>
      <c r="Q227" s="240"/>
      <c r="R227" s="240"/>
      <c r="S227" s="174"/>
      <c r="T227" s="240"/>
      <c r="U227" s="240"/>
      <c r="V227" s="240"/>
      <c r="W227" s="240"/>
      <c r="X227" s="240"/>
      <c r="Y227" s="174"/>
      <c r="Z227" s="240"/>
      <c r="AA227" s="240"/>
      <c r="AB227" s="240"/>
      <c r="AC227" s="240"/>
      <c r="AD227" s="240"/>
      <c r="AE227" s="174"/>
      <c r="AF227" s="240"/>
      <c r="AG227" s="240"/>
      <c r="AH227" s="174"/>
      <c r="AI227" s="240"/>
      <c r="AJ227" s="240"/>
      <c r="AK227" s="174"/>
      <c r="AL227" s="240"/>
      <c r="AM227" s="240"/>
      <c r="AN227" s="240"/>
      <c r="AO227" s="91"/>
      <c r="AP227" s="175"/>
      <c r="AQ227" s="91"/>
      <c r="AR227" s="92"/>
      <c r="AS227" s="92"/>
      <c r="AT227" s="92"/>
      <c r="AU227" s="175"/>
      <c r="AV227" s="94">
        <f t="shared" si="18"/>
        <v>0</v>
      </c>
      <c r="AX227" s="1598"/>
      <c r="AY227" s="1598"/>
      <c r="AZ227" s="47"/>
    </row>
    <row r="228" spans="1:52" s="13" customFormat="1" ht="13.2" hidden="1" customHeight="1" x14ac:dyDescent="0.4">
      <c r="A228" s="1370" t="s">
        <v>27</v>
      </c>
      <c r="B228" s="1397"/>
      <c r="C228" s="1350"/>
      <c r="D228" s="1360" t="s">
        <v>451</v>
      </c>
      <c r="E228" s="274" t="s">
        <v>452</v>
      </c>
      <c r="F228" s="1140"/>
      <c r="G228" s="329"/>
      <c r="H228" s="1142"/>
      <c r="I228" s="1230">
        <f>AV228</f>
        <v>0</v>
      </c>
      <c r="J228" s="1232">
        <f>SUM(N229:AU229)</f>
        <v>0</v>
      </c>
      <c r="K228" s="1239">
        <f>H228-J228</f>
        <v>0</v>
      </c>
      <c r="L228" s="1209" t="e">
        <f>J228/H228</f>
        <v>#DIV/0!</v>
      </c>
      <c r="M228" s="30" t="s">
        <v>30</v>
      </c>
      <c r="N228" s="131"/>
      <c r="O228" s="131"/>
      <c r="P228" s="131"/>
      <c r="Q228" s="131"/>
      <c r="R228" s="131"/>
      <c r="S228" s="140"/>
      <c r="T228" s="131"/>
      <c r="U228" s="131"/>
      <c r="V228" s="131"/>
      <c r="W228" s="131"/>
      <c r="X228" s="131"/>
      <c r="Y228" s="140"/>
      <c r="Z228" s="131"/>
      <c r="AA228" s="131"/>
      <c r="AB228" s="131"/>
      <c r="AC228" s="131"/>
      <c r="AD228" s="131"/>
      <c r="AE228" s="140"/>
      <c r="AF228" s="131"/>
      <c r="AG228" s="131"/>
      <c r="AH228" s="140"/>
      <c r="AI228" s="131"/>
      <c r="AJ228" s="131"/>
      <c r="AK228" s="140"/>
      <c r="AL228" s="131"/>
      <c r="AM228" s="131"/>
      <c r="AN228" s="131"/>
      <c r="AO228" s="90"/>
      <c r="AP228" s="136"/>
      <c r="AQ228" s="90"/>
      <c r="AR228" s="90"/>
      <c r="AS228" s="90"/>
      <c r="AT228" s="90"/>
      <c r="AU228" s="136"/>
      <c r="AV228" s="103">
        <f t="shared" si="18"/>
        <v>0</v>
      </c>
      <c r="AX228" s="47"/>
      <c r="AY228" s="47"/>
      <c r="AZ228" s="47"/>
    </row>
    <row r="229" spans="1:52" s="13" customFormat="1" ht="13.2" hidden="1" customHeight="1" thickBot="1" x14ac:dyDescent="0.45">
      <c r="A229" s="1371"/>
      <c r="B229" s="1397"/>
      <c r="C229" s="1351"/>
      <c r="D229" s="1361"/>
      <c r="E229" s="105" t="s">
        <v>453</v>
      </c>
      <c r="F229" s="1141"/>
      <c r="G229" s="330"/>
      <c r="H229" s="1137"/>
      <c r="I229" s="1235"/>
      <c r="J229" s="1236"/>
      <c r="K229" s="1240"/>
      <c r="L229" s="1222"/>
      <c r="M229" s="37" t="s">
        <v>31</v>
      </c>
      <c r="N229" s="240"/>
      <c r="O229" s="240"/>
      <c r="P229" s="240"/>
      <c r="Q229" s="240"/>
      <c r="R229" s="240"/>
      <c r="S229" s="174"/>
      <c r="T229" s="240"/>
      <c r="U229" s="240"/>
      <c r="V229" s="240"/>
      <c r="W229" s="240"/>
      <c r="X229" s="240"/>
      <c r="Y229" s="174"/>
      <c r="Z229" s="240"/>
      <c r="AA229" s="240"/>
      <c r="AB229" s="240"/>
      <c r="AC229" s="240"/>
      <c r="AD229" s="240"/>
      <c r="AE229" s="174"/>
      <c r="AF229" s="240"/>
      <c r="AG229" s="240"/>
      <c r="AH229" s="174"/>
      <c r="AI229" s="240"/>
      <c r="AJ229" s="240"/>
      <c r="AK229" s="174"/>
      <c r="AL229" s="240"/>
      <c r="AM229" s="240"/>
      <c r="AN229" s="240"/>
      <c r="AO229" s="91"/>
      <c r="AP229" s="175"/>
      <c r="AQ229" s="92"/>
      <c r="AR229" s="92"/>
      <c r="AS229" s="92"/>
      <c r="AT229" s="92"/>
      <c r="AU229" s="175"/>
      <c r="AV229" s="94">
        <f t="shared" si="18"/>
        <v>0</v>
      </c>
      <c r="AX229" s="47"/>
      <c r="AY229" s="47"/>
      <c r="AZ229" s="47"/>
    </row>
    <row r="230" spans="1:52" s="13" customFormat="1" ht="13.2" hidden="1" customHeight="1" x14ac:dyDescent="0.4">
      <c r="A230" s="1370" t="s">
        <v>27</v>
      </c>
      <c r="B230" s="1397"/>
      <c r="C230" s="1350"/>
      <c r="D230" s="1360" t="s">
        <v>64</v>
      </c>
      <c r="E230" s="283" t="s">
        <v>511</v>
      </c>
      <c r="F230" s="1140"/>
      <c r="G230" s="329"/>
      <c r="H230" s="1142"/>
      <c r="I230" s="1230">
        <f>AV230</f>
        <v>0</v>
      </c>
      <c r="J230" s="1232">
        <f>SUM(N231:AU231)</f>
        <v>0</v>
      </c>
      <c r="K230" s="1239">
        <f>H230-J230</f>
        <v>0</v>
      </c>
      <c r="L230" s="1209" t="e">
        <f>J230/H230</f>
        <v>#DIV/0!</v>
      </c>
      <c r="M230" s="30" t="s">
        <v>30</v>
      </c>
      <c r="N230" s="131"/>
      <c r="O230" s="131"/>
      <c r="P230" s="131"/>
      <c r="Q230" s="131"/>
      <c r="R230" s="131"/>
      <c r="S230" s="140"/>
      <c r="T230" s="131"/>
      <c r="U230" s="131"/>
      <c r="V230" s="131"/>
      <c r="W230" s="131"/>
      <c r="X230" s="131"/>
      <c r="Y230" s="140"/>
      <c r="Z230" s="131"/>
      <c r="AA230" s="131"/>
      <c r="AB230" s="131"/>
      <c r="AC230" s="131"/>
      <c r="AD230" s="131"/>
      <c r="AE230" s="140"/>
      <c r="AF230" s="131"/>
      <c r="AG230" s="131"/>
      <c r="AH230" s="140"/>
      <c r="AI230" s="131"/>
      <c r="AJ230" s="131"/>
      <c r="AK230" s="140"/>
      <c r="AL230" s="131"/>
      <c r="AM230" s="131"/>
      <c r="AN230" s="131"/>
      <c r="AO230" s="90"/>
      <c r="AP230" s="136"/>
      <c r="AQ230" s="90"/>
      <c r="AR230" s="90"/>
      <c r="AS230" s="90"/>
      <c r="AT230" s="90"/>
      <c r="AU230" s="136"/>
      <c r="AV230" s="103">
        <f t="shared" si="18"/>
        <v>0</v>
      </c>
      <c r="AX230" s="47"/>
      <c r="AY230" s="47"/>
      <c r="AZ230" s="47"/>
    </row>
    <row r="231" spans="1:52" s="13" customFormat="1" ht="13.2" hidden="1" customHeight="1" thickBot="1" x14ac:dyDescent="0.45">
      <c r="A231" s="1371"/>
      <c r="B231" s="1397"/>
      <c r="C231" s="1351"/>
      <c r="D231" s="1361"/>
      <c r="E231" s="284" t="s">
        <v>153</v>
      </c>
      <c r="F231" s="1141"/>
      <c r="G231" s="330"/>
      <c r="H231" s="1137"/>
      <c r="I231" s="1235"/>
      <c r="J231" s="1236"/>
      <c r="K231" s="1240"/>
      <c r="L231" s="1222"/>
      <c r="M231" s="37" t="s">
        <v>31</v>
      </c>
      <c r="N231" s="91"/>
      <c r="O231" s="91"/>
      <c r="P231" s="91"/>
      <c r="Q231" s="91"/>
      <c r="R231" s="91"/>
      <c r="S231" s="134"/>
      <c r="T231" s="91"/>
      <c r="U231" s="91"/>
      <c r="V231" s="91"/>
      <c r="W231" s="91"/>
      <c r="X231" s="91"/>
      <c r="Y231" s="134"/>
      <c r="Z231" s="91"/>
      <c r="AA231" s="91"/>
      <c r="AB231" s="91"/>
      <c r="AC231" s="91"/>
      <c r="AD231" s="91"/>
      <c r="AE231" s="134"/>
      <c r="AF231" s="91"/>
      <c r="AG231" s="91"/>
      <c r="AH231" s="134"/>
      <c r="AI231" s="91"/>
      <c r="AJ231" s="91"/>
      <c r="AK231" s="134"/>
      <c r="AL231" s="91"/>
      <c r="AM231" s="91"/>
      <c r="AN231" s="91"/>
      <c r="AO231" s="91"/>
      <c r="AP231" s="135"/>
      <c r="AQ231" s="91"/>
      <c r="AR231" s="92"/>
      <c r="AS231" s="92"/>
      <c r="AT231" s="92"/>
      <c r="AU231" s="175"/>
      <c r="AV231" s="94">
        <f t="shared" si="18"/>
        <v>0</v>
      </c>
      <c r="AX231" s="47"/>
      <c r="AY231" s="47"/>
      <c r="AZ231" s="47"/>
    </row>
    <row r="232" spans="1:52" s="13" customFormat="1" ht="13.2" customHeight="1" x14ac:dyDescent="0.4">
      <c r="A232" s="1370" t="s">
        <v>27</v>
      </c>
      <c r="B232" s="1397"/>
      <c r="C232" s="1350"/>
      <c r="D232" s="1386" t="s">
        <v>316</v>
      </c>
      <c r="E232" s="274" t="s">
        <v>683</v>
      </c>
      <c r="F232" s="1341"/>
      <c r="G232" s="1810"/>
      <c r="H232" s="1636">
        <v>50</v>
      </c>
      <c r="I232" s="1230">
        <f>AV232</f>
        <v>50</v>
      </c>
      <c r="J232" s="1232">
        <f>SUM(N233:AU233)</f>
        <v>0</v>
      </c>
      <c r="K232" s="1239">
        <f>H232-J232</f>
        <v>50</v>
      </c>
      <c r="L232" s="1209">
        <f>J232/H232</f>
        <v>0</v>
      </c>
      <c r="M232" s="30" t="s">
        <v>30</v>
      </c>
      <c r="N232" s="131"/>
      <c r="O232" s="131"/>
      <c r="P232" s="131"/>
      <c r="Q232" s="131">
        <v>50</v>
      </c>
      <c r="R232" s="131"/>
      <c r="S232" s="140"/>
      <c r="T232" s="131"/>
      <c r="U232" s="131"/>
      <c r="V232" s="131"/>
      <c r="W232" s="131"/>
      <c r="X232" s="131"/>
      <c r="Y232" s="140"/>
      <c r="Z232" s="131"/>
      <c r="AA232" s="131"/>
      <c r="AB232" s="131"/>
      <c r="AC232" s="131"/>
      <c r="AD232" s="131"/>
      <c r="AE232" s="140"/>
      <c r="AF232" s="131"/>
      <c r="AG232" s="131"/>
      <c r="AH232" s="140"/>
      <c r="AI232" s="131"/>
      <c r="AJ232" s="131"/>
      <c r="AK232" s="140"/>
      <c r="AL232" s="131"/>
      <c r="AM232" s="131"/>
      <c r="AN232" s="131"/>
      <c r="AO232" s="90"/>
      <c r="AP232" s="136"/>
      <c r="AQ232" s="90"/>
      <c r="AR232" s="90"/>
      <c r="AS232" s="90"/>
      <c r="AT232" s="90"/>
      <c r="AU232" s="136"/>
      <c r="AV232" s="103">
        <f t="shared" si="18"/>
        <v>50</v>
      </c>
      <c r="AX232" s="47"/>
      <c r="AY232" s="47"/>
      <c r="AZ232" s="47"/>
    </row>
    <row r="233" spans="1:52" s="13" customFormat="1" ht="13.2" customHeight="1" thickBot="1" x14ac:dyDescent="0.45">
      <c r="A233" s="1371"/>
      <c r="B233" s="1397"/>
      <c r="C233" s="1351"/>
      <c r="D233" s="1387"/>
      <c r="E233" s="104" t="s">
        <v>531</v>
      </c>
      <c r="F233" s="1342"/>
      <c r="G233" s="1812"/>
      <c r="H233" s="1637"/>
      <c r="I233" s="1235"/>
      <c r="J233" s="1236"/>
      <c r="K233" s="1240"/>
      <c r="L233" s="1222"/>
      <c r="M233" s="37" t="s">
        <v>31</v>
      </c>
      <c r="N233" s="91"/>
      <c r="O233" s="91"/>
      <c r="P233" s="91"/>
      <c r="Q233" s="91"/>
      <c r="R233" s="91"/>
      <c r="S233" s="134"/>
      <c r="T233" s="91"/>
      <c r="U233" s="91"/>
      <c r="V233" s="91"/>
      <c r="W233" s="91"/>
      <c r="X233" s="91"/>
      <c r="Y233" s="134"/>
      <c r="Z233" s="91"/>
      <c r="AA233" s="91"/>
      <c r="AB233" s="91"/>
      <c r="AC233" s="91"/>
      <c r="AD233" s="91"/>
      <c r="AE233" s="134"/>
      <c r="AF233" s="91"/>
      <c r="AG233" s="91"/>
      <c r="AH233" s="134"/>
      <c r="AI233" s="91"/>
      <c r="AJ233" s="91"/>
      <c r="AK233" s="134"/>
      <c r="AL233" s="91"/>
      <c r="AM233" s="91"/>
      <c r="AN233" s="91"/>
      <c r="AO233" s="91"/>
      <c r="AP233" s="175"/>
      <c r="AQ233" s="92"/>
      <c r="AR233" s="92"/>
      <c r="AS233" s="92"/>
      <c r="AT233" s="92"/>
      <c r="AU233" s="175"/>
      <c r="AV233" s="94">
        <f t="shared" si="18"/>
        <v>0</v>
      </c>
      <c r="AX233" s="47"/>
      <c r="AY233" s="47"/>
      <c r="AZ233" s="47"/>
    </row>
    <row r="234" spans="1:52" s="13" customFormat="1" ht="13.2" hidden="1" customHeight="1" x14ac:dyDescent="0.4">
      <c r="A234" s="1370" t="s">
        <v>27</v>
      </c>
      <c r="B234" s="1397"/>
      <c r="C234" s="1350"/>
      <c r="D234" s="1386" t="s">
        <v>316</v>
      </c>
      <c r="E234" s="101" t="s">
        <v>684</v>
      </c>
      <c r="F234" s="1341"/>
      <c r="G234" s="715"/>
      <c r="H234" s="1142"/>
      <c r="I234" s="1230">
        <f>AV234</f>
        <v>0</v>
      </c>
      <c r="J234" s="1232">
        <f>SUM(N235:AU235)</f>
        <v>0</v>
      </c>
      <c r="K234" s="1239">
        <f>H234-J234</f>
        <v>0</v>
      </c>
      <c r="L234" s="1209" t="e">
        <f>J234/H234</f>
        <v>#DIV/0!</v>
      </c>
      <c r="M234" s="30" t="s">
        <v>30</v>
      </c>
      <c r="N234" s="131"/>
      <c r="O234" s="131"/>
      <c r="P234" s="131"/>
      <c r="Q234" s="131"/>
      <c r="R234" s="131"/>
      <c r="S234" s="140"/>
      <c r="T234" s="131"/>
      <c r="U234" s="131"/>
      <c r="V234" s="131"/>
      <c r="W234" s="131"/>
      <c r="X234" s="131"/>
      <c r="Y234" s="140"/>
      <c r="Z234" s="131"/>
      <c r="AA234" s="131"/>
      <c r="AB234" s="131"/>
      <c r="AC234" s="131"/>
      <c r="AD234" s="131"/>
      <c r="AE234" s="140"/>
      <c r="AF234" s="131"/>
      <c r="AG234" s="131"/>
      <c r="AH234" s="140"/>
      <c r="AI234" s="131"/>
      <c r="AJ234" s="131"/>
      <c r="AK234" s="140"/>
      <c r="AL234" s="131"/>
      <c r="AM234" s="131"/>
      <c r="AN234" s="131"/>
      <c r="AO234" s="90"/>
      <c r="AP234" s="136"/>
      <c r="AQ234" s="90"/>
      <c r="AR234" s="90"/>
      <c r="AS234" s="90"/>
      <c r="AT234" s="90"/>
      <c r="AU234" s="136"/>
      <c r="AV234" s="103">
        <f t="shared" si="18"/>
        <v>0</v>
      </c>
      <c r="AX234" s="47"/>
      <c r="AY234" s="47"/>
      <c r="AZ234" s="47"/>
    </row>
    <row r="235" spans="1:52" s="13" customFormat="1" ht="13.2" hidden="1" customHeight="1" thickBot="1" x14ac:dyDescent="0.45">
      <c r="A235" s="1371"/>
      <c r="B235" s="1397"/>
      <c r="C235" s="1351"/>
      <c r="D235" s="1387"/>
      <c r="E235" s="104" t="s">
        <v>343</v>
      </c>
      <c r="F235" s="1342"/>
      <c r="G235" s="715"/>
      <c r="H235" s="1137"/>
      <c r="I235" s="1235"/>
      <c r="J235" s="1236"/>
      <c r="K235" s="1240"/>
      <c r="L235" s="1222"/>
      <c r="M235" s="37" t="s">
        <v>31</v>
      </c>
      <c r="N235" s="240"/>
      <c r="O235" s="91"/>
      <c r="P235" s="240"/>
      <c r="Q235" s="240"/>
      <c r="R235" s="240"/>
      <c r="S235" s="174"/>
      <c r="T235" s="240"/>
      <c r="U235" s="91"/>
      <c r="V235" s="240"/>
      <c r="W235" s="91"/>
      <c r="X235" s="240"/>
      <c r="Y235" s="174"/>
      <c r="Z235" s="240"/>
      <c r="AA235" s="91"/>
      <c r="AB235" s="240"/>
      <c r="AC235" s="240"/>
      <c r="AD235" s="240"/>
      <c r="AE235" s="174"/>
      <c r="AF235" s="240"/>
      <c r="AG235" s="91"/>
      <c r="AH235" s="174"/>
      <c r="AI235" s="240"/>
      <c r="AJ235" s="240"/>
      <c r="AK235" s="174"/>
      <c r="AL235" s="240"/>
      <c r="AM235" s="91"/>
      <c r="AN235" s="240"/>
      <c r="AO235" s="91"/>
      <c r="AP235" s="175"/>
      <c r="AQ235" s="91"/>
      <c r="AR235" s="92"/>
      <c r="AS235" s="92"/>
      <c r="AT235" s="92"/>
      <c r="AU235" s="175"/>
      <c r="AV235" s="94">
        <f t="shared" si="18"/>
        <v>0</v>
      </c>
      <c r="AX235" s="47"/>
      <c r="AY235" s="47"/>
      <c r="AZ235" s="47"/>
    </row>
    <row r="236" spans="1:52" s="13" customFormat="1" ht="13.2" customHeight="1" x14ac:dyDescent="0.4">
      <c r="A236" s="1370" t="s">
        <v>27</v>
      </c>
      <c r="B236" s="1397"/>
      <c r="C236" s="1350"/>
      <c r="D236" s="1379" t="s">
        <v>515</v>
      </c>
      <c r="E236" s="56" t="s">
        <v>628</v>
      </c>
      <c r="F236" s="82"/>
      <c r="G236" s="715"/>
      <c r="H236" s="1142">
        <v>54</v>
      </c>
      <c r="I236" s="1230">
        <f>AV236</f>
        <v>54</v>
      </c>
      <c r="J236" s="1232">
        <f>SUM(N237:AU237)</f>
        <v>13</v>
      </c>
      <c r="K236" s="1239">
        <f>H236-J236</f>
        <v>41</v>
      </c>
      <c r="L236" s="1209">
        <f>J236/H236</f>
        <v>0.24074074074074073</v>
      </c>
      <c r="M236" s="30" t="s">
        <v>30</v>
      </c>
      <c r="N236" s="131"/>
      <c r="O236" s="131">
        <v>54</v>
      </c>
      <c r="P236" s="131"/>
      <c r="Q236" s="320"/>
      <c r="R236" s="131"/>
      <c r="S236" s="140"/>
      <c r="T236" s="131"/>
      <c r="U236" s="131"/>
      <c r="V236" s="141"/>
      <c r="W236" s="131"/>
      <c r="X236" s="131"/>
      <c r="Y236" s="140"/>
      <c r="Z236" s="131"/>
      <c r="AA236" s="131"/>
      <c r="AB236" s="131"/>
      <c r="AC236" s="131"/>
      <c r="AD236" s="131"/>
      <c r="AE236" s="140"/>
      <c r="AF236" s="131"/>
      <c r="AG236" s="131"/>
      <c r="AH236" s="140"/>
      <c r="AI236" s="131"/>
      <c r="AJ236" s="131"/>
      <c r="AK236" s="140"/>
      <c r="AL236" s="131"/>
      <c r="AM236" s="131"/>
      <c r="AN236" s="131"/>
      <c r="AO236" s="90"/>
      <c r="AP236" s="136"/>
      <c r="AQ236" s="90"/>
      <c r="AR236" s="90"/>
      <c r="AS236" s="90"/>
      <c r="AT236" s="90"/>
      <c r="AU236" s="136"/>
      <c r="AV236" s="103">
        <f t="shared" si="18"/>
        <v>54</v>
      </c>
      <c r="AX236" s="47"/>
      <c r="AY236" s="47"/>
      <c r="AZ236" s="47"/>
    </row>
    <row r="237" spans="1:52" s="13" customFormat="1" ht="13.2" customHeight="1" thickBot="1" x14ac:dyDescent="0.45">
      <c r="A237" s="1371"/>
      <c r="B237" s="1397"/>
      <c r="C237" s="1351"/>
      <c r="D237" s="1380"/>
      <c r="E237" s="104" t="s">
        <v>588</v>
      </c>
      <c r="F237" s="143"/>
      <c r="G237" s="716"/>
      <c r="H237" s="1137"/>
      <c r="I237" s="1235"/>
      <c r="J237" s="1236"/>
      <c r="K237" s="1240"/>
      <c r="L237" s="1222"/>
      <c r="M237" s="37" t="s">
        <v>31</v>
      </c>
      <c r="N237" s="91"/>
      <c r="O237" s="91"/>
      <c r="P237" s="91"/>
      <c r="Q237" s="91"/>
      <c r="R237" s="91">
        <v>13</v>
      </c>
      <c r="S237" s="134"/>
      <c r="T237" s="91"/>
      <c r="U237" s="91"/>
      <c r="V237" s="91"/>
      <c r="W237" s="91"/>
      <c r="X237" s="91"/>
      <c r="Y237" s="134"/>
      <c r="Z237" s="91"/>
      <c r="AA237" s="91"/>
      <c r="AB237" s="91"/>
      <c r="AC237" s="91"/>
      <c r="AD237" s="91"/>
      <c r="AE237" s="134"/>
      <c r="AF237" s="91"/>
      <c r="AG237" s="91"/>
      <c r="AH237" s="134"/>
      <c r="AI237" s="91"/>
      <c r="AJ237" s="91"/>
      <c r="AK237" s="134"/>
      <c r="AL237" s="91"/>
      <c r="AM237" s="91"/>
      <c r="AN237" s="91"/>
      <c r="AO237" s="91"/>
      <c r="AP237" s="175"/>
      <c r="AQ237" s="92"/>
      <c r="AR237" s="92"/>
      <c r="AS237" s="92"/>
      <c r="AT237" s="92"/>
      <c r="AU237" s="175"/>
      <c r="AV237" s="94">
        <f t="shared" si="18"/>
        <v>13</v>
      </c>
      <c r="AX237" s="47"/>
      <c r="AY237" s="47"/>
      <c r="AZ237" s="47"/>
    </row>
    <row r="238" spans="1:52" s="13" customFormat="1" ht="13.2" customHeight="1" thickBot="1" x14ac:dyDescent="0.45">
      <c r="A238" s="1370" t="s">
        <v>27</v>
      </c>
      <c r="B238" s="1397"/>
      <c r="C238" s="1372"/>
      <c r="D238" s="1360" t="s">
        <v>515</v>
      </c>
      <c r="E238" s="720" t="s">
        <v>731</v>
      </c>
      <c r="F238" s="1140"/>
      <c r="G238" s="329"/>
      <c r="H238" s="1142">
        <v>60</v>
      </c>
      <c r="I238" s="1241">
        <f>AV238</f>
        <v>60</v>
      </c>
      <c r="J238" s="1232">
        <f>SUM(N239:AU239)</f>
        <v>0</v>
      </c>
      <c r="K238" s="1239">
        <f>H238-J238</f>
        <v>60</v>
      </c>
      <c r="L238" s="1209">
        <f>J238/H238</f>
        <v>0</v>
      </c>
      <c r="M238" s="30" t="s">
        <v>30</v>
      </c>
      <c r="N238" s="131"/>
      <c r="O238" s="131"/>
      <c r="P238" s="131"/>
      <c r="Q238" s="131"/>
      <c r="R238" s="131"/>
      <c r="S238" s="140"/>
      <c r="T238" s="131"/>
      <c r="U238" s="131"/>
      <c r="V238" s="131"/>
      <c r="W238" s="131"/>
      <c r="X238" s="131">
        <v>60</v>
      </c>
      <c r="Y238" s="140"/>
      <c r="Z238" s="131"/>
      <c r="AA238" s="131"/>
      <c r="AB238" s="131"/>
      <c r="AC238" s="131"/>
      <c r="AD238" s="131"/>
      <c r="AE238" s="140"/>
      <c r="AF238" s="131"/>
      <c r="AG238" s="131"/>
      <c r="AH238" s="140"/>
      <c r="AI238" s="131"/>
      <c r="AJ238" s="131"/>
      <c r="AK238" s="140"/>
      <c r="AL238" s="131"/>
      <c r="AM238" s="131"/>
      <c r="AN238" s="131"/>
      <c r="AO238" s="90"/>
      <c r="AP238" s="136"/>
      <c r="AQ238" s="90"/>
      <c r="AR238" s="90"/>
      <c r="AS238" s="90"/>
      <c r="AT238" s="90"/>
      <c r="AU238" s="136"/>
      <c r="AV238" s="103">
        <f t="shared" si="18"/>
        <v>60</v>
      </c>
      <c r="AX238" s="47"/>
      <c r="AY238" s="47"/>
      <c r="AZ238" s="47"/>
    </row>
    <row r="239" spans="1:52" s="13" customFormat="1" ht="13.2" customHeight="1" thickBot="1" x14ac:dyDescent="0.45">
      <c r="A239" s="1371"/>
      <c r="B239" s="1397"/>
      <c r="C239" s="1372"/>
      <c r="D239" s="1361"/>
      <c r="E239" s="719" t="s">
        <v>732</v>
      </c>
      <c r="F239" s="1141"/>
      <c r="G239" s="107"/>
      <c r="H239" s="1136"/>
      <c r="I239" s="1242"/>
      <c r="J239" s="1236"/>
      <c r="K239" s="1240"/>
      <c r="L239" s="1222"/>
      <c r="M239" s="37" t="s">
        <v>31</v>
      </c>
      <c r="N239" s="240"/>
      <c r="O239" s="91"/>
      <c r="P239" s="240"/>
      <c r="Q239" s="240"/>
      <c r="R239" s="240"/>
      <c r="S239" s="174"/>
      <c r="T239" s="240"/>
      <c r="U239" s="91"/>
      <c r="V239" s="240"/>
      <c r="W239" s="240"/>
      <c r="X239" s="240"/>
      <c r="Y239" s="174"/>
      <c r="Z239" s="240"/>
      <c r="AA239" s="91"/>
      <c r="AB239" s="240"/>
      <c r="AC239" s="240"/>
      <c r="AD239" s="240"/>
      <c r="AE239" s="174"/>
      <c r="AF239" s="240"/>
      <c r="AG239" s="91"/>
      <c r="AH239" s="174"/>
      <c r="AI239" s="240"/>
      <c r="AJ239" s="240"/>
      <c r="AK239" s="174"/>
      <c r="AL239" s="240"/>
      <c r="AM239" s="91"/>
      <c r="AN239" s="240"/>
      <c r="AO239" s="92"/>
      <c r="AP239" s="175"/>
      <c r="AQ239" s="92"/>
      <c r="AR239" s="92"/>
      <c r="AS239" s="92"/>
      <c r="AT239" s="92"/>
      <c r="AU239" s="175"/>
      <c r="AV239" s="94">
        <f t="shared" si="18"/>
        <v>0</v>
      </c>
      <c r="AX239" s="47"/>
      <c r="AY239" s="47"/>
      <c r="AZ239" s="47"/>
    </row>
    <row r="240" spans="1:52" s="13" customFormat="1" ht="13.2" hidden="1" customHeight="1" thickBot="1" x14ac:dyDescent="0.45">
      <c r="A240" s="1370" t="s">
        <v>27</v>
      </c>
      <c r="B240" s="1397"/>
      <c r="C240" s="1372"/>
      <c r="D240" s="1329" t="s">
        <v>176</v>
      </c>
      <c r="E240" s="60" t="s">
        <v>177</v>
      </c>
      <c r="F240" s="1140"/>
      <c r="G240" s="329"/>
      <c r="H240" s="1142"/>
      <c r="I240" s="1230">
        <f>AV240</f>
        <v>0</v>
      </c>
      <c r="J240" s="1232">
        <f>SUM(N241:AU241)</f>
        <v>0</v>
      </c>
      <c r="K240" s="1239">
        <f>H240-J240</f>
        <v>0</v>
      </c>
      <c r="L240" s="1209" t="e">
        <f>J240/H240</f>
        <v>#DIV/0!</v>
      </c>
      <c r="M240" s="30" t="s">
        <v>30</v>
      </c>
      <c r="N240" s="90"/>
      <c r="O240" s="90"/>
      <c r="P240" s="90"/>
      <c r="Q240" s="90"/>
      <c r="R240" s="90"/>
      <c r="S240" s="129"/>
      <c r="T240" s="90"/>
      <c r="U240" s="90"/>
      <c r="V240" s="90"/>
      <c r="W240" s="90"/>
      <c r="X240" s="90"/>
      <c r="Y240" s="129"/>
      <c r="Z240" s="90"/>
      <c r="AA240" s="90"/>
      <c r="AB240" s="90"/>
      <c r="AC240" s="90"/>
      <c r="AD240" s="90"/>
      <c r="AE240" s="129"/>
      <c r="AF240" s="90"/>
      <c r="AG240" s="90"/>
      <c r="AH240" s="129"/>
      <c r="AI240" s="90"/>
      <c r="AJ240" s="90"/>
      <c r="AK240" s="129"/>
      <c r="AL240" s="90"/>
      <c r="AM240" s="90"/>
      <c r="AN240" s="90"/>
      <c r="AO240" s="90"/>
      <c r="AP240" s="130"/>
      <c r="AQ240" s="131"/>
      <c r="AR240" s="90"/>
      <c r="AS240" s="90"/>
      <c r="AT240" s="90"/>
      <c r="AU240" s="136"/>
      <c r="AV240" s="103">
        <f t="shared" si="18"/>
        <v>0</v>
      </c>
      <c r="AX240" s="47"/>
      <c r="AY240" s="47"/>
      <c r="AZ240" s="47"/>
    </row>
    <row r="241" spans="1:52" s="13" customFormat="1" ht="13.2" hidden="1" customHeight="1" thickBot="1" x14ac:dyDescent="0.45">
      <c r="A241" s="1371"/>
      <c r="B241" s="1397"/>
      <c r="C241" s="1372"/>
      <c r="D241" s="1330"/>
      <c r="E241" s="105" t="s">
        <v>178</v>
      </c>
      <c r="F241" s="1141"/>
      <c r="G241" s="107"/>
      <c r="H241" s="1137"/>
      <c r="I241" s="1235"/>
      <c r="J241" s="1236"/>
      <c r="K241" s="1240"/>
      <c r="L241" s="1222"/>
      <c r="M241" s="37" t="s">
        <v>31</v>
      </c>
      <c r="N241" s="91"/>
      <c r="O241" s="91"/>
      <c r="P241" s="91"/>
      <c r="Q241" s="91"/>
      <c r="R241" s="91"/>
      <c r="S241" s="134"/>
      <c r="T241" s="91"/>
      <c r="U241" s="91"/>
      <c r="V241" s="91"/>
      <c r="W241" s="91"/>
      <c r="X241" s="91"/>
      <c r="Y241" s="134"/>
      <c r="Z241" s="91"/>
      <c r="AA241" s="91"/>
      <c r="AB241" s="91"/>
      <c r="AC241" s="91"/>
      <c r="AD241" s="91"/>
      <c r="AE241" s="134"/>
      <c r="AF241" s="91"/>
      <c r="AG241" s="91"/>
      <c r="AH241" s="134"/>
      <c r="AI241" s="91"/>
      <c r="AJ241" s="91"/>
      <c r="AK241" s="134"/>
      <c r="AL241" s="91"/>
      <c r="AM241" s="91"/>
      <c r="AN241" s="91"/>
      <c r="AO241" s="91"/>
      <c r="AP241" s="135"/>
      <c r="AQ241" s="91"/>
      <c r="AR241" s="92"/>
      <c r="AS241" s="92"/>
      <c r="AT241" s="92"/>
      <c r="AU241" s="175"/>
      <c r="AV241" s="94">
        <f t="shared" si="18"/>
        <v>0</v>
      </c>
      <c r="AX241" s="47"/>
      <c r="AY241" s="47"/>
      <c r="AZ241" s="47"/>
    </row>
    <row r="242" spans="1:52" s="13" customFormat="1" ht="13.2" hidden="1" customHeight="1" thickBot="1" x14ac:dyDescent="0.45">
      <c r="A242" s="1370" t="s">
        <v>27</v>
      </c>
      <c r="B242" s="1397"/>
      <c r="C242" s="1372"/>
      <c r="D242" s="1226" t="s">
        <v>179</v>
      </c>
      <c r="E242" s="290" t="s">
        <v>180</v>
      </c>
      <c r="F242" s="1140"/>
      <c r="G242" s="329"/>
      <c r="H242" s="1239"/>
      <c r="I242" s="1230">
        <f>AV242</f>
        <v>0</v>
      </c>
      <c r="J242" s="1232">
        <f>SUM(N243:AU243)</f>
        <v>0</v>
      </c>
      <c r="K242" s="1239">
        <f>H242-J242</f>
        <v>0</v>
      </c>
      <c r="L242" s="1209" t="e">
        <f>J242/H242</f>
        <v>#DIV/0!</v>
      </c>
      <c r="M242" s="30" t="s">
        <v>30</v>
      </c>
      <c r="N242" s="131"/>
      <c r="O242" s="131"/>
      <c r="P242" s="131"/>
      <c r="Q242" s="131"/>
      <c r="R242" s="131"/>
      <c r="S242" s="140"/>
      <c r="T242" s="131"/>
      <c r="U242" s="131"/>
      <c r="V242" s="131"/>
      <c r="W242" s="131"/>
      <c r="X242" s="131"/>
      <c r="Y242" s="140"/>
      <c r="Z242" s="131"/>
      <c r="AA242" s="131"/>
      <c r="AB242" s="131"/>
      <c r="AC242" s="131"/>
      <c r="AD242" s="131"/>
      <c r="AE242" s="140"/>
      <c r="AF242" s="131"/>
      <c r="AG242" s="131"/>
      <c r="AH242" s="140"/>
      <c r="AI242" s="131"/>
      <c r="AJ242" s="131"/>
      <c r="AK242" s="140"/>
      <c r="AL242" s="131"/>
      <c r="AM242" s="131"/>
      <c r="AN242" s="131"/>
      <c r="AO242" s="90"/>
      <c r="AP242" s="136"/>
      <c r="AQ242" s="90"/>
      <c r="AR242" s="90"/>
      <c r="AS242" s="90"/>
      <c r="AT242" s="90"/>
      <c r="AU242" s="136"/>
      <c r="AV242" s="103">
        <f t="shared" si="18"/>
        <v>0</v>
      </c>
      <c r="AX242" s="47"/>
      <c r="AY242" s="47"/>
      <c r="AZ242" s="47"/>
    </row>
    <row r="243" spans="1:52" s="13" customFormat="1" ht="13.2" hidden="1" customHeight="1" thickBot="1" x14ac:dyDescent="0.45">
      <c r="A243" s="1371"/>
      <c r="B243" s="1397"/>
      <c r="C243" s="1372"/>
      <c r="D243" s="1282"/>
      <c r="E243" s="105" t="s">
        <v>181</v>
      </c>
      <c r="F243" s="1141"/>
      <c r="G243" s="330"/>
      <c r="H243" s="1240"/>
      <c r="I243" s="1235"/>
      <c r="J243" s="1236"/>
      <c r="K243" s="1240"/>
      <c r="L243" s="1222"/>
      <c r="M243" s="37" t="s">
        <v>31</v>
      </c>
      <c r="N243" s="240"/>
      <c r="O243" s="240"/>
      <c r="P243" s="240"/>
      <c r="Q243" s="240"/>
      <c r="R243" s="240"/>
      <c r="S243" s="174"/>
      <c r="T243" s="240"/>
      <c r="U243" s="240"/>
      <c r="V243" s="240"/>
      <c r="W243" s="240"/>
      <c r="X243" s="240"/>
      <c r="Y243" s="174"/>
      <c r="Z243" s="240"/>
      <c r="AA243" s="240"/>
      <c r="AB243" s="240"/>
      <c r="AC243" s="240"/>
      <c r="AD243" s="240"/>
      <c r="AE243" s="174"/>
      <c r="AF243" s="240"/>
      <c r="AG243" s="240"/>
      <c r="AH243" s="174"/>
      <c r="AI243" s="240"/>
      <c r="AJ243" s="240"/>
      <c r="AK243" s="174"/>
      <c r="AL243" s="240"/>
      <c r="AM243" s="240"/>
      <c r="AN243" s="240"/>
      <c r="AO243" s="91"/>
      <c r="AP243" s="175"/>
      <c r="AQ243" s="92"/>
      <c r="AR243" s="92"/>
      <c r="AS243" s="92"/>
      <c r="AT243" s="92"/>
      <c r="AU243" s="175"/>
      <c r="AV243" s="94">
        <f t="shared" si="18"/>
        <v>0</v>
      </c>
      <c r="AX243" s="47"/>
      <c r="AY243" s="47"/>
      <c r="AZ243" s="47"/>
    </row>
    <row r="244" spans="1:52" s="13" customFormat="1" ht="13.2" hidden="1" customHeight="1" thickBot="1" x14ac:dyDescent="0.45">
      <c r="A244" s="1370" t="s">
        <v>27</v>
      </c>
      <c r="B244" s="1397"/>
      <c r="C244" s="1372"/>
      <c r="D244" s="1226" t="s">
        <v>169</v>
      </c>
      <c r="E244" s="82" t="s">
        <v>182</v>
      </c>
      <c r="F244" s="144"/>
      <c r="G244" s="144"/>
      <c r="H244" s="1142"/>
      <c r="I244" s="1230">
        <f>AV244</f>
        <v>0</v>
      </c>
      <c r="J244" s="1232">
        <f>SUM(N245:AU245)</f>
        <v>0</v>
      </c>
      <c r="K244" s="1239">
        <f>H244-J244</f>
        <v>0</v>
      </c>
      <c r="L244" s="1209" t="e">
        <f>J244/H244</f>
        <v>#DIV/0!</v>
      </c>
      <c r="M244" s="30" t="s">
        <v>30</v>
      </c>
      <c r="N244" s="131"/>
      <c r="O244" s="131"/>
      <c r="P244" s="131"/>
      <c r="Q244" s="131"/>
      <c r="R244" s="131"/>
      <c r="S244" s="140"/>
      <c r="T244" s="131"/>
      <c r="U244" s="131"/>
      <c r="V244" s="131"/>
      <c r="W244" s="131"/>
      <c r="X244" s="131"/>
      <c r="Y244" s="140"/>
      <c r="Z244" s="131"/>
      <c r="AA244" s="131"/>
      <c r="AB244" s="131"/>
      <c r="AC244" s="131"/>
      <c r="AD244" s="131"/>
      <c r="AE244" s="140"/>
      <c r="AF244" s="131"/>
      <c r="AG244" s="131"/>
      <c r="AH244" s="140"/>
      <c r="AI244" s="131"/>
      <c r="AJ244" s="131"/>
      <c r="AK244" s="140"/>
      <c r="AL244" s="131"/>
      <c r="AM244" s="131"/>
      <c r="AN244" s="131"/>
      <c r="AO244" s="90"/>
      <c r="AP244" s="136"/>
      <c r="AQ244" s="90"/>
      <c r="AR244" s="90"/>
      <c r="AS244" s="90"/>
      <c r="AT244" s="90"/>
      <c r="AU244" s="136"/>
      <c r="AV244" s="103">
        <f t="shared" si="18"/>
        <v>0</v>
      </c>
      <c r="AX244" s="47"/>
      <c r="AY244" s="47"/>
      <c r="AZ244" s="47"/>
    </row>
    <row r="245" spans="1:52" s="13" customFormat="1" ht="13.2" hidden="1" customHeight="1" thickBot="1" x14ac:dyDescent="0.45">
      <c r="A245" s="1371"/>
      <c r="B245" s="1397"/>
      <c r="C245" s="1372"/>
      <c r="D245" s="1282"/>
      <c r="E245" s="84" t="s">
        <v>158</v>
      </c>
      <c r="F245" s="105"/>
      <c r="G245" s="105"/>
      <c r="H245" s="1137"/>
      <c r="I245" s="1235"/>
      <c r="J245" s="1236"/>
      <c r="K245" s="1240"/>
      <c r="L245" s="1222"/>
      <c r="M245" s="37" t="s">
        <v>31</v>
      </c>
      <c r="N245" s="91"/>
      <c r="O245" s="91"/>
      <c r="P245" s="91"/>
      <c r="Q245" s="91"/>
      <c r="R245" s="91"/>
      <c r="S245" s="134"/>
      <c r="T245" s="91"/>
      <c r="U245" s="91"/>
      <c r="V245" s="91"/>
      <c r="W245" s="91"/>
      <c r="X245" s="91"/>
      <c r="Y245" s="134"/>
      <c r="Z245" s="91"/>
      <c r="AA245" s="91"/>
      <c r="AB245" s="91"/>
      <c r="AC245" s="91"/>
      <c r="AD245" s="91"/>
      <c r="AE245" s="134"/>
      <c r="AF245" s="91"/>
      <c r="AG245" s="91"/>
      <c r="AH245" s="134"/>
      <c r="AI245" s="91"/>
      <c r="AJ245" s="91"/>
      <c r="AK245" s="134"/>
      <c r="AL245" s="91"/>
      <c r="AM245" s="91"/>
      <c r="AN245" s="91"/>
      <c r="AO245" s="91"/>
      <c r="AP245" s="175"/>
      <c r="AQ245" s="91"/>
      <c r="AR245" s="92"/>
      <c r="AS245" s="92"/>
      <c r="AT245" s="92"/>
      <c r="AU245" s="175"/>
      <c r="AV245" s="94">
        <f t="shared" si="18"/>
        <v>0</v>
      </c>
      <c r="AX245" s="47"/>
      <c r="AY245" s="47"/>
      <c r="AZ245" s="47"/>
    </row>
    <row r="246" spans="1:52" s="13" customFormat="1" ht="13.2" hidden="1" customHeight="1" thickBot="1" x14ac:dyDescent="0.45">
      <c r="A246" s="1370" t="s">
        <v>27</v>
      </c>
      <c r="B246" s="1397"/>
      <c r="C246" s="1372"/>
      <c r="D246" s="1360" t="s">
        <v>64</v>
      </c>
      <c r="E246" s="278" t="s">
        <v>183</v>
      </c>
      <c r="F246" s="1226"/>
      <c r="G246" s="327"/>
      <c r="H246" s="1142"/>
      <c r="I246" s="1241">
        <f>AV246</f>
        <v>0</v>
      </c>
      <c r="J246" s="1232">
        <f>SUM(N247:AU247)</f>
        <v>0</v>
      </c>
      <c r="K246" s="1239">
        <f>H246-J246</f>
        <v>0</v>
      </c>
      <c r="L246" s="1209" t="e">
        <f>J246/H246</f>
        <v>#DIV/0!</v>
      </c>
      <c r="M246" s="30" t="s">
        <v>30</v>
      </c>
      <c r="N246" s="131"/>
      <c r="O246" s="131"/>
      <c r="P246" s="131"/>
      <c r="Q246" s="131"/>
      <c r="R246" s="131"/>
      <c r="S246" s="140"/>
      <c r="T246" s="131"/>
      <c r="U246" s="131"/>
      <c r="V246" s="131"/>
      <c r="W246" s="131"/>
      <c r="X246" s="131"/>
      <c r="Y246" s="140"/>
      <c r="Z246" s="131"/>
      <c r="AA246" s="131"/>
      <c r="AB246" s="131"/>
      <c r="AC246" s="131"/>
      <c r="AD246" s="131"/>
      <c r="AE246" s="140"/>
      <c r="AF246" s="131"/>
      <c r="AG246" s="131"/>
      <c r="AH246" s="140"/>
      <c r="AI246" s="131"/>
      <c r="AJ246" s="131"/>
      <c r="AK246" s="140"/>
      <c r="AL246" s="131"/>
      <c r="AM246" s="131"/>
      <c r="AN246" s="131"/>
      <c r="AO246" s="90"/>
      <c r="AP246" s="136"/>
      <c r="AQ246" s="90"/>
      <c r="AR246" s="90"/>
      <c r="AS246" s="90"/>
      <c r="AT246" s="90"/>
      <c r="AU246" s="136"/>
      <c r="AV246" s="103">
        <f t="shared" si="18"/>
        <v>0</v>
      </c>
      <c r="AX246" s="47"/>
      <c r="AY246" s="47"/>
      <c r="AZ246" s="47"/>
    </row>
    <row r="247" spans="1:52" s="13" customFormat="1" ht="13.2" hidden="1" customHeight="1" thickBot="1" x14ac:dyDescent="0.45">
      <c r="A247" s="1371"/>
      <c r="B247" s="1397"/>
      <c r="C247" s="1372"/>
      <c r="D247" s="1361"/>
      <c r="E247" s="105" t="s">
        <v>184</v>
      </c>
      <c r="F247" s="1282"/>
      <c r="G247" s="328"/>
      <c r="H247" s="1137"/>
      <c r="I247" s="1242"/>
      <c r="J247" s="1236"/>
      <c r="K247" s="1240"/>
      <c r="L247" s="1222"/>
      <c r="M247" s="37" t="s">
        <v>31</v>
      </c>
      <c r="N247" s="240"/>
      <c r="O247" s="240"/>
      <c r="P247" s="240"/>
      <c r="Q247" s="240"/>
      <c r="R247" s="240"/>
      <c r="S247" s="174"/>
      <c r="T247" s="240"/>
      <c r="U247" s="240"/>
      <c r="V247" s="240"/>
      <c r="W247" s="240"/>
      <c r="X247" s="240"/>
      <c r="Y247" s="174"/>
      <c r="Z247" s="240"/>
      <c r="AA247" s="240"/>
      <c r="AB247" s="240"/>
      <c r="AC247" s="240"/>
      <c r="AD247" s="240"/>
      <c r="AE247" s="174"/>
      <c r="AF247" s="240"/>
      <c r="AG247" s="240"/>
      <c r="AH247" s="174"/>
      <c r="AI247" s="240"/>
      <c r="AJ247" s="240"/>
      <c r="AK247" s="174"/>
      <c r="AL247" s="240"/>
      <c r="AM247" s="240"/>
      <c r="AN247" s="240"/>
      <c r="AO247" s="91"/>
      <c r="AP247" s="175"/>
      <c r="AQ247" s="92"/>
      <c r="AR247" s="92"/>
      <c r="AS247" s="92"/>
      <c r="AT247" s="92"/>
      <c r="AU247" s="175"/>
      <c r="AV247" s="94">
        <f t="shared" si="18"/>
        <v>0</v>
      </c>
      <c r="AX247" s="47"/>
      <c r="AY247" s="47"/>
      <c r="AZ247" s="47"/>
    </row>
    <row r="248" spans="1:52" s="13" customFormat="1" ht="13.2" hidden="1" customHeight="1" thickBot="1" x14ac:dyDescent="0.45">
      <c r="A248" s="1370" t="s">
        <v>27</v>
      </c>
      <c r="B248" s="1397"/>
      <c r="C248" s="1372"/>
      <c r="D248" s="1373" t="s">
        <v>185</v>
      </c>
      <c r="E248" s="82" t="s">
        <v>186</v>
      </c>
      <c r="F248" s="1140"/>
      <c r="G248" s="329"/>
      <c r="H248" s="1142"/>
      <c r="I248" s="1241"/>
      <c r="J248" s="1232"/>
      <c r="K248" s="1239">
        <f>H248-J248</f>
        <v>0</v>
      </c>
      <c r="L248" s="1209" t="e">
        <f>J248/H248</f>
        <v>#DIV/0!</v>
      </c>
      <c r="M248" s="30" t="s">
        <v>30</v>
      </c>
      <c r="N248" s="80"/>
      <c r="O248" s="80"/>
      <c r="P248" s="80"/>
      <c r="Q248" s="80"/>
      <c r="R248" s="80"/>
      <c r="S248" s="102"/>
      <c r="T248" s="80"/>
      <c r="U248" s="80"/>
      <c r="V248" s="80"/>
      <c r="W248" s="80"/>
      <c r="X248" s="80"/>
      <c r="Y248" s="102"/>
      <c r="Z248" s="80"/>
      <c r="AA248" s="80"/>
      <c r="AB248" s="80"/>
      <c r="AC248" s="80"/>
      <c r="AD248" s="80"/>
      <c r="AE248" s="102"/>
      <c r="AF248" s="80"/>
      <c r="AG248" s="80"/>
      <c r="AH248" s="102"/>
      <c r="AI248" s="80"/>
      <c r="AJ248" s="80"/>
      <c r="AK248" s="102"/>
      <c r="AL248" s="80"/>
      <c r="AM248" s="80"/>
      <c r="AN248" s="80"/>
      <c r="AO248" s="90"/>
      <c r="AP248" s="136"/>
      <c r="AQ248" s="90"/>
      <c r="AR248" s="90"/>
      <c r="AS248" s="90"/>
      <c r="AT248" s="90"/>
      <c r="AU248" s="136"/>
      <c r="AV248" s="103">
        <f t="shared" si="18"/>
        <v>0</v>
      </c>
      <c r="AX248" s="47"/>
      <c r="AY248" s="47"/>
      <c r="AZ248" s="47"/>
    </row>
    <row r="249" spans="1:52" s="13" customFormat="1" ht="13.2" hidden="1" customHeight="1" thickBot="1" x14ac:dyDescent="0.45">
      <c r="A249" s="1371"/>
      <c r="B249" s="1397"/>
      <c r="C249" s="1372"/>
      <c r="D249" s="1336"/>
      <c r="E249" s="104" t="s">
        <v>187</v>
      </c>
      <c r="F249" s="1141"/>
      <c r="G249" s="330"/>
      <c r="H249" s="1137"/>
      <c r="I249" s="1242"/>
      <c r="J249" s="1236"/>
      <c r="K249" s="1240"/>
      <c r="L249" s="1222"/>
      <c r="M249" s="37" t="s">
        <v>31</v>
      </c>
      <c r="N249" s="240"/>
      <c r="O249" s="240"/>
      <c r="P249" s="240"/>
      <c r="Q249" s="240"/>
      <c r="R249" s="240"/>
      <c r="S249" s="174"/>
      <c r="T249" s="240"/>
      <c r="U249" s="240"/>
      <c r="V249" s="240"/>
      <c r="W249" s="240"/>
      <c r="X249" s="240"/>
      <c r="Y249" s="174"/>
      <c r="Z249" s="240"/>
      <c r="AA249" s="240"/>
      <c r="AB249" s="240"/>
      <c r="AC249" s="240"/>
      <c r="AD249" s="240"/>
      <c r="AE249" s="174"/>
      <c r="AF249" s="240"/>
      <c r="AG249" s="240"/>
      <c r="AH249" s="174"/>
      <c r="AI249" s="240"/>
      <c r="AJ249" s="240"/>
      <c r="AK249" s="174"/>
      <c r="AL249" s="240"/>
      <c r="AM249" s="240"/>
      <c r="AN249" s="240"/>
      <c r="AO249" s="92"/>
      <c r="AP249" s="175"/>
      <c r="AQ249" s="91"/>
      <c r="AR249" s="92"/>
      <c r="AS249" s="92"/>
      <c r="AT249" s="92"/>
      <c r="AU249" s="175"/>
      <c r="AV249" s="94">
        <f t="shared" si="18"/>
        <v>0</v>
      </c>
      <c r="AX249" s="47"/>
      <c r="AY249" s="47"/>
      <c r="AZ249" s="47"/>
    </row>
    <row r="250" spans="1:52" s="13" customFormat="1" ht="13.2" hidden="1" customHeight="1" thickBot="1" x14ac:dyDescent="0.45">
      <c r="A250" s="1370" t="s">
        <v>27</v>
      </c>
      <c r="B250" s="1397"/>
      <c r="C250" s="1372"/>
      <c r="D250" s="1360" t="s">
        <v>188</v>
      </c>
      <c r="E250" s="286" t="s">
        <v>189</v>
      </c>
      <c r="F250" s="1140"/>
      <c r="G250" s="329"/>
      <c r="H250" s="1142"/>
      <c r="I250" s="1230">
        <f>AV250</f>
        <v>0</v>
      </c>
      <c r="J250" s="1232"/>
      <c r="K250" s="1239">
        <f>H250-J250</f>
        <v>0</v>
      </c>
      <c r="L250" s="1209" t="e">
        <f>J250/H250</f>
        <v>#DIV/0!</v>
      </c>
      <c r="M250" s="83" t="s">
        <v>39</v>
      </c>
      <c r="N250" s="131"/>
      <c r="O250" s="131"/>
      <c r="P250" s="131"/>
      <c r="Q250" s="131"/>
      <c r="R250" s="131"/>
      <c r="S250" s="140"/>
      <c r="T250" s="131"/>
      <c r="U250" s="131"/>
      <c r="V250" s="131"/>
      <c r="W250" s="131"/>
      <c r="X250" s="131"/>
      <c r="Y250" s="140"/>
      <c r="Z250" s="131"/>
      <c r="AA250" s="131"/>
      <c r="AB250" s="131"/>
      <c r="AC250" s="131"/>
      <c r="AD250" s="131"/>
      <c r="AE250" s="140"/>
      <c r="AF250" s="131"/>
      <c r="AG250" s="131"/>
      <c r="AH250" s="140"/>
      <c r="AI250" s="131"/>
      <c r="AJ250" s="131"/>
      <c r="AK250" s="140"/>
      <c r="AL250" s="131"/>
      <c r="AM250" s="131"/>
      <c r="AN250" s="131"/>
      <c r="AO250" s="90"/>
      <c r="AP250" s="136"/>
      <c r="AQ250" s="90"/>
      <c r="AR250" s="90"/>
      <c r="AS250" s="90"/>
      <c r="AT250" s="90"/>
      <c r="AU250" s="136"/>
      <c r="AV250" s="103">
        <f t="shared" si="18"/>
        <v>0</v>
      </c>
      <c r="AX250" s="47"/>
      <c r="AY250" s="47"/>
      <c r="AZ250" s="47"/>
    </row>
    <row r="251" spans="1:52" s="13" customFormat="1" ht="13.2" hidden="1" customHeight="1" thickBot="1" x14ac:dyDescent="0.45">
      <c r="A251" s="1371"/>
      <c r="B251" s="1397"/>
      <c r="C251" s="1372"/>
      <c r="D251" s="1361"/>
      <c r="E251" s="291" t="s">
        <v>190</v>
      </c>
      <c r="F251" s="1141"/>
      <c r="G251" s="330"/>
      <c r="H251" s="1137"/>
      <c r="I251" s="1235"/>
      <c r="J251" s="1236"/>
      <c r="K251" s="1240"/>
      <c r="L251" s="1222"/>
      <c r="M251" s="85" t="s">
        <v>40</v>
      </c>
      <c r="N251" s="240"/>
      <c r="O251" s="240"/>
      <c r="P251" s="240"/>
      <c r="Q251" s="240"/>
      <c r="R251" s="240"/>
      <c r="S251" s="174"/>
      <c r="T251" s="240"/>
      <c r="U251" s="240"/>
      <c r="V251" s="240"/>
      <c r="W251" s="240"/>
      <c r="X251" s="240"/>
      <c r="Y251" s="174"/>
      <c r="Z251" s="240"/>
      <c r="AA251" s="240"/>
      <c r="AB251" s="240"/>
      <c r="AC251" s="240"/>
      <c r="AD251" s="240"/>
      <c r="AE251" s="174"/>
      <c r="AF251" s="240"/>
      <c r="AG251" s="240"/>
      <c r="AH251" s="174"/>
      <c r="AI251" s="240"/>
      <c r="AJ251" s="240"/>
      <c r="AK251" s="174"/>
      <c r="AL251" s="240"/>
      <c r="AM251" s="240"/>
      <c r="AN251" s="240"/>
      <c r="AO251" s="92"/>
      <c r="AP251" s="175"/>
      <c r="AQ251" s="92"/>
      <c r="AR251" s="92"/>
      <c r="AS251" s="92"/>
      <c r="AT251" s="92"/>
      <c r="AU251" s="175"/>
      <c r="AV251" s="94">
        <f t="shared" si="18"/>
        <v>0</v>
      </c>
      <c r="AX251" s="47"/>
      <c r="AY251" s="47"/>
      <c r="AZ251" s="47"/>
    </row>
    <row r="252" spans="1:52" s="184" customFormat="1" ht="13.2" hidden="1" customHeight="1" x14ac:dyDescent="0.4">
      <c r="A252" s="1354" t="s">
        <v>27</v>
      </c>
      <c r="B252" s="1397"/>
      <c r="C252" s="1140"/>
      <c r="D252" s="1364" t="s">
        <v>140</v>
      </c>
      <c r="E252" s="274" t="s">
        <v>172</v>
      </c>
      <c r="F252" s="1366"/>
      <c r="G252" s="352"/>
      <c r="H252" s="1239"/>
      <c r="I252" s="1230">
        <f>AV252</f>
        <v>0</v>
      </c>
      <c r="J252" s="1232"/>
      <c r="K252" s="1239">
        <f>H252-J252</f>
        <v>0</v>
      </c>
      <c r="L252" s="1209" t="e">
        <f>J252/H252</f>
        <v>#DIV/0!</v>
      </c>
      <c r="M252" s="30" t="s">
        <v>30</v>
      </c>
      <c r="N252" s="180"/>
      <c r="O252" s="180"/>
      <c r="P252" s="180"/>
      <c r="Q252" s="180"/>
      <c r="R252" s="180"/>
      <c r="S252" s="179"/>
      <c r="T252" s="180"/>
      <c r="U252" s="180"/>
      <c r="V252" s="180"/>
      <c r="W252" s="180"/>
      <c r="X252" s="180"/>
      <c r="Y252" s="179"/>
      <c r="Z252" s="180"/>
      <c r="AA252" s="180"/>
      <c r="AB252" s="180"/>
      <c r="AC252" s="180"/>
      <c r="AD252" s="180"/>
      <c r="AE252" s="179"/>
      <c r="AF252" s="180"/>
      <c r="AG252" s="180"/>
      <c r="AH252" s="179"/>
      <c r="AI252" s="180"/>
      <c r="AJ252" s="180"/>
      <c r="AK252" s="179"/>
      <c r="AL252" s="180"/>
      <c r="AM252" s="180"/>
      <c r="AN252" s="180"/>
      <c r="AO252" s="180"/>
      <c r="AP252" s="181"/>
      <c r="AQ252" s="180"/>
      <c r="AR252" s="180"/>
      <c r="AS252" s="180"/>
      <c r="AT252" s="180"/>
      <c r="AU252" s="181"/>
      <c r="AV252" s="103">
        <f t="shared" si="18"/>
        <v>0</v>
      </c>
      <c r="AW252" s="182"/>
      <c r="AX252" s="1712"/>
      <c r="AY252" s="1712"/>
      <c r="AZ252" s="183"/>
    </row>
    <row r="253" spans="1:52" s="184" customFormat="1" ht="13.2" hidden="1" customHeight="1" thickBot="1" x14ac:dyDescent="0.45">
      <c r="A253" s="1355"/>
      <c r="B253" s="1397"/>
      <c r="C253" s="1283"/>
      <c r="D253" s="1365"/>
      <c r="E253" s="105" t="s">
        <v>173</v>
      </c>
      <c r="F253" s="1367"/>
      <c r="G253" s="353"/>
      <c r="H253" s="1240"/>
      <c r="I253" s="1235"/>
      <c r="J253" s="1236"/>
      <c r="K253" s="1240"/>
      <c r="L253" s="1222"/>
      <c r="M253" s="37" t="s">
        <v>31</v>
      </c>
      <c r="N253" s="50"/>
      <c r="O253" s="50"/>
      <c r="P253" s="50"/>
      <c r="Q253" s="50"/>
      <c r="R253" s="50"/>
      <c r="S253" s="54"/>
      <c r="T253" s="50"/>
      <c r="U253" s="50"/>
      <c r="V253" s="50"/>
      <c r="W253" s="50"/>
      <c r="X253" s="50"/>
      <c r="Y253" s="54"/>
      <c r="Z253" s="50"/>
      <c r="AA253" s="50"/>
      <c r="AB253" s="50"/>
      <c r="AC253" s="50"/>
      <c r="AD253" s="50"/>
      <c r="AE253" s="54"/>
      <c r="AF253" s="50"/>
      <c r="AG253" s="50"/>
      <c r="AH253" s="54"/>
      <c r="AI253" s="50"/>
      <c r="AJ253" s="50"/>
      <c r="AK253" s="54"/>
      <c r="AL253" s="50"/>
      <c r="AM253" s="50"/>
      <c r="AN253" s="50"/>
      <c r="AO253" s="50"/>
      <c r="AP253" s="87"/>
      <c r="AQ253" s="50"/>
      <c r="AR253" s="49"/>
      <c r="AS253" s="49"/>
      <c r="AT253" s="49"/>
      <c r="AU253" s="51"/>
      <c r="AV253" s="94">
        <f t="shared" si="18"/>
        <v>0</v>
      </c>
      <c r="AX253" s="1712"/>
      <c r="AY253" s="1712"/>
      <c r="AZ253" s="183"/>
    </row>
    <row r="254" spans="1:52" s="184" customFormat="1" ht="13.2" hidden="1" customHeight="1" x14ac:dyDescent="0.4">
      <c r="A254" s="1354" t="s">
        <v>27</v>
      </c>
      <c r="B254" s="1397"/>
      <c r="C254" s="1140"/>
      <c r="D254" s="1373" t="s">
        <v>169</v>
      </c>
      <c r="E254" s="288" t="s">
        <v>170</v>
      </c>
      <c r="F254" s="1140"/>
      <c r="G254" s="329"/>
      <c r="H254" s="1230"/>
      <c r="I254" s="1239"/>
      <c r="J254" s="1232"/>
      <c r="K254" s="1239">
        <f>H254-J254</f>
        <v>0</v>
      </c>
      <c r="L254" s="1209" t="e">
        <f>J254/H254</f>
        <v>#DIV/0!</v>
      </c>
      <c r="M254" s="30" t="s">
        <v>30</v>
      </c>
      <c r="N254" s="44"/>
      <c r="O254" s="44"/>
      <c r="P254" s="44"/>
      <c r="Q254" s="44"/>
      <c r="R254" s="44"/>
      <c r="S254" s="43"/>
      <c r="T254" s="44"/>
      <c r="U254" s="44"/>
      <c r="V254" s="44"/>
      <c r="W254" s="44"/>
      <c r="X254" s="44"/>
      <c r="Y254" s="43"/>
      <c r="Z254" s="44"/>
      <c r="AA254" s="44"/>
      <c r="AB254" s="44"/>
      <c r="AC254" s="44"/>
      <c r="AD254" s="44"/>
      <c r="AE254" s="43"/>
      <c r="AF254" s="44"/>
      <c r="AG254" s="44"/>
      <c r="AH254" s="43"/>
      <c r="AI254" s="44"/>
      <c r="AJ254" s="44"/>
      <c r="AK254" s="43"/>
      <c r="AL254" s="44"/>
      <c r="AM254" s="44"/>
      <c r="AN254" s="44"/>
      <c r="AO254" s="44"/>
      <c r="AP254" s="45"/>
      <c r="AQ254" s="44"/>
      <c r="AR254" s="90"/>
      <c r="AS254" s="44"/>
      <c r="AT254" s="44"/>
      <c r="AU254" s="45"/>
      <c r="AV254" s="103">
        <f t="shared" ref="AV254:AV319" si="19">SUM(N254:AU254)</f>
        <v>0</v>
      </c>
      <c r="AX254" s="1712"/>
      <c r="AY254" s="1712"/>
      <c r="AZ254" s="183"/>
    </row>
    <row r="255" spans="1:52" s="184" customFormat="1" ht="13.2" hidden="1" customHeight="1" thickBot="1" x14ac:dyDescent="0.45">
      <c r="A255" s="1355"/>
      <c r="B255" s="1397"/>
      <c r="C255" s="1283"/>
      <c r="D255" s="1336"/>
      <c r="E255" s="105" t="s">
        <v>171</v>
      </c>
      <c r="F255" s="1141"/>
      <c r="G255" s="330"/>
      <c r="H255" s="1235"/>
      <c r="I255" s="1240"/>
      <c r="J255" s="1236"/>
      <c r="K255" s="1240"/>
      <c r="L255" s="1222"/>
      <c r="M255" s="37" t="s">
        <v>31</v>
      </c>
      <c r="N255" s="50"/>
      <c r="O255" s="50"/>
      <c r="P255" s="50"/>
      <c r="Q255" s="50"/>
      <c r="R255" s="50"/>
      <c r="S255" s="54"/>
      <c r="T255" s="50"/>
      <c r="U255" s="50"/>
      <c r="V255" s="50"/>
      <c r="W255" s="50"/>
      <c r="X255" s="50"/>
      <c r="Y255" s="54"/>
      <c r="Z255" s="50"/>
      <c r="AA255" s="50"/>
      <c r="AB255" s="50"/>
      <c r="AC255" s="50"/>
      <c r="AD255" s="50"/>
      <c r="AE255" s="54"/>
      <c r="AF255" s="50"/>
      <c r="AG255" s="50"/>
      <c r="AH255" s="54"/>
      <c r="AI255" s="50"/>
      <c r="AJ255" s="50"/>
      <c r="AK255" s="54"/>
      <c r="AL255" s="50"/>
      <c r="AM255" s="50"/>
      <c r="AN255" s="50"/>
      <c r="AO255" s="50"/>
      <c r="AP255" s="51"/>
      <c r="AQ255" s="50"/>
      <c r="AR255" s="49"/>
      <c r="AS255" s="49"/>
      <c r="AT255" s="49"/>
      <c r="AU255" s="51"/>
      <c r="AV255" s="94">
        <f t="shared" si="19"/>
        <v>0</v>
      </c>
      <c r="AX255" s="1712"/>
      <c r="AY255" s="1712"/>
      <c r="AZ255" s="183"/>
    </row>
    <row r="256" spans="1:52" s="184" customFormat="1" ht="13.2" hidden="1" customHeight="1" x14ac:dyDescent="0.4">
      <c r="A256" s="1354" t="s">
        <v>27</v>
      </c>
      <c r="B256" s="1397"/>
      <c r="C256" s="1140"/>
      <c r="D256" s="1360" t="s">
        <v>64</v>
      </c>
      <c r="E256" s="101" t="s">
        <v>518</v>
      </c>
      <c r="F256" s="1341"/>
      <c r="G256" s="350"/>
      <c r="H256" s="1239"/>
      <c r="I256" s="1230">
        <f>AV256</f>
        <v>0</v>
      </c>
      <c r="J256" s="1232">
        <f>SUM(N257:AU257)</f>
        <v>0</v>
      </c>
      <c r="K256" s="1239">
        <f>H256-J256</f>
        <v>0</v>
      </c>
      <c r="L256" s="1209" t="e">
        <f>J256/H256</f>
        <v>#DIV/0!</v>
      </c>
      <c r="M256" s="30" t="s">
        <v>30</v>
      </c>
      <c r="N256" s="44"/>
      <c r="O256" s="44"/>
      <c r="P256" s="44"/>
      <c r="Q256" s="44"/>
      <c r="R256" s="44"/>
      <c r="S256" s="43"/>
      <c r="T256" s="44"/>
      <c r="U256" s="44"/>
      <c r="V256" s="44"/>
      <c r="W256" s="44"/>
      <c r="X256" s="44"/>
      <c r="Y256" s="43"/>
      <c r="Z256" s="44"/>
      <c r="AA256" s="44"/>
      <c r="AB256" s="44"/>
      <c r="AC256" s="44"/>
      <c r="AD256" s="44"/>
      <c r="AE256" s="43"/>
      <c r="AF256" s="44"/>
      <c r="AG256" s="44"/>
      <c r="AH256" s="43"/>
      <c r="AI256" s="44"/>
      <c r="AJ256" s="44"/>
      <c r="AK256" s="43"/>
      <c r="AL256" s="44"/>
      <c r="AM256" s="44"/>
      <c r="AN256" s="44"/>
      <c r="AO256" s="44"/>
      <c r="AP256" s="45"/>
      <c r="AQ256" s="44"/>
      <c r="AR256" s="90"/>
      <c r="AS256" s="44"/>
      <c r="AT256" s="180"/>
      <c r="AU256" s="45"/>
      <c r="AV256" s="103">
        <f t="shared" si="19"/>
        <v>0</v>
      </c>
      <c r="AX256" s="1712"/>
      <c r="AY256" s="1712"/>
      <c r="AZ256" s="183"/>
    </row>
    <row r="257" spans="1:52" s="184" customFormat="1" ht="13.2" hidden="1" customHeight="1" thickBot="1" x14ac:dyDescent="0.45">
      <c r="A257" s="1355"/>
      <c r="B257" s="1397"/>
      <c r="C257" s="1283"/>
      <c r="D257" s="1361"/>
      <c r="E257" s="144" t="s">
        <v>490</v>
      </c>
      <c r="F257" s="1342"/>
      <c r="G257" s="351"/>
      <c r="H257" s="1240"/>
      <c r="I257" s="1235"/>
      <c r="J257" s="1236"/>
      <c r="K257" s="1240"/>
      <c r="L257" s="1222"/>
      <c r="M257" s="37" t="s">
        <v>31</v>
      </c>
      <c r="N257" s="50"/>
      <c r="O257" s="50"/>
      <c r="P257" s="50"/>
      <c r="Q257" s="50"/>
      <c r="R257" s="50"/>
      <c r="S257" s="54"/>
      <c r="T257" s="50"/>
      <c r="U257" s="50"/>
      <c r="V257" s="50"/>
      <c r="W257" s="50"/>
      <c r="X257" s="50"/>
      <c r="Y257" s="54"/>
      <c r="Z257" s="50"/>
      <c r="AA257" s="50"/>
      <c r="AB257" s="50"/>
      <c r="AC257" s="50"/>
      <c r="AD257" s="50"/>
      <c r="AE257" s="54"/>
      <c r="AF257" s="50"/>
      <c r="AG257" s="50"/>
      <c r="AH257" s="54"/>
      <c r="AI257" s="50"/>
      <c r="AJ257" s="50"/>
      <c r="AK257" s="54"/>
      <c r="AL257" s="50"/>
      <c r="AM257" s="50"/>
      <c r="AN257" s="50"/>
      <c r="AO257" s="50"/>
      <c r="AP257" s="87"/>
      <c r="AQ257" s="50"/>
      <c r="AR257" s="49"/>
      <c r="AS257" s="49"/>
      <c r="AT257" s="49"/>
      <c r="AU257" s="51"/>
      <c r="AV257" s="94">
        <f t="shared" si="19"/>
        <v>0</v>
      </c>
      <c r="AX257" s="1712"/>
      <c r="AY257" s="1712"/>
      <c r="AZ257" s="183"/>
    </row>
    <row r="258" spans="1:52" s="184" customFormat="1" ht="13.2" hidden="1" customHeight="1" x14ac:dyDescent="0.4">
      <c r="A258" s="1354" t="s">
        <v>27</v>
      </c>
      <c r="B258" s="1397"/>
      <c r="C258" s="1140"/>
      <c r="D258" s="1226" t="s">
        <v>157</v>
      </c>
      <c r="E258" s="152" t="s">
        <v>523</v>
      </c>
      <c r="F258" s="1162"/>
      <c r="G258" s="341"/>
      <c r="H258" s="1230"/>
      <c r="I258" s="1230">
        <f>AV258</f>
        <v>0</v>
      </c>
      <c r="J258" s="1232">
        <f>SUM(N259:AU259)</f>
        <v>0</v>
      </c>
      <c r="K258" s="1239">
        <f>H258-J258</f>
        <v>0</v>
      </c>
      <c r="L258" s="1209" t="e">
        <f>J258/H258</f>
        <v>#DIV/0!</v>
      </c>
      <c r="M258" s="30" t="s">
        <v>30</v>
      </c>
      <c r="N258" s="44"/>
      <c r="O258" s="44"/>
      <c r="P258" s="44"/>
      <c r="Q258" s="44"/>
      <c r="R258" s="44"/>
      <c r="S258" s="43"/>
      <c r="T258" s="44"/>
      <c r="U258" s="44"/>
      <c r="V258" s="44"/>
      <c r="W258" s="44"/>
      <c r="X258" s="44"/>
      <c r="Y258" s="43"/>
      <c r="Z258" s="44"/>
      <c r="AA258" s="44"/>
      <c r="AB258" s="44"/>
      <c r="AC258" s="44"/>
      <c r="AD258" s="44"/>
      <c r="AE258" s="43"/>
      <c r="AF258" s="44"/>
      <c r="AG258" s="44"/>
      <c r="AH258" s="43"/>
      <c r="AI258" s="44"/>
      <c r="AJ258" s="44"/>
      <c r="AK258" s="43"/>
      <c r="AL258" s="44"/>
      <c r="AM258" s="44"/>
      <c r="AN258" s="44"/>
      <c r="AO258" s="44"/>
      <c r="AP258" s="45"/>
      <c r="AQ258" s="44"/>
      <c r="AR258" s="90"/>
      <c r="AS258" s="44"/>
      <c r="AT258" s="44"/>
      <c r="AU258" s="45"/>
      <c r="AV258" s="103">
        <f t="shared" si="19"/>
        <v>0</v>
      </c>
      <c r="AX258" s="1717"/>
      <c r="AY258" s="1717"/>
      <c r="AZ258" s="1717"/>
    </row>
    <row r="259" spans="1:52" s="184" customFormat="1" ht="13.2" hidden="1" customHeight="1" thickBot="1" x14ac:dyDescent="0.45">
      <c r="A259" s="1355"/>
      <c r="B259" s="1397"/>
      <c r="C259" s="1283"/>
      <c r="D259" s="1282"/>
      <c r="E259" s="105" t="s">
        <v>171</v>
      </c>
      <c r="F259" s="1163"/>
      <c r="G259" s="342"/>
      <c r="H259" s="1235"/>
      <c r="I259" s="1235"/>
      <c r="J259" s="1236"/>
      <c r="K259" s="1240"/>
      <c r="L259" s="1222"/>
      <c r="M259" s="37" t="s">
        <v>31</v>
      </c>
      <c r="N259" s="50"/>
      <c r="O259" s="50"/>
      <c r="P259" s="50"/>
      <c r="Q259" s="50"/>
      <c r="R259" s="50"/>
      <c r="S259" s="54"/>
      <c r="T259" s="50"/>
      <c r="U259" s="50"/>
      <c r="V259" s="50"/>
      <c r="W259" s="50"/>
      <c r="X259" s="50"/>
      <c r="Y259" s="54"/>
      <c r="Z259" s="50"/>
      <c r="AA259" s="50"/>
      <c r="AB259" s="50"/>
      <c r="AC259" s="50"/>
      <c r="AD259" s="50"/>
      <c r="AE259" s="54"/>
      <c r="AF259" s="50"/>
      <c r="AG259" s="50"/>
      <c r="AH259" s="54"/>
      <c r="AI259" s="50"/>
      <c r="AJ259" s="50"/>
      <c r="AK259" s="54"/>
      <c r="AL259" s="50"/>
      <c r="AM259" s="50"/>
      <c r="AN259" s="50"/>
      <c r="AO259" s="50"/>
      <c r="AP259" s="87"/>
      <c r="AQ259" s="50"/>
      <c r="AR259" s="49"/>
      <c r="AS259" s="49"/>
      <c r="AT259" s="49"/>
      <c r="AU259" s="51"/>
      <c r="AV259" s="94">
        <f t="shared" si="19"/>
        <v>0</v>
      </c>
      <c r="AX259" s="1717"/>
      <c r="AY259" s="1717"/>
      <c r="AZ259" s="1717"/>
    </row>
    <row r="260" spans="1:52" s="184" customFormat="1" ht="13.2" hidden="1" customHeight="1" x14ac:dyDescent="0.4">
      <c r="A260" s="1354" t="s">
        <v>27</v>
      </c>
      <c r="B260" s="1397"/>
      <c r="C260" s="1140"/>
      <c r="D260" s="1335" t="s">
        <v>682</v>
      </c>
      <c r="E260" s="277" t="s">
        <v>681</v>
      </c>
      <c r="F260" s="1350"/>
      <c r="G260" s="334"/>
      <c r="H260" s="1142"/>
      <c r="I260" s="1230">
        <f>AV260-AN260</f>
        <v>0</v>
      </c>
      <c r="J260" s="1232">
        <f>SUM(N261:AU261)</f>
        <v>0</v>
      </c>
      <c r="K260" s="1239">
        <f>H260-J260</f>
        <v>0</v>
      </c>
      <c r="L260" s="1209" t="e">
        <f>J260/H260</f>
        <v>#DIV/0!</v>
      </c>
      <c r="M260" s="30" t="s">
        <v>30</v>
      </c>
      <c r="N260" s="90"/>
      <c r="O260" s="90"/>
      <c r="P260" s="90"/>
      <c r="Q260" s="90"/>
      <c r="R260" s="90"/>
      <c r="S260" s="129"/>
      <c r="T260" s="90"/>
      <c r="U260" s="90"/>
      <c r="V260" s="90"/>
      <c r="W260" s="90"/>
      <c r="X260" s="90"/>
      <c r="Y260" s="129"/>
      <c r="Z260" s="90"/>
      <c r="AA260" s="90"/>
      <c r="AB260" s="90"/>
      <c r="AC260" s="90"/>
      <c r="AD260" s="90"/>
      <c r="AE260" s="129"/>
      <c r="AF260" s="90"/>
      <c r="AG260" s="90"/>
      <c r="AH260" s="129"/>
      <c r="AI260" s="90"/>
      <c r="AJ260" s="90"/>
      <c r="AK260" s="129"/>
      <c r="AL260" s="90"/>
      <c r="AM260" s="90"/>
      <c r="AN260" s="90"/>
      <c r="AO260" s="90"/>
      <c r="AP260" s="181"/>
      <c r="AQ260" s="180"/>
      <c r="AR260" s="180"/>
      <c r="AS260" s="180"/>
      <c r="AT260" s="180"/>
      <c r="AU260" s="181"/>
      <c r="AV260" s="103">
        <f t="shared" si="19"/>
        <v>0</v>
      </c>
      <c r="AX260" s="47"/>
      <c r="AY260" s="47"/>
      <c r="AZ260" s="183"/>
    </row>
    <row r="261" spans="1:52" s="184" customFormat="1" ht="13.2" hidden="1" customHeight="1" thickBot="1" x14ac:dyDescent="0.45">
      <c r="A261" s="1355"/>
      <c r="B261" s="1397"/>
      <c r="C261" s="1283"/>
      <c r="D261" s="1336"/>
      <c r="E261" s="106" t="s">
        <v>680</v>
      </c>
      <c r="F261" s="1351"/>
      <c r="G261" s="333"/>
      <c r="H261" s="1137"/>
      <c r="I261" s="1235"/>
      <c r="J261" s="1236"/>
      <c r="K261" s="1240"/>
      <c r="L261" s="1222"/>
      <c r="M261" s="37" t="s">
        <v>31</v>
      </c>
      <c r="N261" s="91"/>
      <c r="O261" s="91"/>
      <c r="P261" s="91"/>
      <c r="Q261" s="91"/>
      <c r="R261" s="91"/>
      <c r="S261" s="134"/>
      <c r="T261" s="91"/>
      <c r="U261" s="91"/>
      <c r="V261" s="91"/>
      <c r="W261" s="91"/>
      <c r="X261" s="91"/>
      <c r="Y261" s="134"/>
      <c r="Z261" s="91"/>
      <c r="AA261" s="91"/>
      <c r="AB261" s="91"/>
      <c r="AC261" s="91"/>
      <c r="AD261" s="91"/>
      <c r="AE261" s="134"/>
      <c r="AF261" s="91"/>
      <c r="AG261" s="91"/>
      <c r="AH261" s="134"/>
      <c r="AI261" s="91"/>
      <c r="AJ261" s="91"/>
      <c r="AK261" s="134"/>
      <c r="AL261" s="91"/>
      <c r="AM261" s="91"/>
      <c r="AN261" s="91"/>
      <c r="AO261" s="186"/>
      <c r="AP261" s="187"/>
      <c r="AQ261" s="188"/>
      <c r="AR261" s="188"/>
      <c r="AS261" s="188"/>
      <c r="AT261" s="188"/>
      <c r="AU261" s="366"/>
      <c r="AV261" s="94">
        <f t="shared" si="19"/>
        <v>0</v>
      </c>
      <c r="AX261" s="47"/>
      <c r="AY261" s="47"/>
      <c r="AZ261" s="183"/>
    </row>
    <row r="262" spans="1:52" s="184" customFormat="1" ht="13.2" hidden="1" customHeight="1" x14ac:dyDescent="0.4">
      <c r="A262" s="1354" t="s">
        <v>27</v>
      </c>
      <c r="B262" s="1397"/>
      <c r="C262" s="1140"/>
      <c r="D262" s="1226"/>
      <c r="E262" s="294"/>
      <c r="F262" s="1140"/>
      <c r="G262" s="329"/>
      <c r="H262" s="1239"/>
      <c r="I262" s="1239"/>
      <c r="J262" s="1232"/>
      <c r="K262" s="1239"/>
      <c r="L262" s="1209"/>
      <c r="M262" s="30" t="s">
        <v>30</v>
      </c>
      <c r="N262" s="44"/>
      <c r="O262" s="44"/>
      <c r="P262" s="44"/>
      <c r="Q262" s="44"/>
      <c r="R262" s="44"/>
      <c r="S262" s="43"/>
      <c r="T262" s="44"/>
      <c r="U262" s="44"/>
      <c r="V262" s="44"/>
      <c r="W262" s="44"/>
      <c r="X262" s="44"/>
      <c r="Y262" s="43"/>
      <c r="Z262" s="44"/>
      <c r="AA262" s="44"/>
      <c r="AB262" s="44"/>
      <c r="AC262" s="44"/>
      <c r="AD262" s="44"/>
      <c r="AE262" s="43"/>
      <c r="AF262" s="44"/>
      <c r="AG262" s="44"/>
      <c r="AH262" s="43"/>
      <c r="AI262" s="44"/>
      <c r="AJ262" s="44"/>
      <c r="AK262" s="43"/>
      <c r="AL262" s="44"/>
      <c r="AM262" s="44"/>
      <c r="AN262" s="44"/>
      <c r="AO262" s="44"/>
      <c r="AP262" s="45"/>
      <c r="AQ262" s="44"/>
      <c r="AR262" s="44"/>
      <c r="AS262" s="44"/>
      <c r="AT262" s="44"/>
      <c r="AU262" s="45"/>
      <c r="AV262" s="103">
        <f t="shared" si="19"/>
        <v>0</v>
      </c>
      <c r="AX262" s="1718"/>
      <c r="AY262" s="1718"/>
      <c r="AZ262" s="1718"/>
    </row>
    <row r="263" spans="1:52" s="184" customFormat="1" ht="13.2" hidden="1" customHeight="1" thickBot="1" x14ac:dyDescent="0.45">
      <c r="A263" s="1355"/>
      <c r="B263" s="1397"/>
      <c r="C263" s="1283"/>
      <c r="D263" s="1282"/>
      <c r="E263" s="105"/>
      <c r="F263" s="1141"/>
      <c r="G263" s="330"/>
      <c r="H263" s="1240"/>
      <c r="I263" s="1240"/>
      <c r="J263" s="1236"/>
      <c r="K263" s="1240"/>
      <c r="L263" s="1222"/>
      <c r="M263" s="37" t="s">
        <v>31</v>
      </c>
      <c r="N263" s="50"/>
      <c r="O263" s="50"/>
      <c r="P263" s="50"/>
      <c r="Q263" s="50"/>
      <c r="R263" s="50"/>
      <c r="S263" s="54"/>
      <c r="T263" s="50"/>
      <c r="U263" s="50"/>
      <c r="V263" s="50"/>
      <c r="W263" s="50"/>
      <c r="X263" s="50"/>
      <c r="Y263" s="54"/>
      <c r="Z263" s="50"/>
      <c r="AA263" s="50"/>
      <c r="AB263" s="50"/>
      <c r="AC263" s="50"/>
      <c r="AD263" s="50"/>
      <c r="AE263" s="54"/>
      <c r="AF263" s="50"/>
      <c r="AG263" s="50"/>
      <c r="AH263" s="54"/>
      <c r="AI263" s="50"/>
      <c r="AJ263" s="50"/>
      <c r="AK263" s="54"/>
      <c r="AL263" s="50"/>
      <c r="AM263" s="50"/>
      <c r="AN263" s="50"/>
      <c r="AO263" s="50"/>
      <c r="AP263" s="87"/>
      <c r="AQ263" s="49"/>
      <c r="AR263" s="49"/>
      <c r="AS263" s="49"/>
      <c r="AT263" s="49"/>
      <c r="AU263" s="51"/>
      <c r="AV263" s="94">
        <f t="shared" si="19"/>
        <v>0</v>
      </c>
      <c r="AX263" s="1718"/>
      <c r="AY263" s="1718"/>
      <c r="AZ263" s="1718"/>
    </row>
    <row r="264" spans="1:52" s="184" customFormat="1" ht="13.2" hidden="1" customHeight="1" x14ac:dyDescent="0.4">
      <c r="A264" s="1354" t="s">
        <v>27</v>
      </c>
      <c r="B264" s="1397"/>
      <c r="C264" s="1140"/>
      <c r="D264" s="1226"/>
      <c r="E264" s="294"/>
      <c r="F264" s="1140"/>
      <c r="G264" s="329"/>
      <c r="H264" s="1239"/>
      <c r="I264" s="1239"/>
      <c r="J264" s="1232"/>
      <c r="K264" s="1239"/>
      <c r="L264" s="1209"/>
      <c r="M264" s="30" t="s">
        <v>30</v>
      </c>
      <c r="N264" s="44"/>
      <c r="O264" s="44"/>
      <c r="P264" s="44"/>
      <c r="Q264" s="44"/>
      <c r="R264" s="44"/>
      <c r="S264" s="43"/>
      <c r="T264" s="44"/>
      <c r="U264" s="44"/>
      <c r="V264" s="44"/>
      <c r="W264" s="44"/>
      <c r="X264" s="44"/>
      <c r="Y264" s="43"/>
      <c r="Z264" s="44"/>
      <c r="AA264" s="44"/>
      <c r="AB264" s="44"/>
      <c r="AC264" s="44"/>
      <c r="AD264" s="44"/>
      <c r="AE264" s="43"/>
      <c r="AF264" s="44"/>
      <c r="AG264" s="44"/>
      <c r="AH264" s="43"/>
      <c r="AI264" s="44"/>
      <c r="AJ264" s="44"/>
      <c r="AK264" s="43"/>
      <c r="AL264" s="44"/>
      <c r="AM264" s="44"/>
      <c r="AN264" s="44"/>
      <c r="AO264" s="44"/>
      <c r="AP264" s="45"/>
      <c r="AQ264" s="44"/>
      <c r="AR264" s="44"/>
      <c r="AS264" s="44"/>
      <c r="AT264" s="44"/>
      <c r="AU264" s="45"/>
      <c r="AV264" s="103">
        <f t="shared" si="19"/>
        <v>0</v>
      </c>
      <c r="AX264" s="1717"/>
      <c r="AY264" s="1717"/>
      <c r="AZ264" s="1717"/>
    </row>
    <row r="265" spans="1:52" s="184" customFormat="1" ht="13.2" hidden="1" customHeight="1" thickBot="1" x14ac:dyDescent="0.45">
      <c r="A265" s="1355"/>
      <c r="B265" s="1332"/>
      <c r="C265" s="1283"/>
      <c r="D265" s="1282"/>
      <c r="E265" s="105"/>
      <c r="F265" s="1141"/>
      <c r="G265" s="330"/>
      <c r="H265" s="1240"/>
      <c r="I265" s="1240"/>
      <c r="J265" s="1236"/>
      <c r="K265" s="1240"/>
      <c r="L265" s="1222"/>
      <c r="M265" s="37" t="s">
        <v>31</v>
      </c>
      <c r="N265" s="50"/>
      <c r="O265" s="50"/>
      <c r="P265" s="50"/>
      <c r="Q265" s="50"/>
      <c r="R265" s="50"/>
      <c r="S265" s="54"/>
      <c r="T265" s="50"/>
      <c r="U265" s="50"/>
      <c r="V265" s="50"/>
      <c r="W265" s="50"/>
      <c r="X265" s="50"/>
      <c r="Y265" s="54"/>
      <c r="Z265" s="50"/>
      <c r="AA265" s="50"/>
      <c r="AB265" s="50"/>
      <c r="AC265" s="50"/>
      <c r="AD265" s="50"/>
      <c r="AE265" s="54"/>
      <c r="AF265" s="50"/>
      <c r="AG265" s="50"/>
      <c r="AH265" s="54"/>
      <c r="AI265" s="50"/>
      <c r="AJ265" s="50"/>
      <c r="AK265" s="54"/>
      <c r="AL265" s="50"/>
      <c r="AM265" s="50"/>
      <c r="AN265" s="50"/>
      <c r="AO265" s="50"/>
      <c r="AP265" s="87"/>
      <c r="AQ265" s="49"/>
      <c r="AR265" s="49"/>
      <c r="AS265" s="49"/>
      <c r="AT265" s="49"/>
      <c r="AU265" s="51"/>
      <c r="AV265" s="94">
        <f t="shared" si="19"/>
        <v>0</v>
      </c>
      <c r="AX265" s="1717"/>
      <c r="AY265" s="1717"/>
      <c r="AZ265" s="1717"/>
    </row>
    <row r="266" spans="1:52" s="13" customFormat="1" ht="13.2" customHeight="1" x14ac:dyDescent="0.4">
      <c r="A266" s="1607" t="s">
        <v>191</v>
      </c>
      <c r="B266" s="1608"/>
      <c r="C266" s="1608"/>
      <c r="D266" s="1608"/>
      <c r="E266" s="1609"/>
      <c r="F266" s="1702">
        <f>SUM(F200:F265)</f>
        <v>0</v>
      </c>
      <c r="G266" s="601"/>
      <c r="H266" s="1624">
        <f>SUM(H190:H265)</f>
        <v>12929</v>
      </c>
      <c r="I266" s="1624">
        <f>SUM(I190:I265)</f>
        <v>12879</v>
      </c>
      <c r="J266" s="1704">
        <f>SUM(J194:J265)</f>
        <v>3135</v>
      </c>
      <c r="K266" s="1624">
        <f>SUM(K190:K265)</f>
        <v>9794</v>
      </c>
      <c r="L266" s="1605">
        <f>J266/H266</f>
        <v>0.24247814989558358</v>
      </c>
      <c r="M266" s="482" t="s">
        <v>39</v>
      </c>
      <c r="N266" s="521">
        <f t="shared" ref="N266:AM266" si="20">N234+N236+N238+N240+N242+N244+N246+N248+N250+N252+N254+N256+N258+N260+N262+N264+N190+N192+N194+N196+N198+N200+N202+N204+N206+N208+N210+N212+N214+N216+N218+N220+N222+N224+N226+N228+N230+N232</f>
        <v>200</v>
      </c>
      <c r="O266" s="521">
        <f t="shared" si="20"/>
        <v>604</v>
      </c>
      <c r="P266" s="521">
        <f t="shared" si="20"/>
        <v>950</v>
      </c>
      <c r="Q266" s="521">
        <f t="shared" si="20"/>
        <v>770</v>
      </c>
      <c r="R266" s="521">
        <f t="shared" si="20"/>
        <v>550</v>
      </c>
      <c r="S266" s="523">
        <f t="shared" si="20"/>
        <v>0</v>
      </c>
      <c r="T266" s="521">
        <f t="shared" si="20"/>
        <v>720</v>
      </c>
      <c r="U266" s="521">
        <f t="shared" si="20"/>
        <v>520</v>
      </c>
      <c r="V266" s="521">
        <f t="shared" si="20"/>
        <v>752</v>
      </c>
      <c r="W266" s="521">
        <f t="shared" si="20"/>
        <v>720</v>
      </c>
      <c r="X266" s="521">
        <f t="shared" si="20"/>
        <v>780</v>
      </c>
      <c r="Y266" s="523">
        <f t="shared" si="20"/>
        <v>0</v>
      </c>
      <c r="Z266" s="521">
        <f t="shared" si="20"/>
        <v>960</v>
      </c>
      <c r="AA266" s="521">
        <f t="shared" si="20"/>
        <v>960</v>
      </c>
      <c r="AB266" s="521">
        <f t="shared" si="20"/>
        <v>960</v>
      </c>
      <c r="AC266" s="521">
        <f t="shared" si="20"/>
        <v>960</v>
      </c>
      <c r="AD266" s="521">
        <f t="shared" si="20"/>
        <v>960</v>
      </c>
      <c r="AE266" s="523">
        <f t="shared" si="20"/>
        <v>0</v>
      </c>
      <c r="AF266" s="521">
        <f t="shared" si="20"/>
        <v>1013</v>
      </c>
      <c r="AG266" s="521">
        <f t="shared" si="20"/>
        <v>500</v>
      </c>
      <c r="AH266" s="523">
        <f t="shared" si="20"/>
        <v>0</v>
      </c>
      <c r="AI266" s="521">
        <f t="shared" si="20"/>
        <v>0</v>
      </c>
      <c r="AJ266" s="521">
        <f t="shared" si="20"/>
        <v>0</v>
      </c>
      <c r="AK266" s="523">
        <f t="shared" si="20"/>
        <v>0</v>
      </c>
      <c r="AL266" s="521">
        <f t="shared" si="20"/>
        <v>0</v>
      </c>
      <c r="AM266" s="521">
        <f t="shared" si="20"/>
        <v>0</v>
      </c>
      <c r="AN266" s="683"/>
      <c r="AO266" s="683"/>
      <c r="AP266" s="683"/>
      <c r="AQ266" s="683"/>
      <c r="AR266" s="683"/>
      <c r="AS266" s="683"/>
      <c r="AT266" s="683"/>
      <c r="AU266" s="683"/>
      <c r="AV266" s="695">
        <f t="shared" si="19"/>
        <v>12879</v>
      </c>
      <c r="AX266" s="47"/>
      <c r="AY266" s="47"/>
      <c r="AZ266" s="47"/>
    </row>
    <row r="267" spans="1:52" s="13" customFormat="1" ht="13.2" customHeight="1" thickBot="1" x14ac:dyDescent="0.45">
      <c r="A267" s="1610"/>
      <c r="B267" s="1611"/>
      <c r="C267" s="1611"/>
      <c r="D267" s="1611"/>
      <c r="E267" s="1612"/>
      <c r="F267" s="1703"/>
      <c r="G267" s="602"/>
      <c r="H267" s="1625"/>
      <c r="I267" s="1625"/>
      <c r="J267" s="1705"/>
      <c r="K267" s="1625"/>
      <c r="L267" s="1606"/>
      <c r="M267" s="475" t="s">
        <v>40</v>
      </c>
      <c r="N267" s="522">
        <f t="shared" ref="N267:AM267" si="21">N235+N237+N239+N241+N243+N245+N247+N249+N251+N253+N255+N257+N259+N261+N263+N265+N191+N193+N195+N197+N199+N201+N203+N205+N207+N209+N211+N213+N215+N217+N219+N221+N223+N225+N227+N229+N231+N233</f>
        <v>98</v>
      </c>
      <c r="O267" s="522">
        <f t="shared" si="21"/>
        <v>1254</v>
      </c>
      <c r="P267" s="522">
        <f t="shared" si="21"/>
        <v>584</v>
      </c>
      <c r="Q267" s="522">
        <f t="shared" si="21"/>
        <v>674</v>
      </c>
      <c r="R267" s="522">
        <f t="shared" si="21"/>
        <v>525</v>
      </c>
      <c r="S267" s="515">
        <f t="shared" si="21"/>
        <v>0</v>
      </c>
      <c r="T267" s="522">
        <f t="shared" si="21"/>
        <v>0</v>
      </c>
      <c r="U267" s="522">
        <f t="shared" si="21"/>
        <v>0</v>
      </c>
      <c r="V267" s="522">
        <f t="shared" si="21"/>
        <v>0</v>
      </c>
      <c r="W267" s="522">
        <f t="shared" si="21"/>
        <v>0</v>
      </c>
      <c r="X267" s="522">
        <f t="shared" si="21"/>
        <v>0</v>
      </c>
      <c r="Y267" s="515">
        <f t="shared" si="21"/>
        <v>0</v>
      </c>
      <c r="Z267" s="522">
        <f t="shared" si="21"/>
        <v>0</v>
      </c>
      <c r="AA267" s="522">
        <f t="shared" si="21"/>
        <v>0</v>
      </c>
      <c r="AB267" s="522">
        <f t="shared" si="21"/>
        <v>0</v>
      </c>
      <c r="AC267" s="522">
        <f t="shared" si="21"/>
        <v>0</v>
      </c>
      <c r="AD267" s="522">
        <f t="shared" si="21"/>
        <v>0</v>
      </c>
      <c r="AE267" s="515">
        <f t="shared" si="21"/>
        <v>0</v>
      </c>
      <c r="AF267" s="522">
        <f t="shared" si="21"/>
        <v>0</v>
      </c>
      <c r="AG267" s="522">
        <f t="shared" si="21"/>
        <v>0</v>
      </c>
      <c r="AH267" s="515">
        <f t="shared" si="21"/>
        <v>0</v>
      </c>
      <c r="AI267" s="522">
        <f t="shared" si="21"/>
        <v>0</v>
      </c>
      <c r="AJ267" s="522">
        <f t="shared" si="21"/>
        <v>0</v>
      </c>
      <c r="AK267" s="515">
        <f t="shared" si="21"/>
        <v>0</v>
      </c>
      <c r="AL267" s="522">
        <f t="shared" si="21"/>
        <v>0</v>
      </c>
      <c r="AM267" s="522">
        <f t="shared" si="21"/>
        <v>0</v>
      </c>
      <c r="AN267" s="684"/>
      <c r="AO267" s="684"/>
      <c r="AP267" s="684"/>
      <c r="AQ267" s="684"/>
      <c r="AR267" s="684"/>
      <c r="AS267" s="684"/>
      <c r="AT267" s="684"/>
      <c r="AU267" s="684"/>
      <c r="AV267" s="94">
        <f t="shared" si="19"/>
        <v>3135</v>
      </c>
      <c r="AX267" s="47"/>
      <c r="AY267" s="47"/>
      <c r="AZ267" s="47"/>
    </row>
    <row r="268" spans="1:52" s="184" customFormat="1" ht="13.2" customHeight="1" x14ac:dyDescent="0.4">
      <c r="A268" s="1719" t="s">
        <v>41</v>
      </c>
      <c r="B268" s="1140" t="s">
        <v>192</v>
      </c>
      <c r="C268" s="1140"/>
      <c r="D268" s="1226" t="s">
        <v>179</v>
      </c>
      <c r="E268" s="295" t="s">
        <v>624</v>
      </c>
      <c r="F268" s="1618"/>
      <c r="G268" s="1722"/>
      <c r="H268" s="1241">
        <v>340</v>
      </c>
      <c r="I268" s="1230">
        <f>AV268</f>
        <v>340</v>
      </c>
      <c r="J268" s="1232">
        <f>SUM(N269:AU269)</f>
        <v>340</v>
      </c>
      <c r="K268" s="1239">
        <f>H268-J268</f>
        <v>0</v>
      </c>
      <c r="L268" s="1209"/>
      <c r="M268" s="30" t="s">
        <v>30</v>
      </c>
      <c r="N268" s="76"/>
      <c r="O268" s="76">
        <v>340</v>
      </c>
      <c r="P268" s="76"/>
      <c r="Q268" s="718"/>
      <c r="R268" s="76"/>
      <c r="S268" s="79"/>
      <c r="T268" s="76"/>
      <c r="U268" s="76"/>
      <c r="V268" s="76"/>
      <c r="W268" s="76"/>
      <c r="X268" s="76"/>
      <c r="Y268" s="79"/>
      <c r="Z268" s="76"/>
      <c r="AA268" s="76"/>
      <c r="AB268" s="76"/>
      <c r="AC268" s="76"/>
      <c r="AD268" s="76"/>
      <c r="AE268" s="79"/>
      <c r="AF268" s="76"/>
      <c r="AG268" s="76"/>
      <c r="AH268" s="79"/>
      <c r="AI268" s="76"/>
      <c r="AJ268" s="76"/>
      <c r="AK268" s="79"/>
      <c r="AL268" s="76"/>
      <c r="AM268" s="76"/>
      <c r="AN268" s="76"/>
      <c r="AO268" s="76"/>
      <c r="AP268" s="76"/>
      <c r="AQ268" s="76"/>
      <c r="AR268" s="44"/>
      <c r="AS268" s="44"/>
      <c r="AT268" s="44"/>
      <c r="AU268" s="45"/>
      <c r="AV268" s="103">
        <f t="shared" si="19"/>
        <v>340</v>
      </c>
      <c r="AX268" s="47"/>
      <c r="AY268" s="47"/>
      <c r="AZ268" s="183"/>
    </row>
    <row r="269" spans="1:52" s="184" customFormat="1" ht="13.2" customHeight="1" thickBot="1" x14ac:dyDescent="0.45">
      <c r="A269" s="1281"/>
      <c r="B269" s="1283"/>
      <c r="C269" s="1283"/>
      <c r="D269" s="1282"/>
      <c r="E269" s="252" t="s">
        <v>369</v>
      </c>
      <c r="F269" s="1619"/>
      <c r="G269" s="1723"/>
      <c r="H269" s="1242"/>
      <c r="I269" s="1235"/>
      <c r="J269" s="1236"/>
      <c r="K269" s="1240"/>
      <c r="L269" s="1222"/>
      <c r="M269" s="37" t="s">
        <v>31</v>
      </c>
      <c r="N269" s="40"/>
      <c r="O269" s="40"/>
      <c r="P269" s="40"/>
      <c r="Q269" s="40"/>
      <c r="R269" s="40"/>
      <c r="S269" s="78"/>
      <c r="T269" s="40"/>
      <c r="U269" s="40">
        <v>340</v>
      </c>
      <c r="V269" s="40"/>
      <c r="W269" s="40"/>
      <c r="X269" s="40"/>
      <c r="Y269" s="78"/>
      <c r="Z269" s="40"/>
      <c r="AA269" s="40"/>
      <c r="AB269" s="40"/>
      <c r="AC269" s="40"/>
      <c r="AD269" s="40"/>
      <c r="AE269" s="78"/>
      <c r="AF269" s="40"/>
      <c r="AG269" s="40"/>
      <c r="AH269" s="78"/>
      <c r="AI269" s="40"/>
      <c r="AJ269" s="40"/>
      <c r="AK269" s="78"/>
      <c r="AL269" s="40"/>
      <c r="AM269" s="40"/>
      <c r="AN269" s="40"/>
      <c r="AO269" s="40"/>
      <c r="AP269" s="40"/>
      <c r="AQ269" s="40"/>
      <c r="AR269" s="49"/>
      <c r="AS269" s="49"/>
      <c r="AT269" s="49"/>
      <c r="AU269" s="51"/>
      <c r="AV269" s="94">
        <f t="shared" si="19"/>
        <v>340</v>
      </c>
      <c r="AX269" s="47"/>
      <c r="AY269" s="47"/>
      <c r="AZ269" s="183"/>
    </row>
    <row r="270" spans="1:52" s="184" customFormat="1" ht="13.2" hidden="1" customHeight="1" x14ac:dyDescent="0.4">
      <c r="A270" s="1719" t="s">
        <v>41</v>
      </c>
      <c r="B270" s="1283"/>
      <c r="C270" s="1140"/>
      <c r="D270" s="1226" t="s">
        <v>179</v>
      </c>
      <c r="E270" s="60" t="s">
        <v>405</v>
      </c>
      <c r="F270" s="1720"/>
      <c r="G270" s="1722"/>
      <c r="H270" s="1142"/>
      <c r="I270" s="1348">
        <f>AV270</f>
        <v>0</v>
      </c>
      <c r="J270" s="1232">
        <f>SUM(N271:AU271)</f>
        <v>0</v>
      </c>
      <c r="K270" s="1239">
        <f>H270-J270</f>
        <v>0</v>
      </c>
      <c r="L270" s="1209" t="e">
        <f>J270/H270</f>
        <v>#DIV/0!</v>
      </c>
      <c r="M270" s="30" t="s">
        <v>30</v>
      </c>
      <c r="N270" s="76"/>
      <c r="O270" s="76"/>
      <c r="P270" s="76"/>
      <c r="Q270" s="76"/>
      <c r="R270" s="76"/>
      <c r="S270" s="79"/>
      <c r="T270" s="76"/>
      <c r="U270" s="76"/>
      <c r="V270" s="76"/>
      <c r="W270" s="76"/>
      <c r="X270" s="76"/>
      <c r="Y270" s="79"/>
      <c r="Z270" s="76"/>
      <c r="AA270" s="76"/>
      <c r="AB270" s="76"/>
      <c r="AC270" s="76"/>
      <c r="AD270" s="76"/>
      <c r="AE270" s="79"/>
      <c r="AF270" s="76"/>
      <c r="AG270" s="76"/>
      <c r="AH270" s="79"/>
      <c r="AI270" s="76"/>
      <c r="AJ270" s="76"/>
      <c r="AK270" s="79"/>
      <c r="AL270" s="76"/>
      <c r="AM270" s="76"/>
      <c r="AN270" s="76"/>
      <c r="AO270" s="76"/>
      <c r="AP270" s="76"/>
      <c r="AQ270" s="76"/>
      <c r="AR270" s="44"/>
      <c r="AS270" s="44"/>
      <c r="AT270" s="44"/>
      <c r="AU270" s="45"/>
      <c r="AV270" s="103">
        <f t="shared" si="19"/>
        <v>0</v>
      </c>
      <c r="AX270" s="1712"/>
      <c r="AY270" s="1712"/>
      <c r="AZ270" s="183"/>
    </row>
    <row r="271" spans="1:52" s="184" customFormat="1" ht="13.2" hidden="1" customHeight="1" thickBot="1" x14ac:dyDescent="0.45">
      <c r="A271" s="1281"/>
      <c r="B271" s="1283"/>
      <c r="C271" s="1283"/>
      <c r="D271" s="1282"/>
      <c r="E271" s="106" t="s">
        <v>368</v>
      </c>
      <c r="F271" s="1721"/>
      <c r="G271" s="1723"/>
      <c r="H271" s="1137"/>
      <c r="I271" s="1349"/>
      <c r="J271" s="1236"/>
      <c r="K271" s="1240"/>
      <c r="L271" s="1222"/>
      <c r="M271" s="37" t="s">
        <v>31</v>
      </c>
      <c r="N271" s="40"/>
      <c r="O271" s="40"/>
      <c r="P271" s="40"/>
      <c r="Q271" s="40"/>
      <c r="R271" s="40"/>
      <c r="S271" s="78"/>
      <c r="T271" s="40"/>
      <c r="U271" s="40"/>
      <c r="V271" s="40"/>
      <c r="W271" s="40"/>
      <c r="X271" s="40"/>
      <c r="Y271" s="78"/>
      <c r="Z271" s="40"/>
      <c r="AA271" s="40"/>
      <c r="AB271" s="40"/>
      <c r="AC271" s="40"/>
      <c r="AD271" s="40"/>
      <c r="AE271" s="78"/>
      <c r="AF271" s="40"/>
      <c r="AG271" s="40"/>
      <c r="AH271" s="78"/>
      <c r="AI271" s="40"/>
      <c r="AJ271" s="40"/>
      <c r="AK271" s="78"/>
      <c r="AL271" s="40"/>
      <c r="AM271" s="40"/>
      <c r="AN271" s="40"/>
      <c r="AO271" s="40"/>
      <c r="AP271" s="40"/>
      <c r="AQ271" s="40"/>
      <c r="AR271" s="49"/>
      <c r="AS271" s="49"/>
      <c r="AT271" s="49"/>
      <c r="AU271" s="51"/>
      <c r="AV271" s="94">
        <f t="shared" si="19"/>
        <v>0</v>
      </c>
      <c r="AX271" s="1712"/>
      <c r="AY271" s="1712"/>
      <c r="AZ271" s="183"/>
    </row>
    <row r="272" spans="1:52" s="184" customFormat="1" ht="12" hidden="1" customHeight="1" x14ac:dyDescent="0.4">
      <c r="A272" s="1328" t="s">
        <v>41</v>
      </c>
      <c r="B272" s="1283"/>
      <c r="C272" s="1140"/>
      <c r="D272" s="1226"/>
      <c r="E272" s="295"/>
      <c r="F272" s="1350"/>
      <c r="G272" s="1722"/>
      <c r="H272" s="1142"/>
      <c r="I272" s="1230">
        <f>AV272</f>
        <v>0</v>
      </c>
      <c r="J272" s="1232">
        <f>SUM(N273:AU273)</f>
        <v>0</v>
      </c>
      <c r="K272" s="1239">
        <f>H272-J272</f>
        <v>0</v>
      </c>
      <c r="L272" s="1209" t="e">
        <f>J272/H272</f>
        <v>#DIV/0!</v>
      </c>
      <c r="M272" s="30" t="s">
        <v>30</v>
      </c>
      <c r="N272" s="33"/>
      <c r="O272" s="33"/>
      <c r="P272" s="33"/>
      <c r="Q272" s="33"/>
      <c r="R272" s="33"/>
      <c r="S272" s="193"/>
      <c r="T272" s="33"/>
      <c r="U272" s="33"/>
      <c r="V272" s="33"/>
      <c r="W272" s="33"/>
      <c r="X272" s="33"/>
      <c r="Y272" s="193"/>
      <c r="Z272" s="33"/>
      <c r="AA272" s="33"/>
      <c r="AB272" s="33"/>
      <c r="AC272" s="33"/>
      <c r="AD272" s="33"/>
      <c r="AE272" s="193"/>
      <c r="AF272" s="33"/>
      <c r="AG272" s="33"/>
      <c r="AH272" s="193"/>
      <c r="AI272" s="33"/>
      <c r="AJ272" s="33"/>
      <c r="AK272" s="193"/>
      <c r="AL272" s="33"/>
      <c r="AM272" s="33"/>
      <c r="AN272" s="33"/>
      <c r="AO272" s="33"/>
      <c r="AP272" s="76"/>
      <c r="AQ272" s="33"/>
      <c r="AR272" s="44"/>
      <c r="AS272" s="44"/>
      <c r="AT272" s="44"/>
      <c r="AU272" s="45"/>
      <c r="AV272" s="103">
        <f t="shared" si="19"/>
        <v>0</v>
      </c>
      <c r="AX272" s="47"/>
      <c r="AY272" s="47"/>
      <c r="AZ272" s="183"/>
    </row>
    <row r="273" spans="1:52" s="184" customFormat="1" ht="13.2" hidden="1" customHeight="1" thickBot="1" x14ac:dyDescent="0.45">
      <c r="A273" s="1277"/>
      <c r="B273" s="1283"/>
      <c r="C273" s="1283"/>
      <c r="D273" s="1282"/>
      <c r="E273" s="252"/>
      <c r="F273" s="1351"/>
      <c r="G273" s="1723"/>
      <c r="H273" s="1137"/>
      <c r="I273" s="1235"/>
      <c r="J273" s="1236"/>
      <c r="K273" s="1240"/>
      <c r="L273" s="1222"/>
      <c r="M273" s="37" t="s">
        <v>31</v>
      </c>
      <c r="N273" s="40"/>
      <c r="O273" s="40"/>
      <c r="P273" s="40"/>
      <c r="Q273" s="40"/>
      <c r="R273" s="40"/>
      <c r="S273" s="78"/>
      <c r="T273" s="40"/>
      <c r="U273" s="40"/>
      <c r="V273" s="40"/>
      <c r="W273" s="40"/>
      <c r="X273" s="40"/>
      <c r="Y273" s="78"/>
      <c r="Z273" s="40"/>
      <c r="AA273" s="40"/>
      <c r="AB273" s="40"/>
      <c r="AC273" s="40"/>
      <c r="AD273" s="40"/>
      <c r="AE273" s="78"/>
      <c r="AF273" s="40"/>
      <c r="AG273" s="40"/>
      <c r="AH273" s="78"/>
      <c r="AI273" s="40"/>
      <c r="AJ273" s="40"/>
      <c r="AK273" s="78"/>
      <c r="AL273" s="40"/>
      <c r="AM273" s="40"/>
      <c r="AN273" s="40"/>
      <c r="AO273" s="40"/>
      <c r="AP273" s="40"/>
      <c r="AQ273" s="40"/>
      <c r="AR273" s="49"/>
      <c r="AS273" s="49"/>
      <c r="AT273" s="49"/>
      <c r="AU273" s="51"/>
      <c r="AV273" s="94">
        <f t="shared" si="19"/>
        <v>0</v>
      </c>
      <c r="AX273" s="47"/>
      <c r="AY273" s="47"/>
      <c r="AZ273" s="183"/>
    </row>
    <row r="274" spans="1:52" s="184" customFormat="1" ht="13.2" customHeight="1" x14ac:dyDescent="0.4">
      <c r="A274" s="1328" t="s">
        <v>41</v>
      </c>
      <c r="B274" s="1283"/>
      <c r="C274" s="1140"/>
      <c r="D274" s="1226" t="s">
        <v>179</v>
      </c>
      <c r="E274" s="152" t="s">
        <v>625</v>
      </c>
      <c r="F274" s="1350"/>
      <c r="G274" s="1722"/>
      <c r="H274" s="1142">
        <v>200</v>
      </c>
      <c r="I274" s="1230">
        <f>AV274</f>
        <v>200</v>
      </c>
      <c r="J274" s="1232">
        <f>SUM(N275:AU275)</f>
        <v>0</v>
      </c>
      <c r="K274" s="1239">
        <f>H274-J274</f>
        <v>200</v>
      </c>
      <c r="L274" s="1209">
        <f>J274/H274</f>
        <v>0</v>
      </c>
      <c r="M274" s="30" t="s">
        <v>30</v>
      </c>
      <c r="N274" s="90"/>
      <c r="O274" s="90"/>
      <c r="P274" s="90"/>
      <c r="Q274" s="90"/>
      <c r="R274" s="90">
        <v>200</v>
      </c>
      <c r="S274" s="129"/>
      <c r="T274" s="90"/>
      <c r="U274" s="90"/>
      <c r="V274" s="356"/>
      <c r="W274" s="90"/>
      <c r="X274" s="90"/>
      <c r="Y274" s="129"/>
      <c r="Z274" s="90"/>
      <c r="AA274" s="90"/>
      <c r="AB274" s="90"/>
      <c r="AC274" s="90"/>
      <c r="AD274" s="90"/>
      <c r="AE274" s="129"/>
      <c r="AF274" s="90"/>
      <c r="AG274" s="90"/>
      <c r="AH274" s="129"/>
      <c r="AI274" s="90"/>
      <c r="AJ274" s="90"/>
      <c r="AK274" s="129"/>
      <c r="AL274" s="90"/>
      <c r="AM274" s="90"/>
      <c r="AN274" s="90"/>
      <c r="AO274" s="33"/>
      <c r="AP274" s="136"/>
      <c r="AQ274" s="136"/>
      <c r="AR274" s="44"/>
      <c r="AS274" s="44"/>
      <c r="AT274" s="44"/>
      <c r="AU274" s="45"/>
      <c r="AV274" s="103">
        <f t="shared" si="19"/>
        <v>200</v>
      </c>
      <c r="AX274" s="1712"/>
      <c r="AY274" s="1712"/>
      <c r="AZ274" s="1712"/>
    </row>
    <row r="275" spans="1:52" s="184" customFormat="1" ht="13.2" customHeight="1" thickBot="1" x14ac:dyDescent="0.45">
      <c r="A275" s="1277"/>
      <c r="B275" s="1283"/>
      <c r="C275" s="1283"/>
      <c r="D275" s="1282"/>
      <c r="E275" s="105" t="s">
        <v>195</v>
      </c>
      <c r="F275" s="1351"/>
      <c r="G275" s="1723"/>
      <c r="H275" s="1137"/>
      <c r="I275" s="1235"/>
      <c r="J275" s="1236"/>
      <c r="K275" s="1240"/>
      <c r="L275" s="1222"/>
      <c r="M275" s="37" t="s">
        <v>31</v>
      </c>
      <c r="N275" s="91"/>
      <c r="O275" s="91"/>
      <c r="P275" s="91"/>
      <c r="Q275" s="91"/>
      <c r="R275" s="91"/>
      <c r="S275" s="134"/>
      <c r="T275" s="91"/>
      <c r="U275" s="91"/>
      <c r="V275" s="91"/>
      <c r="W275" s="91"/>
      <c r="X275" s="91"/>
      <c r="Y275" s="134"/>
      <c r="Z275" s="91"/>
      <c r="AA275" s="91"/>
      <c r="AB275" s="91"/>
      <c r="AC275" s="91"/>
      <c r="AD275" s="91"/>
      <c r="AE275" s="134"/>
      <c r="AF275" s="91"/>
      <c r="AG275" s="91"/>
      <c r="AH275" s="134"/>
      <c r="AI275" s="91"/>
      <c r="AJ275" s="91"/>
      <c r="AK275" s="134"/>
      <c r="AL275" s="91"/>
      <c r="AM275" s="91"/>
      <c r="AN275" s="91"/>
      <c r="AO275" s="91"/>
      <c r="AP275" s="135"/>
      <c r="AQ275" s="91"/>
      <c r="AR275" s="49"/>
      <c r="AS275" s="49"/>
      <c r="AT275" s="49"/>
      <c r="AU275" s="51"/>
      <c r="AV275" s="94">
        <f t="shared" si="19"/>
        <v>0</v>
      </c>
      <c r="AX275" s="1712"/>
      <c r="AY275" s="1712"/>
      <c r="AZ275" s="1712"/>
    </row>
    <row r="276" spans="1:52" s="184" customFormat="1" ht="13.2" hidden="1" customHeight="1" x14ac:dyDescent="0.4">
      <c r="A276" s="1719" t="s">
        <v>41</v>
      </c>
      <c r="B276" s="1283"/>
      <c r="C276" s="1140"/>
      <c r="D276" s="1226" t="s">
        <v>179</v>
      </c>
      <c r="E276" s="60" t="s">
        <v>405</v>
      </c>
      <c r="F276" s="1350"/>
      <c r="G276" s="1724"/>
      <c r="H276" s="1142"/>
      <c r="I276" s="1230">
        <f>AV276</f>
        <v>0</v>
      </c>
      <c r="J276" s="1232">
        <f>SUM(N277:AU277)</f>
        <v>0</v>
      </c>
      <c r="K276" s="1239">
        <f>H276-J276</f>
        <v>0</v>
      </c>
      <c r="L276" s="1209" t="e">
        <f>J276/H276</f>
        <v>#DIV/0!</v>
      </c>
      <c r="M276" s="30" t="s">
        <v>30</v>
      </c>
      <c r="N276" s="76"/>
      <c r="O276" s="76"/>
      <c r="P276" s="76"/>
      <c r="Q276" s="76"/>
      <c r="R276" s="76"/>
      <c r="S276" s="79"/>
      <c r="T276" s="76"/>
      <c r="U276" s="76"/>
      <c r="V276" s="76"/>
      <c r="W276" s="76"/>
      <c r="X276" s="76"/>
      <c r="Y276" s="79"/>
      <c r="Z276" s="76"/>
      <c r="AA276" s="76"/>
      <c r="AB276" s="76"/>
      <c r="AC276" s="76"/>
      <c r="AD276" s="76"/>
      <c r="AE276" s="79"/>
      <c r="AF276" s="76"/>
      <c r="AG276" s="76"/>
      <c r="AH276" s="79"/>
      <c r="AI276" s="76"/>
      <c r="AJ276" s="76"/>
      <c r="AK276" s="79"/>
      <c r="AL276" s="76"/>
      <c r="AM276" s="76"/>
      <c r="AN276" s="76"/>
      <c r="AO276" s="76"/>
      <c r="AP276" s="76"/>
      <c r="AQ276" s="76"/>
      <c r="AR276" s="90"/>
      <c r="AS276" s="90"/>
      <c r="AT276" s="90"/>
      <c r="AU276" s="45"/>
      <c r="AV276" s="103">
        <f t="shared" si="19"/>
        <v>0</v>
      </c>
      <c r="AX276" s="1712"/>
      <c r="AY276" s="1712"/>
      <c r="AZ276" s="183"/>
    </row>
    <row r="277" spans="1:52" s="184" customFormat="1" ht="13.2" hidden="1" customHeight="1" thickBot="1" x14ac:dyDescent="0.45">
      <c r="A277" s="1281"/>
      <c r="B277" s="1283"/>
      <c r="C277" s="1141"/>
      <c r="D277" s="1282"/>
      <c r="E277" s="106" t="s">
        <v>368</v>
      </c>
      <c r="F277" s="1351"/>
      <c r="G277" s="1725"/>
      <c r="H277" s="1137"/>
      <c r="I277" s="1235"/>
      <c r="J277" s="1236"/>
      <c r="K277" s="1240"/>
      <c r="L277" s="1222"/>
      <c r="M277" s="37" t="s">
        <v>31</v>
      </c>
      <c r="N277" s="40"/>
      <c r="O277" s="40"/>
      <c r="P277" s="40"/>
      <c r="Q277" s="40"/>
      <c r="R277" s="40"/>
      <c r="S277" s="78"/>
      <c r="T277" s="40"/>
      <c r="U277" s="40"/>
      <c r="V277" s="40"/>
      <c r="W277" s="40"/>
      <c r="X277" s="40"/>
      <c r="Y277" s="78"/>
      <c r="Z277" s="40"/>
      <c r="AA277" s="40"/>
      <c r="AB277" s="40"/>
      <c r="AC277" s="40"/>
      <c r="AD277" s="40"/>
      <c r="AE277" s="78"/>
      <c r="AF277" s="40"/>
      <c r="AG277" s="40"/>
      <c r="AH277" s="78"/>
      <c r="AI277" s="40"/>
      <c r="AJ277" s="40"/>
      <c r="AK277" s="78"/>
      <c r="AL277" s="40"/>
      <c r="AM277" s="40"/>
      <c r="AN277" s="40"/>
      <c r="AO277" s="40"/>
      <c r="AP277" s="40"/>
      <c r="AQ277" s="40"/>
      <c r="AR277" s="92"/>
      <c r="AS277" s="92"/>
      <c r="AT277" s="92"/>
      <c r="AU277" s="51"/>
      <c r="AV277" s="94">
        <f t="shared" si="19"/>
        <v>0</v>
      </c>
      <c r="AX277" s="1712"/>
      <c r="AY277" s="1712"/>
      <c r="AZ277" s="183"/>
    </row>
    <row r="278" spans="1:52" s="184" customFormat="1" ht="13.2" hidden="1" customHeight="1" x14ac:dyDescent="0.4">
      <c r="A278" s="1719" t="s">
        <v>41</v>
      </c>
      <c r="B278" s="1283"/>
      <c r="C278" s="1140"/>
      <c r="D278" s="1226" t="s">
        <v>179</v>
      </c>
      <c r="E278" s="60" t="s">
        <v>536</v>
      </c>
      <c r="F278" s="1350"/>
      <c r="G278" s="334"/>
      <c r="H278" s="1142"/>
      <c r="I278" s="1230">
        <f>AV278</f>
        <v>0</v>
      </c>
      <c r="J278" s="1232">
        <f>SUM(N279:AU279)</f>
        <v>0</v>
      </c>
      <c r="K278" s="1239">
        <f>H278-J278</f>
        <v>0</v>
      </c>
      <c r="L278" s="1209" t="e">
        <f>J278/H278</f>
        <v>#DIV/0!</v>
      </c>
      <c r="M278" s="30" t="s">
        <v>30</v>
      </c>
      <c r="N278" s="76"/>
      <c r="O278" s="76"/>
      <c r="P278" s="76"/>
      <c r="Q278" s="76"/>
      <c r="R278" s="76"/>
      <c r="S278" s="79"/>
      <c r="T278" s="76"/>
      <c r="U278" s="76"/>
      <c r="V278" s="76"/>
      <c r="W278" s="76"/>
      <c r="X278" s="76"/>
      <c r="Y278" s="79"/>
      <c r="Z278" s="76"/>
      <c r="AA278" s="76"/>
      <c r="AB278" s="76"/>
      <c r="AC278" s="76"/>
      <c r="AD278" s="76"/>
      <c r="AE278" s="79"/>
      <c r="AF278" s="76"/>
      <c r="AG278" s="76"/>
      <c r="AH278" s="79"/>
      <c r="AI278" s="76"/>
      <c r="AJ278" s="76"/>
      <c r="AK278" s="79"/>
      <c r="AL278" s="76"/>
      <c r="AM278" s="76"/>
      <c r="AN278" s="76"/>
      <c r="AO278" s="44"/>
      <c r="AP278" s="76"/>
      <c r="AQ278" s="44"/>
      <c r="AR278" s="44"/>
      <c r="AS278" s="44"/>
      <c r="AT278" s="44"/>
      <c r="AU278" s="45"/>
      <c r="AV278" s="103">
        <f t="shared" si="19"/>
        <v>0</v>
      </c>
      <c r="AX278" s="47"/>
      <c r="AY278" s="47"/>
      <c r="AZ278" s="183"/>
    </row>
    <row r="279" spans="1:52" s="184" customFormat="1" ht="13.2" hidden="1" customHeight="1" thickBot="1" x14ac:dyDescent="0.45">
      <c r="A279" s="1281"/>
      <c r="B279" s="1283"/>
      <c r="C279" s="1283"/>
      <c r="D279" s="1282"/>
      <c r="E279" s="106" t="s">
        <v>537</v>
      </c>
      <c r="F279" s="1351"/>
      <c r="G279" s="333"/>
      <c r="H279" s="1137"/>
      <c r="I279" s="1235"/>
      <c r="J279" s="1236"/>
      <c r="K279" s="1240"/>
      <c r="L279" s="1222"/>
      <c r="M279" s="37" t="s">
        <v>31</v>
      </c>
      <c r="N279" s="40"/>
      <c r="O279" s="40"/>
      <c r="P279" s="40"/>
      <c r="Q279" s="40"/>
      <c r="R279" s="40"/>
      <c r="S279" s="78"/>
      <c r="T279" s="40"/>
      <c r="U279" s="40"/>
      <c r="V279" s="40"/>
      <c r="W279" s="40"/>
      <c r="X279" s="40"/>
      <c r="Y279" s="78"/>
      <c r="Z279" s="40"/>
      <c r="AA279" s="40"/>
      <c r="AB279" s="40"/>
      <c r="AC279" s="40"/>
      <c r="AD279" s="40"/>
      <c r="AE279" s="78"/>
      <c r="AF279" s="40"/>
      <c r="AG279" s="40"/>
      <c r="AH279" s="78"/>
      <c r="AI279" s="40"/>
      <c r="AJ279" s="40"/>
      <c r="AK279" s="78"/>
      <c r="AL279" s="40"/>
      <c r="AM279" s="40"/>
      <c r="AN279" s="40"/>
      <c r="AO279" s="50"/>
      <c r="AP279" s="40"/>
      <c r="AQ279" s="50"/>
      <c r="AR279" s="49"/>
      <c r="AS279" s="49"/>
      <c r="AT279" s="49"/>
      <c r="AU279" s="51"/>
      <c r="AV279" s="94">
        <f t="shared" si="19"/>
        <v>0</v>
      </c>
      <c r="AX279" s="47"/>
      <c r="AY279" s="47"/>
      <c r="AZ279" s="183"/>
    </row>
    <row r="280" spans="1:52" s="184" customFormat="1" ht="13.2" hidden="1" customHeight="1" x14ac:dyDescent="0.4">
      <c r="A280" s="1719" t="s">
        <v>41</v>
      </c>
      <c r="B280" s="1283"/>
      <c r="C280" s="1140"/>
      <c r="D280" s="1226" t="s">
        <v>179</v>
      </c>
      <c r="E280" s="60" t="s">
        <v>193</v>
      </c>
      <c r="F280" s="152"/>
      <c r="G280" s="152"/>
      <c r="H280" s="1142"/>
      <c r="I280" s="1230">
        <f>AV280</f>
        <v>0</v>
      </c>
      <c r="J280" s="1232">
        <f>SUM(N281:AU281)</f>
        <v>0</v>
      </c>
      <c r="K280" s="1239">
        <f>H280-J280</f>
        <v>0</v>
      </c>
      <c r="L280" s="1209" t="e">
        <f>J280/H280</f>
        <v>#DIV/0!</v>
      </c>
      <c r="M280" s="30" t="s">
        <v>30</v>
      </c>
      <c r="N280" s="44"/>
      <c r="O280" s="44"/>
      <c r="P280" s="44"/>
      <c r="Q280" s="44"/>
      <c r="R280" s="44"/>
      <c r="S280" s="43"/>
      <c r="T280" s="44"/>
      <c r="U280" s="44"/>
      <c r="V280" s="44"/>
      <c r="W280" s="44"/>
      <c r="X280" s="44"/>
      <c r="Y280" s="43"/>
      <c r="Z280" s="44"/>
      <c r="AA280" s="44"/>
      <c r="AB280" s="44"/>
      <c r="AC280" s="44"/>
      <c r="AD280" s="44"/>
      <c r="AE280" s="43"/>
      <c r="AF280" s="44"/>
      <c r="AG280" s="44"/>
      <c r="AH280" s="43"/>
      <c r="AI280" s="44"/>
      <c r="AJ280" s="44"/>
      <c r="AK280" s="43"/>
      <c r="AL280" s="44"/>
      <c r="AM280" s="44"/>
      <c r="AN280" s="44"/>
      <c r="AO280" s="44"/>
      <c r="AP280" s="45"/>
      <c r="AQ280" s="44"/>
      <c r="AR280" s="44"/>
      <c r="AS280" s="44"/>
      <c r="AT280" s="44"/>
      <c r="AU280" s="45"/>
      <c r="AV280" s="103">
        <f t="shared" si="19"/>
        <v>0</v>
      </c>
      <c r="AX280" s="47"/>
      <c r="AY280" s="47"/>
      <c r="AZ280" s="183"/>
    </row>
    <row r="281" spans="1:52" s="184" customFormat="1" ht="13.2" hidden="1" customHeight="1" thickBot="1" x14ac:dyDescent="0.45">
      <c r="A281" s="1281"/>
      <c r="B281" s="1283"/>
      <c r="C281" s="1283"/>
      <c r="D281" s="1282"/>
      <c r="E281" s="84" t="s">
        <v>194</v>
      </c>
      <c r="F281" s="155"/>
      <c r="G281" s="155"/>
      <c r="H281" s="1137"/>
      <c r="I281" s="1235"/>
      <c r="J281" s="1236"/>
      <c r="K281" s="1240"/>
      <c r="L281" s="1222"/>
      <c r="M281" s="37" t="s">
        <v>31</v>
      </c>
      <c r="N281" s="50"/>
      <c r="O281" s="50"/>
      <c r="P281" s="50"/>
      <c r="Q281" s="50"/>
      <c r="R281" s="50"/>
      <c r="S281" s="54"/>
      <c r="T281" s="50"/>
      <c r="U281" s="50"/>
      <c r="V281" s="50"/>
      <c r="W281" s="50"/>
      <c r="X281" s="50"/>
      <c r="Y281" s="54"/>
      <c r="Z281" s="50"/>
      <c r="AA281" s="50"/>
      <c r="AB281" s="50"/>
      <c r="AC281" s="50"/>
      <c r="AD281" s="50"/>
      <c r="AE281" s="54"/>
      <c r="AF281" s="50"/>
      <c r="AG281" s="50"/>
      <c r="AH281" s="54"/>
      <c r="AI281" s="50"/>
      <c r="AJ281" s="50"/>
      <c r="AK281" s="54"/>
      <c r="AL281" s="50"/>
      <c r="AM281" s="50"/>
      <c r="AN281" s="50"/>
      <c r="AO281" s="50"/>
      <c r="AP281" s="51"/>
      <c r="AQ281" s="50"/>
      <c r="AR281" s="49"/>
      <c r="AS281" s="49"/>
      <c r="AT281" s="49"/>
      <c r="AU281" s="51"/>
      <c r="AV281" s="94">
        <f t="shared" si="19"/>
        <v>0</v>
      </c>
      <c r="AX281" s="47"/>
      <c r="AY281" s="47"/>
      <c r="AZ281" s="183"/>
    </row>
    <row r="282" spans="1:52" s="184" customFormat="1" ht="13.2" hidden="1" customHeight="1" x14ac:dyDescent="0.4">
      <c r="A282" s="1719" t="s">
        <v>41</v>
      </c>
      <c r="B282" s="1283"/>
      <c r="C282" s="1140"/>
      <c r="D282" s="1335"/>
      <c r="E282" s="274"/>
      <c r="F282" s="139"/>
      <c r="G282" s="139"/>
      <c r="H282" s="1142"/>
      <c r="I282" s="1230">
        <f>AV282</f>
        <v>0</v>
      </c>
      <c r="J282" s="1232">
        <f>SUM(N283:AU283)</f>
        <v>0</v>
      </c>
      <c r="K282" s="1239">
        <f>H282-J282</f>
        <v>0</v>
      </c>
      <c r="L282" s="1209" t="e">
        <f>J282/H282</f>
        <v>#DIV/0!</v>
      </c>
      <c r="M282" s="30" t="s">
        <v>30</v>
      </c>
      <c r="N282" s="44"/>
      <c r="O282" s="44"/>
      <c r="P282" s="44"/>
      <c r="Q282" s="44"/>
      <c r="R282" s="44"/>
      <c r="S282" s="43"/>
      <c r="T282" s="44"/>
      <c r="U282" s="44"/>
      <c r="V282" s="44"/>
      <c r="W282" s="44"/>
      <c r="X282" s="44"/>
      <c r="Y282" s="43"/>
      <c r="Z282" s="44"/>
      <c r="AA282" s="44"/>
      <c r="AB282" s="44"/>
      <c r="AC282" s="44"/>
      <c r="AD282" s="44"/>
      <c r="AE282" s="43"/>
      <c r="AF282" s="44"/>
      <c r="AG282" s="44"/>
      <c r="AH282" s="43"/>
      <c r="AI282" s="44"/>
      <c r="AJ282" s="44"/>
      <c r="AK282" s="43"/>
      <c r="AL282" s="44"/>
      <c r="AM282" s="44"/>
      <c r="AN282" s="44"/>
      <c r="AO282" s="44"/>
      <c r="AP282" s="45"/>
      <c r="AQ282" s="44"/>
      <c r="AR282" s="90"/>
      <c r="AS282" s="90"/>
      <c r="AT282" s="90"/>
      <c r="AU282" s="45"/>
      <c r="AV282" s="103">
        <f t="shared" si="19"/>
        <v>0</v>
      </c>
      <c r="AX282" s="1712"/>
      <c r="AY282" s="1712"/>
      <c r="AZ282" s="183"/>
    </row>
    <row r="283" spans="1:52" s="184" customFormat="1" ht="13.2" hidden="1" customHeight="1" thickBot="1" x14ac:dyDescent="0.45">
      <c r="A283" s="1281"/>
      <c r="B283" s="1283"/>
      <c r="C283" s="1283"/>
      <c r="D283" s="1336"/>
      <c r="E283" s="104"/>
      <c r="F283" s="105"/>
      <c r="G283" s="105"/>
      <c r="H283" s="1137"/>
      <c r="I283" s="1235"/>
      <c r="J283" s="1236"/>
      <c r="K283" s="1240"/>
      <c r="L283" s="1222"/>
      <c r="M283" s="37" t="s">
        <v>31</v>
      </c>
      <c r="N283" s="49"/>
      <c r="O283" s="49"/>
      <c r="P283" s="49"/>
      <c r="Q283" s="49"/>
      <c r="R283" s="49"/>
      <c r="S283" s="48"/>
      <c r="T283" s="49"/>
      <c r="U283" s="49"/>
      <c r="V283" s="49"/>
      <c r="W283" s="49"/>
      <c r="X283" s="49"/>
      <c r="Y283" s="48"/>
      <c r="Z283" s="49"/>
      <c r="AA283" s="49"/>
      <c r="AB283" s="49"/>
      <c r="AC283" s="49"/>
      <c r="AD283" s="49"/>
      <c r="AE283" s="48"/>
      <c r="AF283" s="49"/>
      <c r="AG283" s="49"/>
      <c r="AH283" s="48"/>
      <c r="AI283" s="49"/>
      <c r="AJ283" s="49"/>
      <c r="AK283" s="48"/>
      <c r="AL283" s="49"/>
      <c r="AM283" s="49"/>
      <c r="AN283" s="49"/>
      <c r="AO283" s="49"/>
      <c r="AP283" s="51"/>
      <c r="AQ283" s="49"/>
      <c r="AR283" s="92"/>
      <c r="AS283" s="92"/>
      <c r="AT283" s="92"/>
      <c r="AU283" s="51"/>
      <c r="AV283" s="94">
        <f t="shared" si="19"/>
        <v>0</v>
      </c>
      <c r="AX283" s="1712"/>
      <c r="AY283" s="1712"/>
      <c r="AZ283" s="183"/>
    </row>
    <row r="284" spans="1:52" s="184" customFormat="1" ht="13.2" hidden="1" customHeight="1" x14ac:dyDescent="0.4">
      <c r="A284" s="1719" t="s">
        <v>41</v>
      </c>
      <c r="B284" s="1283"/>
      <c r="C284" s="1140"/>
      <c r="D284" s="1226"/>
      <c r="E284" s="274"/>
      <c r="F284" s="1350"/>
      <c r="G284" s="334"/>
      <c r="H284" s="1142"/>
      <c r="I284" s="1230">
        <f>AV284</f>
        <v>0</v>
      </c>
      <c r="J284" s="1232">
        <f>SUM(N285:AU285)</f>
        <v>0</v>
      </c>
      <c r="K284" s="1239">
        <f>H284-J284</f>
        <v>0</v>
      </c>
      <c r="L284" s="1209" t="e">
        <f>J284/H284</f>
        <v>#DIV/0!</v>
      </c>
      <c r="M284" s="30" t="s">
        <v>30</v>
      </c>
      <c r="N284" s="131"/>
      <c r="O284" s="131"/>
      <c r="P284" s="131"/>
      <c r="Q284" s="131"/>
      <c r="R284" s="131"/>
      <c r="S284" s="140"/>
      <c r="T284" s="131"/>
      <c r="U284" s="131"/>
      <c r="V284" s="131"/>
      <c r="W284" s="131"/>
      <c r="X284" s="131"/>
      <c r="Y284" s="140"/>
      <c r="Z284" s="131"/>
      <c r="AA284" s="131"/>
      <c r="AB284" s="131"/>
      <c r="AC284" s="131"/>
      <c r="AD284" s="131"/>
      <c r="AE284" s="140"/>
      <c r="AF284" s="131"/>
      <c r="AG284" s="131"/>
      <c r="AH284" s="140"/>
      <c r="AI284" s="131"/>
      <c r="AJ284" s="131"/>
      <c r="AK284" s="140"/>
      <c r="AL284" s="131"/>
      <c r="AM284" s="131"/>
      <c r="AN284" s="131"/>
      <c r="AO284" s="141"/>
      <c r="AP284" s="130"/>
      <c r="AQ284" s="131"/>
      <c r="AR284" s="44"/>
      <c r="AS284" s="44"/>
      <c r="AT284" s="44"/>
      <c r="AU284" s="45"/>
      <c r="AV284" s="103">
        <f t="shared" si="19"/>
        <v>0</v>
      </c>
      <c r="AX284" s="47"/>
      <c r="AY284" s="47"/>
      <c r="AZ284" s="183"/>
    </row>
    <row r="285" spans="1:52" s="184" customFormat="1" ht="13.2" hidden="1" customHeight="1" thickBot="1" x14ac:dyDescent="0.45">
      <c r="A285" s="1281"/>
      <c r="B285" s="1283"/>
      <c r="C285" s="1283"/>
      <c r="D285" s="1282"/>
      <c r="E285" s="104"/>
      <c r="F285" s="1351"/>
      <c r="G285" s="333"/>
      <c r="H285" s="1137"/>
      <c r="I285" s="1235"/>
      <c r="J285" s="1236"/>
      <c r="K285" s="1240"/>
      <c r="L285" s="1222"/>
      <c r="M285" s="37" t="s">
        <v>31</v>
      </c>
      <c r="N285" s="91"/>
      <c r="O285" s="91"/>
      <c r="P285" s="91"/>
      <c r="Q285" s="91"/>
      <c r="R285" s="91"/>
      <c r="S285" s="134"/>
      <c r="T285" s="91"/>
      <c r="U285" s="91"/>
      <c r="V285" s="91"/>
      <c r="W285" s="91"/>
      <c r="X285" s="91"/>
      <c r="Y285" s="134"/>
      <c r="Z285" s="91"/>
      <c r="AA285" s="91"/>
      <c r="AB285" s="91"/>
      <c r="AC285" s="91"/>
      <c r="AD285" s="91"/>
      <c r="AE285" s="134"/>
      <c r="AF285" s="91"/>
      <c r="AG285" s="91"/>
      <c r="AH285" s="134"/>
      <c r="AI285" s="91"/>
      <c r="AJ285" s="91"/>
      <c r="AK285" s="134"/>
      <c r="AL285" s="91"/>
      <c r="AM285" s="91"/>
      <c r="AN285" s="91"/>
      <c r="AO285" s="91"/>
      <c r="AP285" s="135"/>
      <c r="AQ285" s="91"/>
      <c r="AR285" s="49"/>
      <c r="AS285" s="49"/>
      <c r="AT285" s="49"/>
      <c r="AU285" s="51"/>
      <c r="AV285" s="94">
        <f t="shared" si="19"/>
        <v>0</v>
      </c>
      <c r="AX285" s="47"/>
      <c r="AY285" s="47"/>
      <c r="AZ285" s="183"/>
    </row>
    <row r="286" spans="1:52" s="184" customFormat="1" ht="13.2" hidden="1" customHeight="1" x14ac:dyDescent="0.4">
      <c r="A286" s="1719" t="s">
        <v>41</v>
      </c>
      <c r="B286" s="1283"/>
      <c r="C286" s="1140"/>
      <c r="D286" s="1335"/>
      <c r="E286" s="274"/>
      <c r="F286" s="139"/>
      <c r="G286" s="139"/>
      <c r="H286" s="1142"/>
      <c r="I286" s="1230">
        <f>AV286</f>
        <v>0</v>
      </c>
      <c r="J286" s="1232">
        <f>SUM(N287:AU287)</f>
        <v>0</v>
      </c>
      <c r="K286" s="1239">
        <f>H286-J286</f>
        <v>0</v>
      </c>
      <c r="L286" s="1209" t="e">
        <f>J286/H286</f>
        <v>#DIV/0!</v>
      </c>
      <c r="M286" s="30" t="s">
        <v>30</v>
      </c>
      <c r="N286" s="131"/>
      <c r="O286" s="131"/>
      <c r="P286" s="131"/>
      <c r="Q286" s="131"/>
      <c r="R286" s="131"/>
      <c r="S286" s="140"/>
      <c r="T286" s="131"/>
      <c r="U286" s="131"/>
      <c r="V286" s="131"/>
      <c r="W286" s="131"/>
      <c r="X286" s="131"/>
      <c r="Y286" s="140"/>
      <c r="Z286" s="131"/>
      <c r="AA286" s="131"/>
      <c r="AB286" s="131"/>
      <c r="AC286" s="131"/>
      <c r="AD286" s="131"/>
      <c r="AE286" s="140"/>
      <c r="AF286" s="131"/>
      <c r="AG286" s="131"/>
      <c r="AH286" s="140"/>
      <c r="AI286" s="131"/>
      <c r="AJ286" s="131"/>
      <c r="AK286" s="140"/>
      <c r="AL286" s="131"/>
      <c r="AM286" s="131"/>
      <c r="AN286" s="131"/>
      <c r="AO286" s="131"/>
      <c r="AP286" s="136"/>
      <c r="AQ286" s="90"/>
      <c r="AR286" s="44"/>
      <c r="AS286" s="44"/>
      <c r="AT286" s="44"/>
      <c r="AU286" s="45"/>
      <c r="AV286" s="103">
        <f t="shared" si="19"/>
        <v>0</v>
      </c>
      <c r="AX286" s="1712"/>
      <c r="AY286" s="47"/>
      <c r="AZ286" s="183"/>
    </row>
    <row r="287" spans="1:52" s="184" customFormat="1" ht="13.2" hidden="1" customHeight="1" thickBot="1" x14ac:dyDescent="0.45">
      <c r="A287" s="1281"/>
      <c r="B287" s="1283"/>
      <c r="C287" s="1283"/>
      <c r="D287" s="1336"/>
      <c r="E287" s="104"/>
      <c r="F287" s="105"/>
      <c r="G287" s="105"/>
      <c r="H287" s="1137"/>
      <c r="I287" s="1235"/>
      <c r="J287" s="1236"/>
      <c r="K287" s="1240"/>
      <c r="L287" s="1222"/>
      <c r="M287" s="37" t="s">
        <v>31</v>
      </c>
      <c r="N287" s="91"/>
      <c r="O287" s="91"/>
      <c r="P287" s="91"/>
      <c r="Q287" s="91"/>
      <c r="R287" s="91"/>
      <c r="S287" s="134"/>
      <c r="T287" s="91"/>
      <c r="U287" s="91"/>
      <c r="V287" s="91"/>
      <c r="W287" s="91"/>
      <c r="X287" s="91"/>
      <c r="Y287" s="134"/>
      <c r="Z287" s="91"/>
      <c r="AA287" s="91"/>
      <c r="AB287" s="91"/>
      <c r="AC287" s="91"/>
      <c r="AD287" s="91"/>
      <c r="AE287" s="134"/>
      <c r="AF287" s="91"/>
      <c r="AG287" s="91"/>
      <c r="AH287" s="134"/>
      <c r="AI287" s="91"/>
      <c r="AJ287" s="91"/>
      <c r="AK287" s="134"/>
      <c r="AL287" s="91"/>
      <c r="AM287" s="91"/>
      <c r="AN287" s="91"/>
      <c r="AO287" s="91"/>
      <c r="AP287" s="135"/>
      <c r="AQ287" s="91"/>
      <c r="AR287" s="49"/>
      <c r="AS287" s="49"/>
      <c r="AT287" s="49"/>
      <c r="AU287" s="51"/>
      <c r="AV287" s="94">
        <f t="shared" si="19"/>
        <v>0</v>
      </c>
      <c r="AX287" s="1712"/>
      <c r="AY287" s="47"/>
      <c r="AZ287" s="183"/>
    </row>
    <row r="288" spans="1:52" s="184" customFormat="1" ht="13.2" hidden="1" customHeight="1" x14ac:dyDescent="0.4">
      <c r="A288" s="1719" t="s">
        <v>41</v>
      </c>
      <c r="B288" s="1283"/>
      <c r="C288" s="1140"/>
      <c r="D288" s="1226"/>
      <c r="E288" s="152"/>
      <c r="F288" s="152"/>
      <c r="G288" s="152"/>
      <c r="H288" s="1142"/>
      <c r="I288" s="1241">
        <f>AV288</f>
        <v>0</v>
      </c>
      <c r="J288" s="1232">
        <f>SUM(N289:AU289)</f>
        <v>0</v>
      </c>
      <c r="K288" s="1239">
        <f>H288-J288</f>
        <v>0</v>
      </c>
      <c r="L288" s="1209" t="e">
        <f>J288/H288</f>
        <v>#DIV/0!</v>
      </c>
      <c r="M288" s="30" t="s">
        <v>30</v>
      </c>
      <c r="N288" s="44"/>
      <c r="O288" s="44"/>
      <c r="P288" s="44"/>
      <c r="Q288" s="44"/>
      <c r="R288" s="44"/>
      <c r="S288" s="43"/>
      <c r="T288" s="44"/>
      <c r="U288" s="44"/>
      <c r="V288" s="44"/>
      <c r="W288" s="44"/>
      <c r="X288" s="44"/>
      <c r="Y288" s="43"/>
      <c r="Z288" s="44"/>
      <c r="AA288" s="44"/>
      <c r="AB288" s="44"/>
      <c r="AC288" s="44"/>
      <c r="AD288" s="44"/>
      <c r="AE288" s="43"/>
      <c r="AF288" s="44"/>
      <c r="AG288" s="44"/>
      <c r="AH288" s="43"/>
      <c r="AI288" s="44"/>
      <c r="AJ288" s="44"/>
      <c r="AK288" s="43"/>
      <c r="AL288" s="44"/>
      <c r="AM288" s="44"/>
      <c r="AN288" s="44"/>
      <c r="AO288" s="44"/>
      <c r="AP288" s="45"/>
      <c r="AQ288" s="44"/>
      <c r="AR288" s="44"/>
      <c r="AS288" s="44"/>
      <c r="AT288" s="44"/>
      <c r="AU288" s="45"/>
      <c r="AV288" s="103">
        <f t="shared" si="19"/>
        <v>0</v>
      </c>
      <c r="AX288" s="47"/>
      <c r="AY288" s="47"/>
      <c r="AZ288" s="183"/>
    </row>
    <row r="289" spans="1:53" s="184" customFormat="1" ht="13.2" hidden="1" customHeight="1" thickBot="1" x14ac:dyDescent="0.45">
      <c r="A289" s="1281"/>
      <c r="B289" s="1283"/>
      <c r="C289" s="1283"/>
      <c r="D289" s="1282"/>
      <c r="E289" s="105"/>
      <c r="F289" s="155"/>
      <c r="G289" s="155"/>
      <c r="H289" s="1137"/>
      <c r="I289" s="1242"/>
      <c r="J289" s="1236"/>
      <c r="K289" s="1240"/>
      <c r="L289" s="1222"/>
      <c r="M289" s="37" t="s">
        <v>31</v>
      </c>
      <c r="N289" s="50"/>
      <c r="O289" s="50"/>
      <c r="P289" s="50"/>
      <c r="Q289" s="50"/>
      <c r="R289" s="50"/>
      <c r="S289" s="54"/>
      <c r="T289" s="50"/>
      <c r="U289" s="50"/>
      <c r="V289" s="50"/>
      <c r="W289" s="50"/>
      <c r="X289" s="50"/>
      <c r="Y289" s="54"/>
      <c r="Z289" s="50"/>
      <c r="AA289" s="50"/>
      <c r="AB289" s="50"/>
      <c r="AC289" s="50"/>
      <c r="AD289" s="50"/>
      <c r="AE289" s="54"/>
      <c r="AF289" s="50"/>
      <c r="AG289" s="50"/>
      <c r="AH289" s="54"/>
      <c r="AI289" s="50"/>
      <c r="AJ289" s="50"/>
      <c r="AK289" s="54"/>
      <c r="AL289" s="50"/>
      <c r="AM289" s="50"/>
      <c r="AN289" s="50"/>
      <c r="AO289" s="50"/>
      <c r="AP289" s="51"/>
      <c r="AQ289" s="50"/>
      <c r="AR289" s="49"/>
      <c r="AS289" s="49"/>
      <c r="AT289" s="49"/>
      <c r="AU289" s="51"/>
      <c r="AV289" s="94">
        <f t="shared" si="19"/>
        <v>0</v>
      </c>
      <c r="AX289" s="47"/>
      <c r="AY289" s="47"/>
      <c r="AZ289" s="183"/>
    </row>
    <row r="290" spans="1:53" s="184" customFormat="1" ht="13.2" hidden="1" customHeight="1" x14ac:dyDescent="0.4">
      <c r="A290" s="1719" t="s">
        <v>41</v>
      </c>
      <c r="B290" s="1283"/>
      <c r="C290" s="1140"/>
      <c r="D290" s="1339"/>
      <c r="E290" s="294"/>
      <c r="F290" s="1341"/>
      <c r="G290" s="1710"/>
      <c r="H290" s="1142"/>
      <c r="I290" s="1241">
        <f>AV290</f>
        <v>0</v>
      </c>
      <c r="J290" s="1232">
        <f>SUM(N291:AU291)</f>
        <v>0</v>
      </c>
      <c r="K290" s="1239">
        <f>H290-J290</f>
        <v>0</v>
      </c>
      <c r="L290" s="1209"/>
      <c r="M290" s="30" t="s">
        <v>30</v>
      </c>
      <c r="N290" s="44"/>
      <c r="O290" s="44"/>
      <c r="P290" s="44"/>
      <c r="Q290" s="44"/>
      <c r="R290" s="44"/>
      <c r="S290" s="43"/>
      <c r="T290" s="44"/>
      <c r="U290" s="44"/>
      <c r="V290" s="44"/>
      <c r="W290" s="44"/>
      <c r="X290" s="44"/>
      <c r="Y290" s="43"/>
      <c r="Z290" s="44"/>
      <c r="AA290" s="44"/>
      <c r="AB290" s="44"/>
      <c r="AC290" s="44"/>
      <c r="AD290" s="44"/>
      <c r="AE290" s="43"/>
      <c r="AF290" s="44"/>
      <c r="AG290" s="44"/>
      <c r="AH290" s="43"/>
      <c r="AI290" s="44"/>
      <c r="AJ290" s="44"/>
      <c r="AK290" s="43"/>
      <c r="AL290" s="44"/>
      <c r="AM290" s="44"/>
      <c r="AN290" s="44"/>
      <c r="AO290" s="44"/>
      <c r="AP290" s="45"/>
      <c r="AQ290" s="44"/>
      <c r="AR290" s="44"/>
      <c r="AS290" s="44"/>
      <c r="AT290" s="44"/>
      <c r="AU290" s="45"/>
      <c r="AV290" s="103">
        <f t="shared" si="19"/>
        <v>0</v>
      </c>
      <c r="AX290" s="1712"/>
      <c r="AY290" s="1712"/>
      <c r="AZ290" s="183"/>
    </row>
    <row r="291" spans="1:53" s="184" customFormat="1" ht="13.2" hidden="1" customHeight="1" thickBot="1" x14ac:dyDescent="0.45">
      <c r="A291" s="1281"/>
      <c r="B291" s="1283"/>
      <c r="C291" s="1141"/>
      <c r="D291" s="1340"/>
      <c r="E291" s="105"/>
      <c r="F291" s="1342"/>
      <c r="G291" s="1711"/>
      <c r="H291" s="1137"/>
      <c r="I291" s="1242"/>
      <c r="J291" s="1236"/>
      <c r="K291" s="1240"/>
      <c r="L291" s="1222"/>
      <c r="M291" s="37" t="s">
        <v>31</v>
      </c>
      <c r="N291" s="50"/>
      <c r="O291" s="50"/>
      <c r="P291" s="50"/>
      <c r="Q291" s="50"/>
      <c r="R291" s="50"/>
      <c r="S291" s="54"/>
      <c r="T291" s="50"/>
      <c r="U291" s="50"/>
      <c r="V291" s="50"/>
      <c r="W291" s="50"/>
      <c r="X291" s="50"/>
      <c r="Y291" s="54"/>
      <c r="Z291" s="50"/>
      <c r="AA291" s="50"/>
      <c r="AB291" s="50"/>
      <c r="AC291" s="50"/>
      <c r="AD291" s="50"/>
      <c r="AE291" s="54"/>
      <c r="AF291" s="50"/>
      <c r="AG291" s="50"/>
      <c r="AH291" s="54"/>
      <c r="AI291" s="50"/>
      <c r="AJ291" s="50"/>
      <c r="AK291" s="54"/>
      <c r="AL291" s="50"/>
      <c r="AM291" s="50"/>
      <c r="AN291" s="50"/>
      <c r="AO291" s="50"/>
      <c r="AP291" s="51"/>
      <c r="AQ291" s="50"/>
      <c r="AR291" s="49"/>
      <c r="AS291" s="49"/>
      <c r="AT291" s="49"/>
      <c r="AU291" s="51"/>
      <c r="AV291" s="94">
        <f t="shared" si="19"/>
        <v>0</v>
      </c>
      <c r="AX291" s="1712"/>
      <c r="AY291" s="1712"/>
      <c r="AZ291" s="183"/>
    </row>
    <row r="292" spans="1:53" s="184" customFormat="1" ht="13.2" hidden="1" customHeight="1" x14ac:dyDescent="0.4">
      <c r="A292" s="1719" t="s">
        <v>41</v>
      </c>
      <c r="B292" s="1283"/>
      <c r="C292" s="1140"/>
      <c r="D292" s="1226"/>
      <c r="E292" s="295"/>
      <c r="F292" s="144"/>
      <c r="G292" s="144"/>
      <c r="H292" s="1241"/>
      <c r="I292" s="1241">
        <f>AV292</f>
        <v>0</v>
      </c>
      <c r="J292" s="1232">
        <f>SUM(N293:AU293)</f>
        <v>0</v>
      </c>
      <c r="K292" s="1239">
        <f>H292-J292</f>
        <v>0</v>
      </c>
      <c r="L292" s="1209"/>
      <c r="M292" s="30" t="s">
        <v>30</v>
      </c>
      <c r="N292" s="131"/>
      <c r="O292" s="131"/>
      <c r="P292" s="131"/>
      <c r="Q292" s="131"/>
      <c r="R292" s="131"/>
      <c r="S292" s="140"/>
      <c r="T292" s="131"/>
      <c r="U292" s="131"/>
      <c r="V292" s="131"/>
      <c r="W292" s="131"/>
      <c r="X292" s="131"/>
      <c r="Y292" s="140"/>
      <c r="Z292" s="131"/>
      <c r="AA292" s="131"/>
      <c r="AB292" s="131"/>
      <c r="AC292" s="131"/>
      <c r="AD292" s="131"/>
      <c r="AE292" s="140"/>
      <c r="AF292" s="131"/>
      <c r="AG292" s="131"/>
      <c r="AH292" s="140"/>
      <c r="AI292" s="131"/>
      <c r="AJ292" s="131"/>
      <c r="AK292" s="140"/>
      <c r="AL292" s="131"/>
      <c r="AM292" s="131"/>
      <c r="AN292" s="131"/>
      <c r="AO292" s="90"/>
      <c r="AP292" s="136"/>
      <c r="AQ292" s="90"/>
      <c r="AR292" s="44"/>
      <c r="AS292" s="44"/>
      <c r="AT292" s="44"/>
      <c r="AU292" s="45"/>
      <c r="AV292" s="103">
        <f t="shared" si="19"/>
        <v>0</v>
      </c>
      <c r="AX292" s="1712"/>
      <c r="AY292" s="1712"/>
      <c r="AZ292" s="183"/>
    </row>
    <row r="293" spans="1:53" s="184" customFormat="1" ht="13.2" hidden="1" customHeight="1" thickBot="1" x14ac:dyDescent="0.45">
      <c r="A293" s="1281"/>
      <c r="B293" s="1283"/>
      <c r="C293" s="1141"/>
      <c r="D293" s="1282"/>
      <c r="E293" s="106"/>
      <c r="F293" s="105"/>
      <c r="G293" s="105"/>
      <c r="H293" s="1242"/>
      <c r="I293" s="1242"/>
      <c r="J293" s="1236"/>
      <c r="K293" s="1240"/>
      <c r="L293" s="1222"/>
      <c r="M293" s="37" t="s">
        <v>31</v>
      </c>
      <c r="N293" s="91"/>
      <c r="O293" s="91"/>
      <c r="P293" s="91"/>
      <c r="Q293" s="91"/>
      <c r="R293" s="91"/>
      <c r="S293" s="134"/>
      <c r="T293" s="91"/>
      <c r="U293" s="91"/>
      <c r="V293" s="91"/>
      <c r="W293" s="91"/>
      <c r="X293" s="91"/>
      <c r="Y293" s="134"/>
      <c r="Z293" s="91"/>
      <c r="AA293" s="91"/>
      <c r="AB293" s="91"/>
      <c r="AC293" s="91"/>
      <c r="AD293" s="91"/>
      <c r="AE293" s="134"/>
      <c r="AF293" s="91"/>
      <c r="AG293" s="91"/>
      <c r="AH293" s="134"/>
      <c r="AI293" s="91"/>
      <c r="AJ293" s="91"/>
      <c r="AK293" s="134"/>
      <c r="AL293" s="91"/>
      <c r="AM293" s="91"/>
      <c r="AN293" s="91"/>
      <c r="AO293" s="92"/>
      <c r="AP293" s="135"/>
      <c r="AQ293" s="91"/>
      <c r="AR293" s="49"/>
      <c r="AS293" s="49"/>
      <c r="AT293" s="49"/>
      <c r="AU293" s="51"/>
      <c r="AV293" s="94">
        <f t="shared" si="19"/>
        <v>0</v>
      </c>
      <c r="AX293" s="1712"/>
      <c r="AY293" s="1712"/>
      <c r="AZ293" s="183"/>
    </row>
    <row r="294" spans="1:53" s="184" customFormat="1" ht="13.2" hidden="1" customHeight="1" x14ac:dyDescent="0.4">
      <c r="A294" s="1719" t="s">
        <v>41</v>
      </c>
      <c r="B294" s="1283"/>
      <c r="C294" s="1140"/>
      <c r="D294" s="1335"/>
      <c r="E294" s="278"/>
      <c r="F294" s="144"/>
      <c r="G294" s="144"/>
      <c r="H294" s="1241"/>
      <c r="I294" s="1241">
        <f>AV294</f>
        <v>0</v>
      </c>
      <c r="J294" s="1232">
        <f>SUM(N295:AU295)</f>
        <v>0</v>
      </c>
      <c r="K294" s="1239">
        <f>H294-J294</f>
        <v>0</v>
      </c>
      <c r="L294" s="1209"/>
      <c r="M294" s="30" t="s">
        <v>30</v>
      </c>
      <c r="N294" s="131"/>
      <c r="O294" s="131"/>
      <c r="P294" s="131"/>
      <c r="Q294" s="131"/>
      <c r="R294" s="131"/>
      <c r="S294" s="140"/>
      <c r="T294" s="131"/>
      <c r="U294" s="131"/>
      <c r="V294" s="131"/>
      <c r="W294" s="131"/>
      <c r="X294" s="131"/>
      <c r="Y294" s="140"/>
      <c r="Z294" s="131"/>
      <c r="AA294" s="131"/>
      <c r="AB294" s="131"/>
      <c r="AC294" s="131"/>
      <c r="AD294" s="131"/>
      <c r="AE294" s="140"/>
      <c r="AF294" s="131"/>
      <c r="AG294" s="131"/>
      <c r="AH294" s="140"/>
      <c r="AI294" s="131"/>
      <c r="AJ294" s="131"/>
      <c r="AK294" s="140"/>
      <c r="AL294" s="131"/>
      <c r="AM294" s="131"/>
      <c r="AN294" s="131"/>
      <c r="AO294" s="90"/>
      <c r="AP294" s="136"/>
      <c r="AQ294" s="90"/>
      <c r="AR294" s="44"/>
      <c r="AS294" s="44"/>
      <c r="AT294" s="44"/>
      <c r="AU294" s="45"/>
      <c r="AV294" s="103">
        <f t="shared" si="19"/>
        <v>0</v>
      </c>
      <c r="AX294" s="47"/>
      <c r="AY294" s="47"/>
      <c r="AZ294" s="183"/>
    </row>
    <row r="295" spans="1:53" s="184" customFormat="1" ht="13.2" hidden="1" customHeight="1" thickBot="1" x14ac:dyDescent="0.45">
      <c r="A295" s="1281"/>
      <c r="B295" s="1283"/>
      <c r="C295" s="1141"/>
      <c r="D295" s="1336"/>
      <c r="E295" s="106"/>
      <c r="F295" s="105"/>
      <c r="G295" s="105"/>
      <c r="H295" s="1242"/>
      <c r="I295" s="1242"/>
      <c r="J295" s="1236"/>
      <c r="K295" s="1240"/>
      <c r="L295" s="1222"/>
      <c r="M295" s="37" t="s">
        <v>31</v>
      </c>
      <c r="N295" s="91"/>
      <c r="O295" s="91"/>
      <c r="P295" s="91"/>
      <c r="Q295" s="91"/>
      <c r="R295" s="91"/>
      <c r="S295" s="134"/>
      <c r="T295" s="91"/>
      <c r="U295" s="91"/>
      <c r="V295" s="91"/>
      <c r="W295" s="91"/>
      <c r="X295" s="91"/>
      <c r="Y295" s="134"/>
      <c r="Z295" s="91"/>
      <c r="AA295" s="91"/>
      <c r="AB295" s="91"/>
      <c r="AC295" s="91"/>
      <c r="AD295" s="91"/>
      <c r="AE295" s="134"/>
      <c r="AF295" s="91"/>
      <c r="AG295" s="91"/>
      <c r="AH295" s="134"/>
      <c r="AI295" s="91"/>
      <c r="AJ295" s="91"/>
      <c r="AK295" s="134"/>
      <c r="AL295" s="91"/>
      <c r="AM295" s="91"/>
      <c r="AN295" s="91"/>
      <c r="AO295" s="92"/>
      <c r="AP295" s="135"/>
      <c r="AQ295" s="91"/>
      <c r="AR295" s="49"/>
      <c r="AS295" s="49"/>
      <c r="AT295" s="49"/>
      <c r="AU295" s="51"/>
      <c r="AV295" s="94">
        <f t="shared" si="19"/>
        <v>0</v>
      </c>
      <c r="AX295" s="47"/>
      <c r="AY295" s="47"/>
      <c r="AZ295" s="183"/>
    </row>
    <row r="296" spans="1:53" s="184" customFormat="1" ht="13.2" hidden="1" customHeight="1" x14ac:dyDescent="0.4">
      <c r="A296" s="1719" t="s">
        <v>41</v>
      </c>
      <c r="B296" s="1283"/>
      <c r="C296" s="1140"/>
      <c r="D296" s="1335"/>
      <c r="E296" s="278"/>
      <c r="F296" s="144"/>
      <c r="G296" s="144"/>
      <c r="H296" s="1241"/>
      <c r="I296" s="1241">
        <f>AV296</f>
        <v>0</v>
      </c>
      <c r="J296" s="1232">
        <f>SUM(N297:AU297)</f>
        <v>0</v>
      </c>
      <c r="K296" s="1239">
        <f>H296-J296</f>
        <v>0</v>
      </c>
      <c r="L296" s="1209"/>
      <c r="M296" s="30" t="s">
        <v>30</v>
      </c>
      <c r="N296" s="131"/>
      <c r="O296" s="131"/>
      <c r="P296" s="131"/>
      <c r="Q296" s="131"/>
      <c r="R296" s="131"/>
      <c r="S296" s="140"/>
      <c r="T296" s="131"/>
      <c r="U296" s="131"/>
      <c r="V296" s="131"/>
      <c r="W296" s="131"/>
      <c r="X296" s="131"/>
      <c r="Y296" s="140"/>
      <c r="Z296" s="131"/>
      <c r="AA296" s="131"/>
      <c r="AB296" s="131"/>
      <c r="AC296" s="131"/>
      <c r="AD296" s="131"/>
      <c r="AE296" s="140"/>
      <c r="AF296" s="131"/>
      <c r="AG296" s="131"/>
      <c r="AH296" s="140"/>
      <c r="AI296" s="131"/>
      <c r="AJ296" s="131"/>
      <c r="AK296" s="140"/>
      <c r="AL296" s="131"/>
      <c r="AM296" s="131"/>
      <c r="AN296" s="131"/>
      <c r="AO296" s="90"/>
      <c r="AP296" s="136"/>
      <c r="AQ296" s="90"/>
      <c r="AR296" s="44"/>
      <c r="AS296" s="44"/>
      <c r="AT296" s="44"/>
      <c r="AU296" s="45"/>
      <c r="AV296" s="103">
        <f t="shared" si="19"/>
        <v>0</v>
      </c>
      <c r="AX296" s="47"/>
      <c r="AY296" s="47"/>
      <c r="AZ296" s="183"/>
    </row>
    <row r="297" spans="1:53" s="184" customFormat="1" ht="13.2" hidden="1" customHeight="1" thickBot="1" x14ac:dyDescent="0.45">
      <c r="A297" s="1281"/>
      <c r="B297" s="1283"/>
      <c r="C297" s="1141"/>
      <c r="D297" s="1336"/>
      <c r="E297" s="106"/>
      <c r="F297" s="105"/>
      <c r="G297" s="105"/>
      <c r="H297" s="1242"/>
      <c r="I297" s="1242"/>
      <c r="J297" s="1236"/>
      <c r="K297" s="1240"/>
      <c r="L297" s="1222"/>
      <c r="M297" s="37" t="s">
        <v>31</v>
      </c>
      <c r="N297" s="91"/>
      <c r="O297" s="91"/>
      <c r="P297" s="91"/>
      <c r="Q297" s="91"/>
      <c r="R297" s="91"/>
      <c r="S297" s="134"/>
      <c r="T297" s="91"/>
      <c r="U297" s="91"/>
      <c r="V297" s="91"/>
      <c r="W297" s="91"/>
      <c r="X297" s="91"/>
      <c r="Y297" s="134"/>
      <c r="Z297" s="91"/>
      <c r="AA297" s="91"/>
      <c r="AB297" s="91"/>
      <c r="AC297" s="91"/>
      <c r="AD297" s="91"/>
      <c r="AE297" s="134"/>
      <c r="AF297" s="91"/>
      <c r="AG297" s="91"/>
      <c r="AH297" s="134"/>
      <c r="AI297" s="91"/>
      <c r="AJ297" s="91"/>
      <c r="AK297" s="134"/>
      <c r="AL297" s="91"/>
      <c r="AM297" s="91"/>
      <c r="AN297" s="91"/>
      <c r="AO297" s="92"/>
      <c r="AP297" s="135"/>
      <c r="AQ297" s="91"/>
      <c r="AR297" s="49"/>
      <c r="AS297" s="49"/>
      <c r="AT297" s="49"/>
      <c r="AU297" s="51"/>
      <c r="AV297" s="94">
        <f t="shared" si="19"/>
        <v>0</v>
      </c>
      <c r="AX297" s="47"/>
      <c r="AY297" s="47"/>
      <c r="AZ297" s="183"/>
    </row>
    <row r="298" spans="1:53" s="184" customFormat="1" ht="13.2" hidden="1" customHeight="1" x14ac:dyDescent="0.4">
      <c r="A298" s="1719" t="s">
        <v>41</v>
      </c>
      <c r="B298" s="1283"/>
      <c r="C298" s="1140"/>
      <c r="D298" s="1335"/>
      <c r="E298" s="278"/>
      <c r="F298" s="1283"/>
      <c r="G298" s="107"/>
      <c r="H298" s="1241"/>
      <c r="I298" s="1241">
        <f>AV298</f>
        <v>0</v>
      </c>
      <c r="J298" s="1232">
        <f>SUM(N299:AU299)</f>
        <v>0</v>
      </c>
      <c r="K298" s="1239">
        <f>H298-J298</f>
        <v>0</v>
      </c>
      <c r="L298" s="1446"/>
      <c r="M298" s="296" t="s">
        <v>30</v>
      </c>
      <c r="N298" s="46"/>
      <c r="O298" s="46"/>
      <c r="P298" s="46"/>
      <c r="Q298" s="46"/>
      <c r="R298" s="46"/>
      <c r="S298" s="158"/>
      <c r="T298" s="46"/>
      <c r="U298" s="46"/>
      <c r="V298" s="46"/>
      <c r="W298" s="46"/>
      <c r="X298" s="46"/>
      <c r="Y298" s="158"/>
      <c r="Z298" s="46"/>
      <c r="AA298" s="46"/>
      <c r="AB298" s="46"/>
      <c r="AC298" s="46"/>
      <c r="AD298" s="46"/>
      <c r="AE298" s="158"/>
      <c r="AF298" s="46"/>
      <c r="AG298" s="46"/>
      <c r="AH298" s="158"/>
      <c r="AI298" s="46"/>
      <c r="AJ298" s="46"/>
      <c r="AK298" s="158"/>
      <c r="AL298" s="46"/>
      <c r="AM298" s="46"/>
      <c r="AN298" s="46"/>
      <c r="AO298" s="141"/>
      <c r="AP298" s="153"/>
      <c r="AQ298" s="141"/>
      <c r="AR298" s="44"/>
      <c r="AS298" s="44"/>
      <c r="AT298" s="44"/>
      <c r="AU298" s="45"/>
      <c r="AV298" s="103">
        <f t="shared" si="19"/>
        <v>0</v>
      </c>
      <c r="AX298" s="1718"/>
      <c r="AY298" s="1718"/>
      <c r="AZ298" s="194"/>
    </row>
    <row r="299" spans="1:53" s="184" customFormat="1" ht="13.2" hidden="1" customHeight="1" thickBot="1" x14ac:dyDescent="0.45">
      <c r="A299" s="1281"/>
      <c r="B299" s="1283"/>
      <c r="C299" s="1141"/>
      <c r="D299" s="1336"/>
      <c r="E299" s="106"/>
      <c r="F299" s="1141"/>
      <c r="G299" s="330"/>
      <c r="H299" s="1242"/>
      <c r="I299" s="1242"/>
      <c r="J299" s="1236"/>
      <c r="K299" s="1240"/>
      <c r="L299" s="1222"/>
      <c r="M299" s="37" t="s">
        <v>31</v>
      </c>
      <c r="N299" s="50"/>
      <c r="O299" s="50"/>
      <c r="P299" s="50"/>
      <c r="Q299" s="50"/>
      <c r="R299" s="50"/>
      <c r="S299" s="54"/>
      <c r="T299" s="50"/>
      <c r="U299" s="50"/>
      <c r="V299" s="50"/>
      <c r="W299" s="50"/>
      <c r="X299" s="50"/>
      <c r="Y299" s="54"/>
      <c r="Z299" s="50"/>
      <c r="AA299" s="50"/>
      <c r="AB299" s="50"/>
      <c r="AC299" s="50"/>
      <c r="AD299" s="50"/>
      <c r="AE299" s="54"/>
      <c r="AF299" s="50"/>
      <c r="AG299" s="50"/>
      <c r="AH299" s="54"/>
      <c r="AI299" s="50"/>
      <c r="AJ299" s="50"/>
      <c r="AK299" s="54"/>
      <c r="AL299" s="50"/>
      <c r="AM299" s="50"/>
      <c r="AN299" s="50"/>
      <c r="AO299" s="91"/>
      <c r="AP299" s="156"/>
      <c r="AQ299" s="91"/>
      <c r="AR299" s="49"/>
      <c r="AS299" s="49"/>
      <c r="AT299" s="49"/>
      <c r="AU299" s="51"/>
      <c r="AV299" s="94">
        <f t="shared" si="19"/>
        <v>0</v>
      </c>
      <c r="AX299" s="1718"/>
      <c r="AY299" s="1718"/>
      <c r="AZ299" s="194"/>
    </row>
    <row r="300" spans="1:53" s="184" customFormat="1" ht="13.2" hidden="1" customHeight="1" x14ac:dyDescent="0.4">
      <c r="A300" s="1719" t="s">
        <v>41</v>
      </c>
      <c r="B300" s="1283"/>
      <c r="C300" s="1140"/>
      <c r="D300" s="1329"/>
      <c r="E300" s="297"/>
      <c r="F300" s="273"/>
      <c r="G300" s="273"/>
      <c r="H300" s="1241"/>
      <c r="I300" s="1241">
        <f>AV300</f>
        <v>0</v>
      </c>
      <c r="J300" s="1232">
        <f>SUM(N301:AU301)</f>
        <v>0</v>
      </c>
      <c r="K300" s="1239">
        <f>H300-J300</f>
        <v>0</v>
      </c>
      <c r="L300" s="1209"/>
      <c r="M300" s="30" t="s">
        <v>30</v>
      </c>
      <c r="N300" s="131"/>
      <c r="O300" s="131"/>
      <c r="P300" s="131"/>
      <c r="Q300" s="131"/>
      <c r="R300" s="131"/>
      <c r="S300" s="140"/>
      <c r="T300" s="131"/>
      <c r="U300" s="131"/>
      <c r="V300" s="131"/>
      <c r="W300" s="131"/>
      <c r="X300" s="131"/>
      <c r="Y300" s="140"/>
      <c r="Z300" s="131"/>
      <c r="AA300" s="131"/>
      <c r="AB300" s="131"/>
      <c r="AC300" s="131"/>
      <c r="AD300" s="131"/>
      <c r="AE300" s="140"/>
      <c r="AF300" s="131"/>
      <c r="AG300" s="131"/>
      <c r="AH300" s="140"/>
      <c r="AI300" s="131"/>
      <c r="AJ300" s="131"/>
      <c r="AK300" s="140"/>
      <c r="AL300" s="131"/>
      <c r="AM300" s="131"/>
      <c r="AN300" s="131"/>
      <c r="AO300" s="90"/>
      <c r="AP300" s="136"/>
      <c r="AQ300" s="90"/>
      <c r="AR300" s="44"/>
      <c r="AS300" s="44"/>
      <c r="AT300" s="44"/>
      <c r="AU300" s="45"/>
      <c r="AV300" s="103">
        <f t="shared" si="19"/>
        <v>0</v>
      </c>
      <c r="AX300" s="1712"/>
      <c r="AY300" s="1712"/>
      <c r="AZ300" s="1712"/>
      <c r="BA300" s="1712"/>
    </row>
    <row r="301" spans="1:53" s="184" customFormat="1" ht="13.2" hidden="1" customHeight="1" thickBot="1" x14ac:dyDescent="0.45">
      <c r="A301" s="1281"/>
      <c r="B301" s="1141"/>
      <c r="C301" s="1283"/>
      <c r="D301" s="1330"/>
      <c r="E301" s="106"/>
      <c r="F301" s="106"/>
      <c r="G301" s="106"/>
      <c r="H301" s="1242"/>
      <c r="I301" s="1242"/>
      <c r="J301" s="1236"/>
      <c r="K301" s="1240"/>
      <c r="L301" s="1222"/>
      <c r="M301" s="37" t="s">
        <v>31</v>
      </c>
      <c r="N301" s="91"/>
      <c r="O301" s="91"/>
      <c r="P301" s="91"/>
      <c r="Q301" s="91"/>
      <c r="R301" s="91"/>
      <c r="S301" s="134"/>
      <c r="T301" s="91"/>
      <c r="U301" s="91"/>
      <c r="V301" s="91"/>
      <c r="W301" s="91"/>
      <c r="X301" s="91"/>
      <c r="Y301" s="134"/>
      <c r="Z301" s="91"/>
      <c r="AA301" s="91"/>
      <c r="AB301" s="91"/>
      <c r="AC301" s="91"/>
      <c r="AD301" s="91"/>
      <c r="AE301" s="134"/>
      <c r="AF301" s="91"/>
      <c r="AG301" s="91"/>
      <c r="AH301" s="134"/>
      <c r="AI301" s="91"/>
      <c r="AJ301" s="91"/>
      <c r="AK301" s="134"/>
      <c r="AL301" s="91"/>
      <c r="AM301" s="91"/>
      <c r="AN301" s="91"/>
      <c r="AO301" s="92"/>
      <c r="AP301" s="135"/>
      <c r="AQ301" s="91"/>
      <c r="AR301" s="49"/>
      <c r="AS301" s="49"/>
      <c r="AT301" s="49"/>
      <c r="AU301" s="51"/>
      <c r="AV301" s="94">
        <f t="shared" si="19"/>
        <v>0</v>
      </c>
      <c r="AX301" s="1712"/>
      <c r="AY301" s="1712"/>
      <c r="AZ301" s="1712"/>
      <c r="BA301" s="1712"/>
    </row>
    <row r="302" spans="1:53" s="184" customFormat="1" ht="13.2" customHeight="1" x14ac:dyDescent="0.4">
      <c r="A302" s="1607" t="s">
        <v>222</v>
      </c>
      <c r="B302" s="1608"/>
      <c r="C302" s="1608"/>
      <c r="D302" s="1608"/>
      <c r="E302" s="1609"/>
      <c r="F302" s="1356"/>
      <c r="G302" s="603"/>
      <c r="H302" s="1624">
        <f>SUM(H268:H301)</f>
        <v>540</v>
      </c>
      <c r="I302" s="1624">
        <f>SUM(I268:I301)</f>
        <v>540</v>
      </c>
      <c r="J302" s="1704">
        <f>SUM(J268:J301)</f>
        <v>340</v>
      </c>
      <c r="K302" s="1624">
        <f>SUM(K268:K301)</f>
        <v>200</v>
      </c>
      <c r="L302" s="1605">
        <f>J302/H302</f>
        <v>0.62962962962962965</v>
      </c>
      <c r="M302" s="489" t="s">
        <v>30</v>
      </c>
      <c r="N302" s="496">
        <f t="shared" ref="N302:AM303" si="22">N268+N270+N272+N274+N276+N278+N280+N282+N284+N286+N288+N290+N292+N294+N296+N298+N300</f>
        <v>0</v>
      </c>
      <c r="O302" s="496">
        <f t="shared" si="22"/>
        <v>340</v>
      </c>
      <c r="P302" s="496">
        <f t="shared" si="22"/>
        <v>0</v>
      </c>
      <c r="Q302" s="496">
        <f t="shared" si="22"/>
        <v>0</v>
      </c>
      <c r="R302" s="496">
        <f t="shared" si="22"/>
        <v>200</v>
      </c>
      <c r="S302" s="196">
        <f t="shared" si="22"/>
        <v>0</v>
      </c>
      <c r="T302" s="496">
        <f t="shared" si="22"/>
        <v>0</v>
      </c>
      <c r="U302" s="496">
        <f t="shared" si="22"/>
        <v>0</v>
      </c>
      <c r="V302" s="496">
        <f t="shared" si="22"/>
        <v>0</v>
      </c>
      <c r="W302" s="496">
        <f t="shared" si="22"/>
        <v>0</v>
      </c>
      <c r="X302" s="496">
        <f t="shared" si="22"/>
        <v>0</v>
      </c>
      <c r="Y302" s="196">
        <f t="shared" si="22"/>
        <v>0</v>
      </c>
      <c r="Z302" s="496">
        <f t="shared" si="22"/>
        <v>0</v>
      </c>
      <c r="AA302" s="496">
        <f t="shared" si="22"/>
        <v>0</v>
      </c>
      <c r="AB302" s="496">
        <f t="shared" si="22"/>
        <v>0</v>
      </c>
      <c r="AC302" s="496">
        <f t="shared" si="22"/>
        <v>0</v>
      </c>
      <c r="AD302" s="496">
        <f t="shared" si="22"/>
        <v>0</v>
      </c>
      <c r="AE302" s="196">
        <f t="shared" si="22"/>
        <v>0</v>
      </c>
      <c r="AF302" s="496">
        <f t="shared" si="22"/>
        <v>0</v>
      </c>
      <c r="AG302" s="496">
        <f t="shared" si="22"/>
        <v>0</v>
      </c>
      <c r="AH302" s="196">
        <f t="shared" si="22"/>
        <v>0</v>
      </c>
      <c r="AI302" s="496">
        <f t="shared" si="22"/>
        <v>0</v>
      </c>
      <c r="AJ302" s="496">
        <f t="shared" si="22"/>
        <v>0</v>
      </c>
      <c r="AK302" s="196">
        <f t="shared" si="22"/>
        <v>0</v>
      </c>
      <c r="AL302" s="496">
        <f t="shared" si="22"/>
        <v>0</v>
      </c>
      <c r="AM302" s="496">
        <f t="shared" si="22"/>
        <v>0</v>
      </c>
      <c r="AN302" s="707"/>
      <c r="AO302" s="685"/>
      <c r="AP302" s="685"/>
      <c r="AQ302" s="685"/>
      <c r="AR302" s="369"/>
      <c r="AS302" s="369"/>
      <c r="AT302" s="369"/>
      <c r="AU302" s="369"/>
      <c r="AV302" s="699">
        <f t="shared" si="19"/>
        <v>540</v>
      </c>
      <c r="AX302" s="47"/>
      <c r="AY302" s="199"/>
      <c r="AZ302" s="194"/>
    </row>
    <row r="303" spans="1:53" s="184" customFormat="1" ht="13.2" customHeight="1" thickBot="1" x14ac:dyDescent="0.45">
      <c r="A303" s="1610"/>
      <c r="B303" s="1611"/>
      <c r="C303" s="1611"/>
      <c r="D303" s="1611"/>
      <c r="E303" s="1612"/>
      <c r="F303" s="1357"/>
      <c r="G303" s="604"/>
      <c r="H303" s="1625"/>
      <c r="I303" s="1625"/>
      <c r="J303" s="1705"/>
      <c r="K303" s="1625"/>
      <c r="L303" s="1606"/>
      <c r="M303" s="497" t="s">
        <v>31</v>
      </c>
      <c r="N303" s="498">
        <f t="shared" si="22"/>
        <v>0</v>
      </c>
      <c r="O303" s="498">
        <f t="shared" si="22"/>
        <v>0</v>
      </c>
      <c r="P303" s="498">
        <f t="shared" si="22"/>
        <v>0</v>
      </c>
      <c r="Q303" s="498">
        <f t="shared" si="22"/>
        <v>0</v>
      </c>
      <c r="R303" s="498">
        <f t="shared" si="22"/>
        <v>0</v>
      </c>
      <c r="S303" s="201">
        <f t="shared" si="22"/>
        <v>0</v>
      </c>
      <c r="T303" s="498">
        <f t="shared" si="22"/>
        <v>0</v>
      </c>
      <c r="U303" s="498">
        <f t="shared" si="22"/>
        <v>340</v>
      </c>
      <c r="V303" s="498">
        <f t="shared" si="22"/>
        <v>0</v>
      </c>
      <c r="W303" s="498">
        <f t="shared" si="22"/>
        <v>0</v>
      </c>
      <c r="X303" s="498">
        <f t="shared" si="22"/>
        <v>0</v>
      </c>
      <c r="Y303" s="201">
        <f t="shared" si="22"/>
        <v>0</v>
      </c>
      <c r="Z303" s="498">
        <f t="shared" si="22"/>
        <v>0</v>
      </c>
      <c r="AA303" s="498">
        <f t="shared" si="22"/>
        <v>0</v>
      </c>
      <c r="AB303" s="498">
        <f t="shared" si="22"/>
        <v>0</v>
      </c>
      <c r="AC303" s="498">
        <f t="shared" si="22"/>
        <v>0</v>
      </c>
      <c r="AD303" s="498">
        <f t="shared" si="22"/>
        <v>0</v>
      </c>
      <c r="AE303" s="201">
        <f t="shared" si="22"/>
        <v>0</v>
      </c>
      <c r="AF303" s="498">
        <f t="shared" si="22"/>
        <v>0</v>
      </c>
      <c r="AG303" s="498">
        <f t="shared" si="22"/>
        <v>0</v>
      </c>
      <c r="AH303" s="201">
        <f t="shared" si="22"/>
        <v>0</v>
      </c>
      <c r="AI303" s="498">
        <f t="shared" si="22"/>
        <v>0</v>
      </c>
      <c r="AJ303" s="498">
        <f t="shared" si="22"/>
        <v>0</v>
      </c>
      <c r="AK303" s="201">
        <f t="shared" si="22"/>
        <v>0</v>
      </c>
      <c r="AL303" s="498">
        <f t="shared" si="22"/>
        <v>0</v>
      </c>
      <c r="AM303" s="498">
        <f t="shared" si="22"/>
        <v>0</v>
      </c>
      <c r="AN303" s="708"/>
      <c r="AO303" s="370"/>
      <c r="AP303" s="370"/>
      <c r="AQ303" s="370"/>
      <c r="AR303" s="370"/>
      <c r="AS303" s="370"/>
      <c r="AT303" s="370"/>
      <c r="AU303" s="370"/>
      <c r="AV303" s="94">
        <f t="shared" si="19"/>
        <v>340</v>
      </c>
      <c r="AX303" s="47"/>
      <c r="AY303" s="199"/>
      <c r="AZ303" s="194"/>
    </row>
    <row r="304" spans="1:53" s="184" customFormat="1" ht="13.2" customHeight="1" x14ac:dyDescent="0.4">
      <c r="A304" s="1280" t="s">
        <v>27</v>
      </c>
      <c r="B304" s="1314" t="s">
        <v>223</v>
      </c>
      <c r="C304" s="107"/>
      <c r="D304" s="1226" t="s">
        <v>224</v>
      </c>
      <c r="E304" s="152" t="s">
        <v>399</v>
      </c>
      <c r="F304" s="1140"/>
      <c r="G304" s="329"/>
      <c r="H304" s="1230">
        <v>300</v>
      </c>
      <c r="I304" s="1230">
        <f>AV304</f>
        <v>300</v>
      </c>
      <c r="J304" s="1232">
        <f>SUM(N305:AU305)</f>
        <v>0</v>
      </c>
      <c r="K304" s="1239">
        <f>H304-J304</f>
        <v>300</v>
      </c>
      <c r="L304" s="1209">
        <f t="shared" ref="L304:L330" si="23">J304/H304</f>
        <v>0</v>
      </c>
      <c r="M304" s="30" t="s">
        <v>30</v>
      </c>
      <c r="N304" s="44"/>
      <c r="O304" s="44"/>
      <c r="P304" s="44"/>
      <c r="Q304" s="44"/>
      <c r="R304" s="44">
        <v>300</v>
      </c>
      <c r="S304" s="43"/>
      <c r="T304" s="44"/>
      <c r="U304" s="44"/>
      <c r="V304" s="44"/>
      <c r="W304" s="44"/>
      <c r="X304" s="44"/>
      <c r="Y304" s="43"/>
      <c r="Z304" s="44"/>
      <c r="AA304" s="44"/>
      <c r="AB304" s="44"/>
      <c r="AC304" s="44"/>
      <c r="AD304" s="44"/>
      <c r="AE304" s="43"/>
      <c r="AF304" s="44"/>
      <c r="AG304" s="44"/>
      <c r="AH304" s="43"/>
      <c r="AI304" s="44"/>
      <c r="AJ304" s="44"/>
      <c r="AK304" s="43"/>
      <c r="AL304" s="44"/>
      <c r="AM304" s="44"/>
      <c r="AN304" s="44"/>
      <c r="AO304" s="44"/>
      <c r="AP304" s="45"/>
      <c r="AQ304" s="44"/>
      <c r="AR304" s="90"/>
      <c r="AS304" s="44"/>
      <c r="AT304" s="44"/>
      <c r="AU304" s="45"/>
      <c r="AV304" s="34">
        <f t="shared" si="19"/>
        <v>300</v>
      </c>
      <c r="AX304" s="47"/>
      <c r="AY304" s="199"/>
      <c r="AZ304" s="194"/>
    </row>
    <row r="305" spans="1:52" s="184" customFormat="1" ht="13.2" customHeight="1" thickBot="1" x14ac:dyDescent="0.45">
      <c r="A305" s="1281"/>
      <c r="B305" s="1315"/>
      <c r="C305" s="107"/>
      <c r="D305" s="1282"/>
      <c r="E305" s="105" t="s">
        <v>225</v>
      </c>
      <c r="F305" s="1141"/>
      <c r="G305" s="330"/>
      <c r="H305" s="1235"/>
      <c r="I305" s="1235"/>
      <c r="J305" s="1236"/>
      <c r="K305" s="1240"/>
      <c r="L305" s="1222"/>
      <c r="M305" s="37" t="s">
        <v>31</v>
      </c>
      <c r="N305" s="50"/>
      <c r="O305" s="50"/>
      <c r="P305" s="50"/>
      <c r="Q305" s="50"/>
      <c r="R305" s="50"/>
      <c r="S305" s="54"/>
      <c r="T305" s="50"/>
      <c r="U305" s="50"/>
      <c r="V305" s="50"/>
      <c r="W305" s="50"/>
      <c r="X305" s="50"/>
      <c r="Y305" s="54"/>
      <c r="Z305" s="50"/>
      <c r="AA305" s="50"/>
      <c r="AB305" s="50"/>
      <c r="AC305" s="50"/>
      <c r="AD305" s="50"/>
      <c r="AE305" s="54"/>
      <c r="AF305" s="50"/>
      <c r="AG305" s="50"/>
      <c r="AH305" s="54"/>
      <c r="AI305" s="50"/>
      <c r="AJ305" s="50"/>
      <c r="AK305" s="54"/>
      <c r="AL305" s="50"/>
      <c r="AM305" s="50"/>
      <c r="AN305" s="50"/>
      <c r="AO305" s="50"/>
      <c r="AP305" s="87"/>
      <c r="AQ305" s="50"/>
      <c r="AR305" s="49"/>
      <c r="AS305" s="49"/>
      <c r="AT305" s="49"/>
      <c r="AU305" s="51"/>
      <c r="AV305" s="42">
        <f t="shared" si="19"/>
        <v>0</v>
      </c>
      <c r="AX305" s="47"/>
      <c r="AY305" s="199"/>
      <c r="AZ305" s="194"/>
    </row>
    <row r="306" spans="1:52" s="184" customFormat="1" ht="13.2" customHeight="1" x14ac:dyDescent="0.4">
      <c r="A306" s="1280" t="s">
        <v>27</v>
      </c>
      <c r="B306" s="1315"/>
      <c r="C306" s="107"/>
      <c r="D306" s="1226" t="s">
        <v>229</v>
      </c>
      <c r="E306" s="295" t="s">
        <v>230</v>
      </c>
      <c r="F306" s="152"/>
      <c r="G306" s="152"/>
      <c r="H306" s="1239">
        <v>70</v>
      </c>
      <c r="I306" s="1230">
        <f>AV306</f>
        <v>70</v>
      </c>
      <c r="J306" s="1232">
        <f>SUM(N307:AU307)</f>
        <v>0</v>
      </c>
      <c r="K306" s="1239">
        <f>H306-J306</f>
        <v>70</v>
      </c>
      <c r="L306" s="1209">
        <f t="shared" si="23"/>
        <v>0</v>
      </c>
      <c r="M306" s="30" t="s">
        <v>30</v>
      </c>
      <c r="N306" s="44"/>
      <c r="O306" s="44">
        <v>70</v>
      </c>
      <c r="P306" s="44"/>
      <c r="Q306" s="44"/>
      <c r="R306" s="44"/>
      <c r="S306" s="43"/>
      <c r="T306" s="44"/>
      <c r="U306" s="44"/>
      <c r="V306" s="44"/>
      <c r="W306" s="44"/>
      <c r="X306" s="44"/>
      <c r="Y306" s="43"/>
      <c r="Z306" s="44"/>
      <c r="AA306" s="44"/>
      <c r="AB306" s="44"/>
      <c r="AC306" s="44"/>
      <c r="AD306" s="44"/>
      <c r="AE306" s="43"/>
      <c r="AF306" s="44"/>
      <c r="AG306" s="44"/>
      <c r="AH306" s="43"/>
      <c r="AI306" s="44"/>
      <c r="AJ306" s="44"/>
      <c r="AK306" s="43"/>
      <c r="AL306" s="44"/>
      <c r="AM306" s="44"/>
      <c r="AN306" s="44"/>
      <c r="AO306" s="46"/>
      <c r="AP306" s="153"/>
      <c r="AQ306" s="159"/>
      <c r="AR306" s="159"/>
      <c r="AS306" s="159"/>
      <c r="AT306" s="159"/>
      <c r="AU306" s="153"/>
      <c r="AV306" s="34">
        <f>SUM(N306:AU306)</f>
        <v>70</v>
      </c>
      <c r="AX306" s="47"/>
      <c r="AY306" s="199"/>
      <c r="AZ306" s="194"/>
    </row>
    <row r="307" spans="1:52" s="184" customFormat="1" ht="13.2" customHeight="1" thickBot="1" x14ac:dyDescent="0.45">
      <c r="A307" s="1281"/>
      <c r="B307" s="1315"/>
      <c r="C307" s="107"/>
      <c r="D307" s="1282"/>
      <c r="E307" s="106" t="s">
        <v>231</v>
      </c>
      <c r="F307" s="155"/>
      <c r="G307" s="155"/>
      <c r="H307" s="1240"/>
      <c r="I307" s="1235"/>
      <c r="J307" s="1236"/>
      <c r="K307" s="1240"/>
      <c r="L307" s="1222"/>
      <c r="M307" s="37" t="s">
        <v>31</v>
      </c>
      <c r="N307" s="50"/>
      <c r="O307" s="50"/>
      <c r="P307" s="50"/>
      <c r="Q307" s="50"/>
      <c r="R307" s="50"/>
      <c r="S307" s="54"/>
      <c r="T307" s="50"/>
      <c r="U307" s="50"/>
      <c r="V307" s="50"/>
      <c r="W307" s="50"/>
      <c r="X307" s="50"/>
      <c r="Y307" s="54"/>
      <c r="Z307" s="50"/>
      <c r="AA307" s="50"/>
      <c r="AB307" s="50"/>
      <c r="AC307" s="50"/>
      <c r="AD307" s="50"/>
      <c r="AE307" s="54"/>
      <c r="AF307" s="50"/>
      <c r="AG307" s="50"/>
      <c r="AH307" s="54"/>
      <c r="AI307" s="50"/>
      <c r="AJ307" s="50"/>
      <c r="AK307" s="54"/>
      <c r="AL307" s="50"/>
      <c r="AM307" s="50"/>
      <c r="AN307" s="50"/>
      <c r="AO307" s="52"/>
      <c r="AP307" s="162"/>
      <c r="AQ307" s="204"/>
      <c r="AR307" s="163"/>
      <c r="AS307" s="163"/>
      <c r="AT307" s="163"/>
      <c r="AU307" s="156"/>
      <c r="AV307" s="42">
        <f>SUM(N307:AU307)</f>
        <v>0</v>
      </c>
      <c r="AX307" s="47"/>
      <c r="AY307" s="199"/>
      <c r="AZ307" s="194"/>
    </row>
    <row r="308" spans="1:52" s="184" customFormat="1" ht="13.2" hidden="1" customHeight="1" x14ac:dyDescent="0.4">
      <c r="A308" s="1276" t="s">
        <v>41</v>
      </c>
      <c r="B308" s="1315"/>
      <c r="C308" s="107"/>
      <c r="D308" s="1601" t="s">
        <v>595</v>
      </c>
      <c r="E308" s="533" t="s">
        <v>400</v>
      </c>
      <c r="F308" s="1393"/>
      <c r="G308" s="1824"/>
      <c r="H308" s="1726"/>
      <c r="I308" s="1556">
        <f>AV308</f>
        <v>0</v>
      </c>
      <c r="J308" s="1232">
        <f>SUM(N309:AU309)</f>
        <v>0</v>
      </c>
      <c r="K308" s="1239">
        <f>H308-J308</f>
        <v>0</v>
      </c>
      <c r="L308" s="1209" t="e">
        <f t="shared" si="23"/>
        <v>#DIV/0!</v>
      </c>
      <c r="M308" s="30" t="s">
        <v>30</v>
      </c>
      <c r="N308" s="76"/>
      <c r="O308" s="76"/>
      <c r="P308" s="76"/>
      <c r="Q308" s="76"/>
      <c r="R308" s="76"/>
      <c r="S308" s="79"/>
      <c r="T308" s="76"/>
      <c r="U308" s="76"/>
      <c r="V308" s="76"/>
      <c r="W308" s="76"/>
      <c r="X308" s="76"/>
      <c r="Y308" s="79"/>
      <c r="Z308" s="76"/>
      <c r="AA308" s="76"/>
      <c r="AB308" s="76"/>
      <c r="AC308" s="76"/>
      <c r="AD308" s="76"/>
      <c r="AE308" s="79"/>
      <c r="AF308" s="76"/>
      <c r="AG308" s="76"/>
      <c r="AH308" s="79"/>
      <c r="AI308" s="76"/>
      <c r="AJ308" s="76"/>
      <c r="AK308" s="79"/>
      <c r="AL308" s="76"/>
      <c r="AM308" s="76"/>
      <c r="AN308" s="76"/>
      <c r="AO308" s="46"/>
      <c r="AP308" s="153"/>
      <c r="AQ308" s="159"/>
      <c r="AR308" s="159"/>
      <c r="AS308" s="159"/>
      <c r="AT308" s="159"/>
      <c r="AU308" s="153"/>
      <c r="AV308" s="34">
        <f t="shared" si="19"/>
        <v>0</v>
      </c>
      <c r="AX308" s="47"/>
      <c r="AY308" s="199"/>
      <c r="AZ308" s="194"/>
    </row>
    <row r="309" spans="1:52" s="184" customFormat="1" ht="13.2" hidden="1" customHeight="1" thickBot="1" x14ac:dyDescent="0.45">
      <c r="A309" s="1277"/>
      <c r="B309" s="1315"/>
      <c r="C309" s="107"/>
      <c r="D309" s="1602"/>
      <c r="E309" s="534" t="s">
        <v>594</v>
      </c>
      <c r="F309" s="1394"/>
      <c r="G309" s="1825"/>
      <c r="H309" s="1727"/>
      <c r="I309" s="1557"/>
      <c r="J309" s="1236"/>
      <c r="K309" s="1240"/>
      <c r="L309" s="1222"/>
      <c r="M309" s="37" t="s">
        <v>31</v>
      </c>
      <c r="N309" s="40"/>
      <c r="O309" s="40"/>
      <c r="P309" s="40"/>
      <c r="Q309" s="40"/>
      <c r="R309" s="40"/>
      <c r="S309" s="78"/>
      <c r="T309" s="40"/>
      <c r="U309" s="40"/>
      <c r="V309" s="40"/>
      <c r="W309" s="40"/>
      <c r="X309" s="40"/>
      <c r="Y309" s="78"/>
      <c r="Z309" s="40"/>
      <c r="AA309" s="40"/>
      <c r="AB309" s="40"/>
      <c r="AC309" s="40"/>
      <c r="AD309" s="40"/>
      <c r="AE309" s="78"/>
      <c r="AF309" s="40"/>
      <c r="AG309" s="40"/>
      <c r="AH309" s="78"/>
      <c r="AI309" s="40"/>
      <c r="AJ309" s="40"/>
      <c r="AK309" s="78"/>
      <c r="AL309" s="40"/>
      <c r="AM309" s="40"/>
      <c r="AN309" s="40"/>
      <c r="AO309" s="52"/>
      <c r="AP309" s="162"/>
      <c r="AQ309" s="204"/>
      <c r="AR309" s="163"/>
      <c r="AS309" s="163"/>
      <c r="AT309" s="163"/>
      <c r="AU309" s="156"/>
      <c r="AV309" s="42">
        <f t="shared" si="19"/>
        <v>0</v>
      </c>
      <c r="AX309" s="47"/>
      <c r="AY309" s="199"/>
      <c r="AZ309" s="194"/>
    </row>
    <row r="310" spans="1:52" s="184" customFormat="1" ht="13.2" hidden="1" customHeight="1" x14ac:dyDescent="0.4">
      <c r="A310" s="1280" t="s">
        <v>27</v>
      </c>
      <c r="B310" s="1315"/>
      <c r="C310" s="107"/>
      <c r="D310" s="1226" t="s">
        <v>468</v>
      </c>
      <c r="E310" s="60" t="s">
        <v>502</v>
      </c>
      <c r="F310" s="1283"/>
      <c r="G310" s="107"/>
      <c r="H310" s="1655"/>
      <c r="I310" s="1230">
        <f>AV310</f>
        <v>0</v>
      </c>
      <c r="J310" s="1232">
        <f>SUM(N311:AU311)</f>
        <v>0</v>
      </c>
      <c r="K310" s="1239">
        <f>H310-J310</f>
        <v>0</v>
      </c>
      <c r="L310" s="1209" t="e">
        <f t="shared" si="23"/>
        <v>#DIV/0!</v>
      </c>
      <c r="M310" s="296" t="s">
        <v>30</v>
      </c>
      <c r="N310" s="46"/>
      <c r="O310" s="46"/>
      <c r="P310" s="46"/>
      <c r="Q310" s="46"/>
      <c r="R310" s="46"/>
      <c r="S310" s="158"/>
      <c r="T310" s="46"/>
      <c r="U310" s="46"/>
      <c r="V310" s="46"/>
      <c r="W310" s="46"/>
      <c r="X310" s="46"/>
      <c r="Y310" s="158"/>
      <c r="Z310" s="46"/>
      <c r="AA310" s="46"/>
      <c r="AB310" s="46"/>
      <c r="AC310" s="46"/>
      <c r="AD310" s="46"/>
      <c r="AE310" s="158"/>
      <c r="AF310" s="46"/>
      <c r="AG310" s="46"/>
      <c r="AH310" s="158"/>
      <c r="AI310" s="46"/>
      <c r="AJ310" s="46"/>
      <c r="AK310" s="158"/>
      <c r="AL310" s="46"/>
      <c r="AM310" s="46"/>
      <c r="AN310" s="46"/>
      <c r="AO310" s="46"/>
      <c r="AP310" s="153"/>
      <c r="AQ310" s="159"/>
      <c r="AR310" s="159"/>
      <c r="AS310" s="159"/>
      <c r="AT310" s="159"/>
      <c r="AU310" s="153"/>
      <c r="AV310" s="34">
        <f t="shared" si="19"/>
        <v>0</v>
      </c>
      <c r="AX310" s="47"/>
      <c r="AY310" s="199"/>
      <c r="AZ310" s="194"/>
    </row>
    <row r="311" spans="1:52" s="184" customFormat="1" ht="13.2" hidden="1" customHeight="1" thickBot="1" x14ac:dyDescent="0.45">
      <c r="A311" s="1281"/>
      <c r="B311" s="1315"/>
      <c r="C311" s="107"/>
      <c r="D311" s="1282"/>
      <c r="E311" s="104" t="s">
        <v>503</v>
      </c>
      <c r="F311" s="1141"/>
      <c r="G311" s="330"/>
      <c r="H311" s="1240"/>
      <c r="I311" s="1235"/>
      <c r="J311" s="1236"/>
      <c r="K311" s="1240"/>
      <c r="L311" s="1222"/>
      <c r="M311" s="37" t="s">
        <v>31</v>
      </c>
      <c r="N311" s="50"/>
      <c r="O311" s="50"/>
      <c r="P311" s="50"/>
      <c r="Q311" s="50"/>
      <c r="R311" s="50"/>
      <c r="S311" s="54"/>
      <c r="T311" s="50"/>
      <c r="U311" s="50"/>
      <c r="V311" s="50"/>
      <c r="W311" s="50"/>
      <c r="X311" s="50"/>
      <c r="Y311" s="54"/>
      <c r="Z311" s="50"/>
      <c r="AA311" s="50"/>
      <c r="AB311" s="50"/>
      <c r="AC311" s="50"/>
      <c r="AD311" s="50"/>
      <c r="AE311" s="54"/>
      <c r="AF311" s="50"/>
      <c r="AG311" s="50"/>
      <c r="AH311" s="54"/>
      <c r="AI311" s="50"/>
      <c r="AJ311" s="50"/>
      <c r="AK311" s="54"/>
      <c r="AL311" s="50"/>
      <c r="AM311" s="50"/>
      <c r="AN311" s="50"/>
      <c r="AO311" s="50"/>
      <c r="AP311" s="156"/>
      <c r="AQ311" s="163"/>
      <c r="AR311" s="163"/>
      <c r="AS311" s="163"/>
      <c r="AT311" s="163"/>
      <c r="AU311" s="156"/>
      <c r="AV311" s="42">
        <f t="shared" si="19"/>
        <v>0</v>
      </c>
      <c r="AX311" s="47"/>
      <c r="AY311" s="199"/>
      <c r="AZ311" s="194"/>
    </row>
    <row r="312" spans="1:52" s="184" customFormat="1" ht="13.2" hidden="1" customHeight="1" x14ac:dyDescent="0.4">
      <c r="A312" s="1276" t="s">
        <v>41</v>
      </c>
      <c r="B312" s="1315"/>
      <c r="C312" s="107"/>
      <c r="D312" s="1226" t="s">
        <v>599</v>
      </c>
      <c r="E312" s="60" t="s">
        <v>613</v>
      </c>
      <c r="F312" s="152"/>
      <c r="G312" s="152"/>
      <c r="H312" s="1142"/>
      <c r="I312" s="1230">
        <f>AV312</f>
        <v>0</v>
      </c>
      <c r="J312" s="1232">
        <f>SUM(N313:AU313)</f>
        <v>0</v>
      </c>
      <c r="K312" s="1239">
        <f>H312-J312</f>
        <v>0</v>
      </c>
      <c r="L312" s="1209" t="e">
        <f t="shared" si="23"/>
        <v>#DIV/0!</v>
      </c>
      <c r="M312" s="30" t="s">
        <v>30</v>
      </c>
      <c r="N312" s="46"/>
      <c r="O312" s="46"/>
      <c r="P312" s="46"/>
      <c r="Q312" s="46"/>
      <c r="R312" s="46"/>
      <c r="S312" s="158"/>
      <c r="T312" s="46"/>
      <c r="U312" s="46"/>
      <c r="V312" s="46"/>
      <c r="W312" s="46"/>
      <c r="X312" s="46"/>
      <c r="Y312" s="158"/>
      <c r="Z312" s="46"/>
      <c r="AA312" s="46"/>
      <c r="AB312" s="46"/>
      <c r="AC312" s="46"/>
      <c r="AD312" s="46"/>
      <c r="AE312" s="158"/>
      <c r="AF312" s="46"/>
      <c r="AG312" s="46"/>
      <c r="AH312" s="158"/>
      <c r="AI312" s="46"/>
      <c r="AJ312" s="46"/>
      <c r="AK312" s="158"/>
      <c r="AL312" s="46"/>
      <c r="AM312" s="46"/>
      <c r="AN312" s="46"/>
      <c r="AO312" s="46"/>
      <c r="AP312" s="153"/>
      <c r="AQ312" s="159"/>
      <c r="AR312" s="159"/>
      <c r="AS312" s="159"/>
      <c r="AT312" s="159"/>
      <c r="AU312" s="153"/>
      <c r="AV312" s="34">
        <f t="shared" si="19"/>
        <v>0</v>
      </c>
      <c r="AX312" s="47"/>
      <c r="AY312" s="199"/>
      <c r="AZ312" s="194"/>
    </row>
    <row r="313" spans="1:52" s="184" customFormat="1" ht="13.2" hidden="1" customHeight="1" thickBot="1" x14ac:dyDescent="0.45">
      <c r="A313" s="1277"/>
      <c r="B313" s="1315"/>
      <c r="C313" s="107"/>
      <c r="D313" s="1282"/>
      <c r="E313" s="104" t="s">
        <v>600</v>
      </c>
      <c r="F313" s="105"/>
      <c r="G313" s="105"/>
      <c r="H313" s="1137"/>
      <c r="I313" s="1235"/>
      <c r="J313" s="1236"/>
      <c r="K313" s="1240"/>
      <c r="L313" s="1222"/>
      <c r="M313" s="37" t="s">
        <v>31</v>
      </c>
      <c r="N313" s="50"/>
      <c r="O313" s="50"/>
      <c r="P313" s="50"/>
      <c r="Q313" s="50"/>
      <c r="R313" s="50"/>
      <c r="S313" s="54"/>
      <c r="T313" s="50"/>
      <c r="U313" s="50"/>
      <c r="V313" s="50"/>
      <c r="W313" s="50"/>
      <c r="X313" s="50"/>
      <c r="Y313" s="54"/>
      <c r="Z313" s="50"/>
      <c r="AA313" s="50"/>
      <c r="AB313" s="50"/>
      <c r="AC313" s="50"/>
      <c r="AD313" s="50"/>
      <c r="AE313" s="54"/>
      <c r="AF313" s="50"/>
      <c r="AG313" s="50"/>
      <c r="AH313" s="54"/>
      <c r="AI313" s="50"/>
      <c r="AJ313" s="50"/>
      <c r="AK313" s="54"/>
      <c r="AL313" s="50"/>
      <c r="AM313" s="50"/>
      <c r="AN313" s="50"/>
      <c r="AO313" s="52"/>
      <c r="AP313" s="162"/>
      <c r="AQ313" s="204"/>
      <c r="AR313" s="163"/>
      <c r="AS313" s="163"/>
      <c r="AT313" s="163"/>
      <c r="AU313" s="156"/>
      <c r="AV313" s="42">
        <f t="shared" si="19"/>
        <v>0</v>
      </c>
      <c r="AX313" s="47"/>
      <c r="AY313" s="199"/>
      <c r="AZ313" s="194"/>
    </row>
    <row r="314" spans="1:52" s="184" customFormat="1" ht="13.2" hidden="1" customHeight="1" x14ac:dyDescent="0.4">
      <c r="A314" s="1276" t="s">
        <v>41</v>
      </c>
      <c r="B314" s="1315"/>
      <c r="C314" s="107"/>
      <c r="D314" s="1247" t="s">
        <v>469</v>
      </c>
      <c r="E314" s="152" t="s">
        <v>669</v>
      </c>
      <c r="F314" s="1618"/>
      <c r="G314" s="88"/>
      <c r="H314" s="1230"/>
      <c r="I314" s="1230">
        <f>AV314</f>
        <v>0</v>
      </c>
      <c r="J314" s="1232">
        <f>SUM(N315:AU315)</f>
        <v>0</v>
      </c>
      <c r="K314" s="1239">
        <f>H314-J314</f>
        <v>0</v>
      </c>
      <c r="L314" s="1209" t="e">
        <f t="shared" si="23"/>
        <v>#DIV/0!</v>
      </c>
      <c r="M314" s="30" t="s">
        <v>30</v>
      </c>
      <c r="N314" s="90"/>
      <c r="O314" s="90"/>
      <c r="P314" s="90"/>
      <c r="Q314" s="90"/>
      <c r="R314" s="90"/>
      <c r="S314" s="129"/>
      <c r="T314" s="90"/>
      <c r="U314" s="90"/>
      <c r="V314" s="90"/>
      <c r="W314" s="90"/>
      <c r="X314" s="90"/>
      <c r="Y314" s="129"/>
      <c r="Z314" s="90"/>
      <c r="AA314" s="90"/>
      <c r="AB314" s="90"/>
      <c r="AC314" s="90"/>
      <c r="AD314" s="90"/>
      <c r="AE314" s="129"/>
      <c r="AF314" s="90"/>
      <c r="AG314" s="90"/>
      <c r="AH314" s="129"/>
      <c r="AI314" s="90"/>
      <c r="AJ314" s="90"/>
      <c r="AK314" s="129"/>
      <c r="AL314" s="90"/>
      <c r="AM314" s="90"/>
      <c r="AN314" s="90"/>
      <c r="AO314" s="33"/>
      <c r="AP314" s="136"/>
      <c r="AQ314" s="136"/>
      <c r="AR314" s="44"/>
      <c r="AS314" s="44"/>
      <c r="AT314" s="44"/>
      <c r="AU314" s="45"/>
      <c r="AV314" s="103">
        <f t="shared" si="19"/>
        <v>0</v>
      </c>
      <c r="AX314" s="47"/>
      <c r="AY314" s="199"/>
      <c r="AZ314" s="194"/>
    </row>
    <row r="315" spans="1:52" s="184" customFormat="1" ht="13.2" hidden="1" customHeight="1" thickBot="1" x14ac:dyDescent="0.45">
      <c r="A315" s="1277"/>
      <c r="B315" s="1315"/>
      <c r="C315" s="107"/>
      <c r="D315" s="1248"/>
      <c r="E315" s="105" t="s">
        <v>470</v>
      </c>
      <c r="F315" s="1619"/>
      <c r="G315" s="89"/>
      <c r="H315" s="1235"/>
      <c r="I315" s="1235"/>
      <c r="J315" s="1236"/>
      <c r="K315" s="1240"/>
      <c r="L315" s="1222"/>
      <c r="M315" s="37" t="s">
        <v>31</v>
      </c>
      <c r="N315" s="91"/>
      <c r="O315" s="91"/>
      <c r="P315" s="91"/>
      <c r="Q315" s="91"/>
      <c r="R315" s="91"/>
      <c r="S315" s="134"/>
      <c r="T315" s="91"/>
      <c r="U315" s="91"/>
      <c r="V315" s="91"/>
      <c r="W315" s="91"/>
      <c r="X315" s="91"/>
      <c r="Y315" s="134"/>
      <c r="Z315" s="91"/>
      <c r="AA315" s="91"/>
      <c r="AB315" s="91"/>
      <c r="AC315" s="91"/>
      <c r="AD315" s="91"/>
      <c r="AE315" s="134"/>
      <c r="AF315" s="91"/>
      <c r="AG315" s="91"/>
      <c r="AH315" s="134"/>
      <c r="AI315" s="91"/>
      <c r="AJ315" s="91"/>
      <c r="AK315" s="134"/>
      <c r="AL315" s="91"/>
      <c r="AM315" s="91"/>
      <c r="AN315" s="91"/>
      <c r="AO315" s="91"/>
      <c r="AP315" s="135"/>
      <c r="AQ315" s="91"/>
      <c r="AR315" s="49"/>
      <c r="AS315" s="49"/>
      <c r="AT315" s="49"/>
      <c r="AU315" s="51"/>
      <c r="AV315" s="94">
        <f t="shared" si="19"/>
        <v>0</v>
      </c>
      <c r="AX315" s="47"/>
      <c r="AY315" s="199"/>
      <c r="AZ315" s="194"/>
    </row>
    <row r="316" spans="1:52" s="184" customFormat="1" ht="13.2" hidden="1" customHeight="1" x14ac:dyDescent="0.4">
      <c r="A316" s="1280" t="s">
        <v>27</v>
      </c>
      <c r="B316" s="1315"/>
      <c r="C316" s="107"/>
      <c r="D316" s="1247" t="s">
        <v>468</v>
      </c>
      <c r="E316" s="295" t="s">
        <v>678</v>
      </c>
      <c r="F316" s="107"/>
      <c r="G316" s="1722"/>
      <c r="H316" s="1230"/>
      <c r="I316" s="1230">
        <f>AV316</f>
        <v>0</v>
      </c>
      <c r="J316" s="1232">
        <f>SUM(N317:AU317)</f>
        <v>0</v>
      </c>
      <c r="K316" s="1239">
        <f>H316-J316</f>
        <v>0</v>
      </c>
      <c r="L316" s="1209" t="e">
        <f t="shared" si="23"/>
        <v>#DIV/0!</v>
      </c>
      <c r="M316" s="30" t="s">
        <v>30</v>
      </c>
      <c r="N316" s="44"/>
      <c r="O316" s="44"/>
      <c r="P316" s="44"/>
      <c r="Q316" s="44"/>
      <c r="R316" s="44"/>
      <c r="S316" s="43"/>
      <c r="T316" s="44"/>
      <c r="U316" s="44"/>
      <c r="V316" s="44"/>
      <c r="W316" s="44"/>
      <c r="X316" s="44"/>
      <c r="Y316" s="43"/>
      <c r="Z316" s="44"/>
      <c r="AA316" s="44"/>
      <c r="AB316" s="44"/>
      <c r="AC316" s="44"/>
      <c r="AD316" s="44"/>
      <c r="AE316" s="43"/>
      <c r="AF316" s="44"/>
      <c r="AG316" s="44"/>
      <c r="AH316" s="43"/>
      <c r="AI316" s="44"/>
      <c r="AJ316" s="44"/>
      <c r="AK316" s="43"/>
      <c r="AL316" s="44"/>
      <c r="AM316" s="44"/>
      <c r="AN316" s="44"/>
      <c r="AO316" s="44"/>
      <c r="AP316" s="45"/>
      <c r="AQ316" s="44"/>
      <c r="AR316" s="44"/>
      <c r="AS316" s="44"/>
      <c r="AT316" s="44"/>
      <c r="AU316" s="153"/>
      <c r="AV316" s="34">
        <f t="shared" si="19"/>
        <v>0</v>
      </c>
      <c r="AX316" s="47"/>
      <c r="AY316" s="199"/>
      <c r="AZ316" s="194"/>
    </row>
    <row r="317" spans="1:52" s="184" customFormat="1" ht="13.2" hidden="1" customHeight="1" thickBot="1" x14ac:dyDescent="0.45">
      <c r="A317" s="1281"/>
      <c r="B317" s="1315"/>
      <c r="C317" s="107"/>
      <c r="D317" s="1248"/>
      <c r="E317" s="106" t="s">
        <v>679</v>
      </c>
      <c r="F317" s="107"/>
      <c r="G317" s="1723"/>
      <c r="H317" s="1235"/>
      <c r="I317" s="1235"/>
      <c r="J317" s="1236"/>
      <c r="K317" s="1240"/>
      <c r="L317" s="1222"/>
      <c r="M317" s="37" t="s">
        <v>31</v>
      </c>
      <c r="N317" s="50"/>
      <c r="O317" s="50"/>
      <c r="P317" s="50"/>
      <c r="Q317" s="50"/>
      <c r="R317" s="50"/>
      <c r="S317" s="54"/>
      <c r="T317" s="50"/>
      <c r="U317" s="50"/>
      <c r="V317" s="50"/>
      <c r="W317" s="50"/>
      <c r="X317" s="50"/>
      <c r="Y317" s="54"/>
      <c r="Z317" s="50"/>
      <c r="AA317" s="50"/>
      <c r="AB317" s="50"/>
      <c r="AC317" s="50"/>
      <c r="AD317" s="50"/>
      <c r="AE317" s="54"/>
      <c r="AF317" s="50"/>
      <c r="AG317" s="50"/>
      <c r="AH317" s="54"/>
      <c r="AI317" s="50"/>
      <c r="AJ317" s="50"/>
      <c r="AK317" s="54"/>
      <c r="AL317" s="50"/>
      <c r="AM317" s="50"/>
      <c r="AN317" s="50"/>
      <c r="AO317" s="50"/>
      <c r="AP317" s="87"/>
      <c r="AQ317" s="50"/>
      <c r="AR317" s="49"/>
      <c r="AS317" s="49"/>
      <c r="AT317" s="49"/>
      <c r="AU317" s="156"/>
      <c r="AV317" s="42">
        <f t="shared" si="19"/>
        <v>0</v>
      </c>
      <c r="AX317" s="47"/>
      <c r="AY317" s="199"/>
      <c r="AZ317" s="194"/>
    </row>
    <row r="318" spans="1:52" s="184" customFormat="1" ht="13.2" hidden="1" customHeight="1" x14ac:dyDescent="0.4">
      <c r="A318" s="1280" t="s">
        <v>233</v>
      </c>
      <c r="B318" s="1315"/>
      <c r="C318" s="107"/>
      <c r="D318" s="1247" t="s">
        <v>468</v>
      </c>
      <c r="E318" s="152" t="s">
        <v>692</v>
      </c>
      <c r="F318" s="152"/>
      <c r="G318" s="152"/>
      <c r="H318" s="1239"/>
      <c r="I318" s="1230">
        <f>AV318</f>
        <v>0</v>
      </c>
      <c r="J318" s="1232">
        <f>SUM(N319:AU319)</f>
        <v>0</v>
      </c>
      <c r="K318" s="1620">
        <f>H318-J318</f>
        <v>0</v>
      </c>
      <c r="L318" s="1209" t="e">
        <f t="shared" si="23"/>
        <v>#DIV/0!</v>
      </c>
      <c r="M318" s="30" t="s">
        <v>30</v>
      </c>
      <c r="N318" s="44"/>
      <c r="O318" s="44"/>
      <c r="P318" s="44"/>
      <c r="Q318" s="44"/>
      <c r="R318" s="44"/>
      <c r="S318" s="43"/>
      <c r="T318" s="44"/>
      <c r="U318" s="44"/>
      <c r="V318" s="44"/>
      <c r="W318" s="44"/>
      <c r="X318" s="44"/>
      <c r="Y318" s="43"/>
      <c r="Z318" s="44"/>
      <c r="AA318" s="44"/>
      <c r="AB318" s="44"/>
      <c r="AC318" s="44"/>
      <c r="AD318" s="44"/>
      <c r="AE318" s="43"/>
      <c r="AF318" s="44"/>
      <c r="AG318" s="44"/>
      <c r="AH318" s="43"/>
      <c r="AI318" s="44"/>
      <c r="AJ318" s="44"/>
      <c r="AK318" s="43"/>
      <c r="AL318" s="44"/>
      <c r="AM318" s="44"/>
      <c r="AN318" s="44"/>
      <c r="AO318" s="44"/>
      <c r="AP318" s="45"/>
      <c r="AQ318" s="44"/>
      <c r="AR318" s="44"/>
      <c r="AS318" s="44"/>
      <c r="AT318" s="44"/>
      <c r="AU318" s="153"/>
      <c r="AV318" s="34">
        <f t="shared" si="19"/>
        <v>0</v>
      </c>
      <c r="AX318" s="47"/>
      <c r="AY318" s="199"/>
      <c r="AZ318" s="194"/>
    </row>
    <row r="319" spans="1:52" s="184" customFormat="1" ht="13.2" hidden="1" customHeight="1" thickBot="1" x14ac:dyDescent="0.45">
      <c r="A319" s="1281"/>
      <c r="B319" s="1315"/>
      <c r="C319" s="107"/>
      <c r="D319" s="1248"/>
      <c r="E319" s="105" t="s">
        <v>519</v>
      </c>
      <c r="F319" s="155"/>
      <c r="G319" s="155"/>
      <c r="H319" s="1240"/>
      <c r="I319" s="1235"/>
      <c r="J319" s="1236"/>
      <c r="K319" s="1621"/>
      <c r="L319" s="1222"/>
      <c r="M319" s="37" t="s">
        <v>31</v>
      </c>
      <c r="N319" s="50"/>
      <c r="O319" s="50"/>
      <c r="P319" s="50"/>
      <c r="Q319" s="50"/>
      <c r="R319" s="50"/>
      <c r="S319" s="54"/>
      <c r="T319" s="50"/>
      <c r="U319" s="50"/>
      <c r="V319" s="50"/>
      <c r="W319" s="50"/>
      <c r="X319" s="50"/>
      <c r="Y319" s="54"/>
      <c r="Z319" s="50"/>
      <c r="AA319" s="50"/>
      <c r="AB319" s="50"/>
      <c r="AC319" s="50"/>
      <c r="AD319" s="50"/>
      <c r="AE319" s="54"/>
      <c r="AF319" s="50"/>
      <c r="AG319" s="50"/>
      <c r="AH319" s="54"/>
      <c r="AI319" s="50"/>
      <c r="AJ319" s="50"/>
      <c r="AK319" s="54"/>
      <c r="AL319" s="50"/>
      <c r="AM319" s="50"/>
      <c r="AN319" s="50"/>
      <c r="AO319" s="50"/>
      <c r="AP319" s="87"/>
      <c r="AQ319" s="50"/>
      <c r="AR319" s="49"/>
      <c r="AS319" s="49"/>
      <c r="AT319" s="49"/>
      <c r="AU319" s="156"/>
      <c r="AV319" s="42">
        <f t="shared" si="19"/>
        <v>0</v>
      </c>
      <c r="AX319" s="47"/>
      <c r="AY319" s="199"/>
      <c r="AZ319" s="194"/>
    </row>
    <row r="320" spans="1:52" s="184" customFormat="1" ht="13.2" hidden="1" customHeight="1" x14ac:dyDescent="0.4">
      <c r="A320" s="1280" t="s">
        <v>27</v>
      </c>
      <c r="B320" s="1315"/>
      <c r="C320" s="107"/>
      <c r="D320" s="1247" t="s">
        <v>468</v>
      </c>
      <c r="E320" s="152" t="s">
        <v>593</v>
      </c>
      <c r="F320" s="1140"/>
      <c r="G320" s="152"/>
      <c r="H320" s="1239"/>
      <c r="I320" s="1230">
        <f>AV320</f>
        <v>0</v>
      </c>
      <c r="J320" s="1232">
        <f>SUM(N321:AU321)</f>
        <v>0</v>
      </c>
      <c r="K320" s="1239">
        <f>H320-J320</f>
        <v>0</v>
      </c>
      <c r="L320" s="1209" t="e">
        <f t="shared" si="23"/>
        <v>#DIV/0!</v>
      </c>
      <c r="M320" s="30" t="s">
        <v>30</v>
      </c>
      <c r="N320" s="46"/>
      <c r="O320" s="46"/>
      <c r="P320" s="46"/>
      <c r="Q320" s="46"/>
      <c r="R320" s="46"/>
      <c r="S320" s="158"/>
      <c r="T320" s="46"/>
      <c r="U320" s="46"/>
      <c r="V320" s="46"/>
      <c r="W320" s="46"/>
      <c r="X320" s="46"/>
      <c r="Y320" s="158"/>
      <c r="Z320" s="46"/>
      <c r="AA320" s="46"/>
      <c r="AB320" s="46"/>
      <c r="AC320" s="46"/>
      <c r="AD320" s="46"/>
      <c r="AE320" s="158"/>
      <c r="AF320" s="46"/>
      <c r="AG320" s="46"/>
      <c r="AH320" s="158"/>
      <c r="AI320" s="46"/>
      <c r="AJ320" s="46"/>
      <c r="AK320" s="158"/>
      <c r="AL320" s="46"/>
      <c r="AM320" s="46"/>
      <c r="AN320" s="46"/>
      <c r="AO320" s="46"/>
      <c r="AP320" s="153"/>
      <c r="AQ320" s="159"/>
      <c r="AR320" s="90"/>
      <c r="AS320" s="90"/>
      <c r="AT320" s="90"/>
      <c r="AU320" s="153"/>
      <c r="AV320" s="34">
        <f t="shared" ref="AV320:AV347" si="24">SUM(N320:AU320)</f>
        <v>0</v>
      </c>
      <c r="AX320" s="47"/>
      <c r="AY320" s="199"/>
      <c r="AZ320" s="194"/>
    </row>
    <row r="321" spans="1:52" s="184" customFormat="1" ht="13.2" hidden="1" customHeight="1" thickBot="1" x14ac:dyDescent="0.45">
      <c r="A321" s="1281"/>
      <c r="B321" s="1315"/>
      <c r="C321" s="107"/>
      <c r="D321" s="1248"/>
      <c r="E321" s="105" t="s">
        <v>592</v>
      </c>
      <c r="F321" s="1141"/>
      <c r="G321" s="161"/>
      <c r="H321" s="1240"/>
      <c r="I321" s="1235"/>
      <c r="J321" s="1236"/>
      <c r="K321" s="1240"/>
      <c r="L321" s="1222"/>
      <c r="M321" s="37" t="s">
        <v>31</v>
      </c>
      <c r="N321" s="50"/>
      <c r="O321" s="50"/>
      <c r="P321" s="50"/>
      <c r="Q321" s="50"/>
      <c r="R321" s="50"/>
      <c r="S321" s="54"/>
      <c r="T321" s="50"/>
      <c r="U321" s="50"/>
      <c r="V321" s="50"/>
      <c r="W321" s="50"/>
      <c r="X321" s="50"/>
      <c r="Y321" s="54"/>
      <c r="Z321" s="50"/>
      <c r="AA321" s="50"/>
      <c r="AB321" s="50"/>
      <c r="AC321" s="50"/>
      <c r="AD321" s="50"/>
      <c r="AE321" s="54"/>
      <c r="AF321" s="50"/>
      <c r="AG321" s="50"/>
      <c r="AH321" s="54"/>
      <c r="AI321" s="50"/>
      <c r="AJ321" s="50"/>
      <c r="AK321" s="54"/>
      <c r="AL321" s="50"/>
      <c r="AM321" s="50"/>
      <c r="AN321" s="50"/>
      <c r="AO321" s="50"/>
      <c r="AP321" s="162"/>
      <c r="AQ321" s="163"/>
      <c r="AR321" s="92"/>
      <c r="AS321" s="92"/>
      <c r="AT321" s="92"/>
      <c r="AU321" s="156"/>
      <c r="AV321" s="42">
        <f t="shared" si="24"/>
        <v>0</v>
      </c>
      <c r="AX321" s="47"/>
      <c r="AY321" s="199"/>
      <c r="AZ321" s="194"/>
    </row>
    <row r="322" spans="1:52" s="184" customFormat="1" ht="13.2" customHeight="1" thickBot="1" x14ac:dyDescent="0.45">
      <c r="A322" s="1276" t="s">
        <v>41</v>
      </c>
      <c r="B322" s="1315"/>
      <c r="C322" s="1150"/>
      <c r="D322" s="1247" t="s">
        <v>236</v>
      </c>
      <c r="E322" s="152" t="s">
        <v>686</v>
      </c>
      <c r="F322" s="152"/>
      <c r="G322" s="152"/>
      <c r="H322" s="1826">
        <v>737</v>
      </c>
      <c r="I322" s="1230">
        <f>AV322</f>
        <v>737</v>
      </c>
      <c r="J322" s="1232">
        <f>SUM(N323:AU323)</f>
        <v>197</v>
      </c>
      <c r="K322" s="1239">
        <f>H322-J322</f>
        <v>540</v>
      </c>
      <c r="L322" s="1209">
        <f t="shared" si="23"/>
        <v>0.26729986431478969</v>
      </c>
      <c r="M322" s="30" t="s">
        <v>30</v>
      </c>
      <c r="N322" s="46">
        <v>60</v>
      </c>
      <c r="O322" s="46">
        <v>324</v>
      </c>
      <c r="P322" s="46"/>
      <c r="Q322" s="46"/>
      <c r="R322" s="46">
        <v>353</v>
      </c>
      <c r="S322" s="158"/>
      <c r="T322" s="46"/>
      <c r="U322" s="46"/>
      <c r="V322" s="46"/>
      <c r="W322" s="46"/>
      <c r="X322" s="46"/>
      <c r="Y322" s="158"/>
      <c r="Z322" s="46"/>
      <c r="AA322" s="46"/>
      <c r="AB322" s="46"/>
      <c r="AC322" s="46"/>
      <c r="AD322" s="46"/>
      <c r="AE322" s="158"/>
      <c r="AF322" s="46"/>
      <c r="AG322" s="46"/>
      <c r="AH322" s="158"/>
      <c r="AI322" s="46"/>
      <c r="AJ322" s="46"/>
      <c r="AK322" s="158"/>
      <c r="AL322" s="46"/>
      <c r="AM322" s="46"/>
      <c r="AN322" s="46"/>
      <c r="AO322" s="46"/>
      <c r="AP322" s="153"/>
      <c r="AQ322" s="159"/>
      <c r="AR322" s="159"/>
      <c r="AS322" s="159"/>
      <c r="AT322" s="159"/>
      <c r="AU322" s="153"/>
      <c r="AV322" s="34">
        <f t="shared" si="24"/>
        <v>737</v>
      </c>
      <c r="AX322" s="183"/>
      <c r="AY322" s="194"/>
      <c r="AZ322" s="194"/>
    </row>
    <row r="323" spans="1:52" s="184" customFormat="1" ht="13.2" customHeight="1" thickBot="1" x14ac:dyDescent="0.45">
      <c r="A323" s="1277"/>
      <c r="B323" s="1315"/>
      <c r="C323" s="1150"/>
      <c r="D323" s="1286"/>
      <c r="E323" s="105" t="s">
        <v>687</v>
      </c>
      <c r="F323" s="161"/>
      <c r="G323" s="161"/>
      <c r="H323" s="1827"/>
      <c r="I323" s="1235"/>
      <c r="J323" s="1236"/>
      <c r="K323" s="1240"/>
      <c r="L323" s="1222"/>
      <c r="M323" s="37" t="s">
        <v>31</v>
      </c>
      <c r="N323" s="50">
        <v>60</v>
      </c>
      <c r="O323" s="50">
        <v>45</v>
      </c>
      <c r="P323" s="50"/>
      <c r="Q323" s="50"/>
      <c r="R323" s="50">
        <v>92</v>
      </c>
      <c r="S323" s="54"/>
      <c r="T323" s="50"/>
      <c r="U323" s="50"/>
      <c r="V323" s="50"/>
      <c r="W323" s="50"/>
      <c r="X323" s="50"/>
      <c r="Y323" s="54"/>
      <c r="Z323" s="50"/>
      <c r="AA323" s="50"/>
      <c r="AB323" s="50"/>
      <c r="AC323" s="50"/>
      <c r="AD323" s="50"/>
      <c r="AE323" s="54"/>
      <c r="AF323" s="50"/>
      <c r="AG323" s="50"/>
      <c r="AH323" s="54"/>
      <c r="AI323" s="50"/>
      <c r="AJ323" s="50"/>
      <c r="AK323" s="54"/>
      <c r="AL323" s="50"/>
      <c r="AM323" s="52"/>
      <c r="AN323" s="52"/>
      <c r="AO323" s="50"/>
      <c r="AP323" s="156"/>
      <c r="AQ323" s="204"/>
      <c r="AR323" s="163"/>
      <c r="AS323" s="163"/>
      <c r="AT323" s="163"/>
      <c r="AU323" s="156"/>
      <c r="AV323" s="42">
        <f t="shared" si="24"/>
        <v>197</v>
      </c>
      <c r="AX323" s="183"/>
      <c r="AY323" s="194"/>
      <c r="AZ323" s="194"/>
    </row>
    <row r="324" spans="1:52" s="184" customFormat="1" ht="13.2" customHeight="1" thickBot="1" x14ac:dyDescent="0.45">
      <c r="A324" s="1276" t="s">
        <v>41</v>
      </c>
      <c r="B324" s="1315"/>
      <c r="C324" s="1150"/>
      <c r="D324" s="1247" t="s">
        <v>556</v>
      </c>
      <c r="E324" s="60" t="s">
        <v>745</v>
      </c>
      <c r="F324" s="152"/>
      <c r="G324" s="1140"/>
      <c r="H324" s="1239">
        <v>250</v>
      </c>
      <c r="I324" s="1230">
        <f>AV324</f>
        <v>250</v>
      </c>
      <c r="J324" s="1232">
        <f>SUM(N325:AU325)</f>
        <v>0</v>
      </c>
      <c r="K324" s="1239">
        <f>H324-J324</f>
        <v>250</v>
      </c>
      <c r="L324" s="1209">
        <f t="shared" si="23"/>
        <v>0</v>
      </c>
      <c r="M324" s="30" t="s">
        <v>30</v>
      </c>
      <c r="N324" s="46"/>
      <c r="O324" s="46"/>
      <c r="P324" s="46"/>
      <c r="Q324" s="46"/>
      <c r="R324" s="46"/>
      <c r="S324" s="158"/>
      <c r="T324" s="46"/>
      <c r="U324" s="46"/>
      <c r="V324" s="46"/>
      <c r="W324" s="46"/>
      <c r="X324" s="46"/>
      <c r="Y324" s="158"/>
      <c r="Z324" s="46"/>
      <c r="AA324" s="46"/>
      <c r="AB324" s="46"/>
      <c r="AC324" s="46"/>
      <c r="AD324" s="46">
        <v>250</v>
      </c>
      <c r="AE324" s="158"/>
      <c r="AF324" s="46"/>
      <c r="AG324" s="46"/>
      <c r="AH324" s="158"/>
      <c r="AI324" s="46"/>
      <c r="AJ324" s="46"/>
      <c r="AK324" s="158"/>
      <c r="AL324" s="46"/>
      <c r="AM324" s="46"/>
      <c r="AN324" s="46"/>
      <c r="AO324" s="46"/>
      <c r="AP324" s="153"/>
      <c r="AQ324" s="159"/>
      <c r="AR324" s="159"/>
      <c r="AS324" s="159"/>
      <c r="AT324" s="159"/>
      <c r="AU324" s="153"/>
      <c r="AV324" s="34">
        <f t="shared" si="24"/>
        <v>250</v>
      </c>
      <c r="AX324" s="183"/>
      <c r="AY324" s="194"/>
      <c r="AZ324" s="194"/>
    </row>
    <row r="325" spans="1:52" s="184" customFormat="1" ht="13.2" customHeight="1" thickBot="1" x14ac:dyDescent="0.45">
      <c r="A325" s="1277"/>
      <c r="B325" s="1315"/>
      <c r="C325" s="1150"/>
      <c r="D325" s="1286"/>
      <c r="E325" s="104" t="s">
        <v>571</v>
      </c>
      <c r="F325" s="161"/>
      <c r="G325" s="1141"/>
      <c r="H325" s="1240"/>
      <c r="I325" s="1235"/>
      <c r="J325" s="1236"/>
      <c r="K325" s="1240"/>
      <c r="L325" s="1222"/>
      <c r="M325" s="37" t="s">
        <v>31</v>
      </c>
      <c r="N325" s="50"/>
      <c r="O325" s="50"/>
      <c r="P325" s="50"/>
      <c r="Q325" s="50"/>
      <c r="R325" s="50"/>
      <c r="S325" s="54"/>
      <c r="T325" s="50"/>
      <c r="U325" s="50"/>
      <c r="V325" s="50"/>
      <c r="W325" s="50"/>
      <c r="X325" s="50"/>
      <c r="Y325" s="54"/>
      <c r="Z325" s="50"/>
      <c r="AA325" s="50"/>
      <c r="AB325" s="50"/>
      <c r="AC325" s="50"/>
      <c r="AD325" s="50"/>
      <c r="AE325" s="54"/>
      <c r="AF325" s="50"/>
      <c r="AG325" s="50"/>
      <c r="AH325" s="54"/>
      <c r="AI325" s="50"/>
      <c r="AJ325" s="50"/>
      <c r="AK325" s="54"/>
      <c r="AL325" s="50"/>
      <c r="AM325" s="50"/>
      <c r="AN325" s="50"/>
      <c r="AO325" s="52"/>
      <c r="AP325" s="162"/>
      <c r="AQ325" s="204"/>
      <c r="AR325" s="163"/>
      <c r="AS325" s="163"/>
      <c r="AT325" s="163"/>
      <c r="AU325" s="156"/>
      <c r="AV325" s="42">
        <f t="shared" si="24"/>
        <v>0</v>
      </c>
      <c r="AX325" s="183"/>
      <c r="AY325" s="194"/>
      <c r="AZ325" s="194"/>
    </row>
    <row r="326" spans="1:52" s="184" customFormat="1" ht="13.2" hidden="1" customHeight="1" thickBot="1" x14ac:dyDescent="0.45">
      <c r="A326" s="1276" t="s">
        <v>41</v>
      </c>
      <c r="B326" s="1315"/>
      <c r="C326" s="1150"/>
      <c r="D326" s="1247" t="s">
        <v>236</v>
      </c>
      <c r="E326" s="152" t="s">
        <v>570</v>
      </c>
      <c r="F326" s="1140"/>
      <c r="G326" s="152"/>
      <c r="H326" s="1239"/>
      <c r="I326" s="1230">
        <f>AV326</f>
        <v>0</v>
      </c>
      <c r="J326" s="1232">
        <f>SUM(N327:AU327)</f>
        <v>0</v>
      </c>
      <c r="K326" s="1239">
        <f>H326-J326</f>
        <v>0</v>
      </c>
      <c r="L326" s="1209" t="e">
        <f t="shared" si="23"/>
        <v>#DIV/0!</v>
      </c>
      <c r="M326" s="30" t="s">
        <v>30</v>
      </c>
      <c r="N326" s="46"/>
      <c r="O326" s="46"/>
      <c r="P326" s="46"/>
      <c r="Q326" s="46"/>
      <c r="R326" s="46"/>
      <c r="S326" s="158"/>
      <c r="T326" s="46"/>
      <c r="U326" s="46"/>
      <c r="V326" s="46"/>
      <c r="W326" s="46"/>
      <c r="X326" s="46"/>
      <c r="Y326" s="158"/>
      <c r="Z326" s="46"/>
      <c r="AA326" s="46"/>
      <c r="AB326" s="46"/>
      <c r="AC326" s="46"/>
      <c r="AD326" s="46"/>
      <c r="AE326" s="158"/>
      <c r="AF326" s="46"/>
      <c r="AG326" s="46"/>
      <c r="AH326" s="158"/>
      <c r="AI326" s="46"/>
      <c r="AJ326" s="46"/>
      <c r="AK326" s="158"/>
      <c r="AL326" s="46"/>
      <c r="AM326" s="46"/>
      <c r="AN326" s="46"/>
      <c r="AO326" s="46"/>
      <c r="AP326" s="153"/>
      <c r="AQ326" s="159"/>
      <c r="AR326" s="159"/>
      <c r="AS326" s="159"/>
      <c r="AT326" s="159"/>
      <c r="AU326" s="153"/>
      <c r="AV326" s="34">
        <f t="shared" si="24"/>
        <v>0</v>
      </c>
      <c r="AX326" s="183"/>
      <c r="AY326" s="194"/>
      <c r="AZ326" s="194"/>
    </row>
    <row r="327" spans="1:52" s="184" customFormat="1" ht="13.2" hidden="1" customHeight="1" thickBot="1" x14ac:dyDescent="0.45">
      <c r="A327" s="1277"/>
      <c r="B327" s="1315"/>
      <c r="C327" s="1150"/>
      <c r="D327" s="1286"/>
      <c r="E327" s="105" t="s">
        <v>557</v>
      </c>
      <c r="F327" s="1141"/>
      <c r="G327" s="161"/>
      <c r="H327" s="1240"/>
      <c r="I327" s="1235"/>
      <c r="J327" s="1236"/>
      <c r="K327" s="1240"/>
      <c r="L327" s="1222"/>
      <c r="M327" s="37" t="s">
        <v>31</v>
      </c>
      <c r="N327" s="50"/>
      <c r="O327" s="50"/>
      <c r="P327" s="50"/>
      <c r="Q327" s="50"/>
      <c r="R327" s="50"/>
      <c r="S327" s="205"/>
      <c r="T327" s="52"/>
      <c r="U327" s="50"/>
      <c r="V327" s="52"/>
      <c r="W327" s="52"/>
      <c r="X327" s="50"/>
      <c r="Y327" s="205"/>
      <c r="Z327" s="52"/>
      <c r="AA327" s="50"/>
      <c r="AB327" s="52"/>
      <c r="AC327" s="52"/>
      <c r="AD327" s="50"/>
      <c r="AE327" s="205"/>
      <c r="AF327" s="52"/>
      <c r="AG327" s="50"/>
      <c r="AH327" s="205"/>
      <c r="AI327" s="52"/>
      <c r="AJ327" s="50"/>
      <c r="AK327" s="205"/>
      <c r="AL327" s="52"/>
      <c r="AM327" s="50"/>
      <c r="AN327" s="52"/>
      <c r="AO327" s="52"/>
      <c r="AP327" s="162"/>
      <c r="AQ327" s="163"/>
      <c r="AR327" s="163"/>
      <c r="AS327" s="163"/>
      <c r="AT327" s="163"/>
      <c r="AU327" s="156"/>
      <c r="AV327" s="42">
        <f t="shared" si="24"/>
        <v>0</v>
      </c>
      <c r="AX327" s="183"/>
      <c r="AY327" s="194"/>
      <c r="AZ327" s="194"/>
    </row>
    <row r="328" spans="1:52" s="184" customFormat="1" ht="13.2" customHeight="1" thickBot="1" x14ac:dyDescent="0.45">
      <c r="A328" s="1719" t="s">
        <v>233</v>
      </c>
      <c r="B328" s="1315"/>
      <c r="C328" s="1150"/>
      <c r="D328" s="1226" t="s">
        <v>179</v>
      </c>
      <c r="E328" s="60" t="s">
        <v>662</v>
      </c>
      <c r="F328" s="1140"/>
      <c r="G328" s="1140"/>
      <c r="H328" s="1239">
        <v>100</v>
      </c>
      <c r="I328" s="1230">
        <f>AV328</f>
        <v>100</v>
      </c>
      <c r="J328" s="1232">
        <f>SUM(N329:AU329)</f>
        <v>0</v>
      </c>
      <c r="K328" s="1239">
        <f>H328-J328</f>
        <v>100</v>
      </c>
      <c r="L328" s="1209">
        <f t="shared" si="23"/>
        <v>0</v>
      </c>
      <c r="M328" s="30" t="s">
        <v>30</v>
      </c>
      <c r="N328" s="46"/>
      <c r="O328" s="46"/>
      <c r="P328" s="46"/>
      <c r="Q328" s="46">
        <v>100</v>
      </c>
      <c r="R328" s="46"/>
      <c r="S328" s="158"/>
      <c r="T328" s="46"/>
      <c r="U328" s="46"/>
      <c r="V328" s="46"/>
      <c r="W328" s="46"/>
      <c r="X328" s="46"/>
      <c r="Y328" s="158"/>
      <c r="Z328" s="46"/>
      <c r="AA328" s="46"/>
      <c r="AB328" s="46"/>
      <c r="AC328" s="46"/>
      <c r="AD328" s="46"/>
      <c r="AE328" s="158"/>
      <c r="AF328" s="46"/>
      <c r="AG328" s="46"/>
      <c r="AH328" s="158"/>
      <c r="AI328" s="46"/>
      <c r="AJ328" s="46"/>
      <c r="AK328" s="158"/>
      <c r="AL328" s="46"/>
      <c r="AM328" s="46"/>
      <c r="AN328" s="46"/>
      <c r="AO328" s="46"/>
      <c r="AP328" s="153"/>
      <c r="AQ328" s="159"/>
      <c r="AR328" s="159"/>
      <c r="AS328" s="159"/>
      <c r="AT328" s="159"/>
      <c r="AU328" s="153"/>
      <c r="AV328" s="34">
        <f t="shared" si="24"/>
        <v>100</v>
      </c>
      <c r="AX328" s="183"/>
      <c r="AY328" s="194"/>
      <c r="AZ328" s="194"/>
    </row>
    <row r="329" spans="1:52" s="184" customFormat="1" ht="13.2" customHeight="1" thickBot="1" x14ac:dyDescent="0.45">
      <c r="A329" s="1281"/>
      <c r="B329" s="1315"/>
      <c r="C329" s="1150"/>
      <c r="D329" s="1282"/>
      <c r="E329" s="104" t="s">
        <v>559</v>
      </c>
      <c r="F329" s="1141"/>
      <c r="G329" s="1141"/>
      <c r="H329" s="1240"/>
      <c r="I329" s="1235"/>
      <c r="J329" s="1236"/>
      <c r="K329" s="1240"/>
      <c r="L329" s="1222"/>
      <c r="M329" s="37" t="s">
        <v>31</v>
      </c>
      <c r="N329" s="52"/>
      <c r="O329" s="52"/>
      <c r="P329" s="52"/>
      <c r="Q329" s="50"/>
      <c r="R329" s="52"/>
      <c r="S329" s="205"/>
      <c r="T329" s="52"/>
      <c r="U329" s="52"/>
      <c r="V329" s="52"/>
      <c r="W329" s="52"/>
      <c r="X329" s="52"/>
      <c r="Y329" s="205"/>
      <c r="Z329" s="52"/>
      <c r="AA329" s="52"/>
      <c r="AB329" s="52"/>
      <c r="AC329" s="52"/>
      <c r="AD329" s="52"/>
      <c r="AE329" s="205"/>
      <c r="AF329" s="52"/>
      <c r="AG329" s="52"/>
      <c r="AH329" s="205"/>
      <c r="AI329" s="52"/>
      <c r="AJ329" s="52"/>
      <c r="AK329" s="205"/>
      <c r="AL329" s="52"/>
      <c r="AM329" s="52"/>
      <c r="AN329" s="52"/>
      <c r="AO329" s="52"/>
      <c r="AP329" s="162"/>
      <c r="AQ329" s="163"/>
      <c r="AR329" s="163"/>
      <c r="AS329" s="163"/>
      <c r="AT329" s="163"/>
      <c r="AU329" s="156"/>
      <c r="AV329" s="42">
        <f t="shared" si="24"/>
        <v>0</v>
      </c>
      <c r="AX329" s="183"/>
      <c r="AY329" s="194"/>
      <c r="AZ329" s="194"/>
    </row>
    <row r="330" spans="1:52" s="184" customFormat="1" ht="13.2" hidden="1" customHeight="1" thickBot="1" x14ac:dyDescent="0.45">
      <c r="A330" s="1719" t="s">
        <v>665</v>
      </c>
      <c r="B330" s="1315"/>
      <c r="C330" s="1150"/>
      <c r="D330" s="1828" t="s">
        <v>663</v>
      </c>
      <c r="E330" s="60" t="s">
        <v>360</v>
      </c>
      <c r="F330" s="533"/>
      <c r="G330" s="533"/>
      <c r="H330" s="1230"/>
      <c r="I330" s="1230">
        <f>AV330</f>
        <v>0</v>
      </c>
      <c r="J330" s="1232">
        <f>SUM(N331:AU331)</f>
        <v>0</v>
      </c>
      <c r="K330" s="1239">
        <f>H330-J330</f>
        <v>0</v>
      </c>
      <c r="L330" s="1209" t="e">
        <f t="shared" si="23"/>
        <v>#DIV/0!</v>
      </c>
      <c r="M330" s="30" t="s">
        <v>30</v>
      </c>
      <c r="N330" s="46"/>
      <c r="O330" s="46"/>
      <c r="P330" s="46"/>
      <c r="Q330" s="46"/>
      <c r="R330" s="46"/>
      <c r="S330" s="158"/>
      <c r="T330" s="46"/>
      <c r="U330" s="46"/>
      <c r="V330" s="46"/>
      <c r="W330" s="46"/>
      <c r="X330" s="46"/>
      <c r="Y330" s="158"/>
      <c r="Z330" s="46"/>
      <c r="AA330" s="46"/>
      <c r="AB330" s="46"/>
      <c r="AC330" s="46"/>
      <c r="AD330" s="46"/>
      <c r="AE330" s="158"/>
      <c r="AF330" s="46"/>
      <c r="AG330" s="46"/>
      <c r="AH330" s="158"/>
      <c r="AI330" s="46"/>
      <c r="AJ330" s="46"/>
      <c r="AK330" s="158"/>
      <c r="AL330" s="46"/>
      <c r="AM330" s="46"/>
      <c r="AN330" s="46"/>
      <c r="AO330" s="46"/>
      <c r="AP330" s="153"/>
      <c r="AQ330" s="159"/>
      <c r="AR330" s="159"/>
      <c r="AS330" s="159"/>
      <c r="AT330" s="159"/>
      <c r="AU330" s="153"/>
      <c r="AV330" s="34">
        <f t="shared" si="24"/>
        <v>0</v>
      </c>
      <c r="AX330" s="183"/>
      <c r="AY330" s="194"/>
      <c r="AZ330" s="194"/>
    </row>
    <row r="331" spans="1:52" s="184" customFormat="1" ht="13.2" hidden="1" customHeight="1" thickBot="1" x14ac:dyDescent="0.45">
      <c r="A331" s="1281"/>
      <c r="B331" s="1315"/>
      <c r="C331" s="1150"/>
      <c r="D331" s="1829"/>
      <c r="E331" s="104" t="s">
        <v>361</v>
      </c>
      <c r="F331" s="717"/>
      <c r="G331" s="717"/>
      <c r="H331" s="1235"/>
      <c r="I331" s="1235"/>
      <c r="J331" s="1236"/>
      <c r="K331" s="1240"/>
      <c r="L331" s="1222"/>
      <c r="M331" s="37" t="s">
        <v>31</v>
      </c>
      <c r="N331" s="50"/>
      <c r="O331" s="52"/>
      <c r="P331" s="50"/>
      <c r="Q331" s="52"/>
      <c r="R331" s="50"/>
      <c r="S331" s="54"/>
      <c r="T331" s="50"/>
      <c r="U331" s="52"/>
      <c r="V331" s="52"/>
      <c r="W331" s="50"/>
      <c r="X331" s="50"/>
      <c r="Y331" s="54"/>
      <c r="Z331" s="50"/>
      <c r="AA331" s="52"/>
      <c r="AB331" s="50"/>
      <c r="AC331" s="50"/>
      <c r="AD331" s="50"/>
      <c r="AE331" s="54"/>
      <c r="AF331" s="52"/>
      <c r="AG331" s="52"/>
      <c r="AH331" s="205"/>
      <c r="AI331" s="52"/>
      <c r="AJ331" s="50"/>
      <c r="AK331" s="54"/>
      <c r="AL331" s="52"/>
      <c r="AM331" s="52"/>
      <c r="AN331" s="52"/>
      <c r="AO331" s="52"/>
      <c r="AP331" s="162"/>
      <c r="AQ331" s="163"/>
      <c r="AR331" s="163"/>
      <c r="AS331" s="163"/>
      <c r="AT331" s="163"/>
      <c r="AU331" s="156"/>
      <c r="AV331" s="42">
        <f t="shared" si="24"/>
        <v>0</v>
      </c>
      <c r="AX331" s="183"/>
      <c r="AY331" s="194"/>
      <c r="AZ331" s="194"/>
    </row>
    <row r="332" spans="1:52" s="184" customFormat="1" ht="13.2" hidden="1" customHeight="1" thickBot="1" x14ac:dyDescent="0.45">
      <c r="A332" s="1719" t="s">
        <v>27</v>
      </c>
      <c r="B332" s="1315"/>
      <c r="C332" s="1150"/>
      <c r="D332" s="1247" t="s">
        <v>319</v>
      </c>
      <c r="E332" s="152" t="s">
        <v>320</v>
      </c>
      <c r="F332" s="1140"/>
      <c r="G332" s="329"/>
      <c r="H332" s="1142"/>
      <c r="I332" s="1230">
        <f>AV332</f>
        <v>0</v>
      </c>
      <c r="J332" s="1232">
        <f>SUM(N333:AU333)</f>
        <v>0</v>
      </c>
      <c r="K332" s="1239">
        <f>H332-J332</f>
        <v>0</v>
      </c>
      <c r="L332" s="1209"/>
      <c r="M332" s="30" t="s">
        <v>30</v>
      </c>
      <c r="N332" s="44"/>
      <c r="O332" s="44"/>
      <c r="P332" s="44"/>
      <c r="Q332" s="44"/>
      <c r="R332" s="44"/>
      <c r="S332" s="43"/>
      <c r="T332" s="44"/>
      <c r="U332" s="44"/>
      <c r="V332" s="44"/>
      <c r="W332" s="44"/>
      <c r="X332" s="44"/>
      <c r="Y332" s="43"/>
      <c r="Z332" s="44"/>
      <c r="AA332" s="44"/>
      <c r="AB332" s="44"/>
      <c r="AC332" s="44"/>
      <c r="AD332" s="44"/>
      <c r="AE332" s="43"/>
      <c r="AF332" s="44"/>
      <c r="AG332" s="44"/>
      <c r="AH332" s="43"/>
      <c r="AI332" s="44"/>
      <c r="AJ332" s="44"/>
      <c r="AK332" s="43"/>
      <c r="AL332" s="44"/>
      <c r="AM332" s="44"/>
      <c r="AN332" s="44"/>
      <c r="AO332" s="44"/>
      <c r="AP332" s="86"/>
      <c r="AQ332" s="46"/>
      <c r="AR332" s="46"/>
      <c r="AS332" s="46"/>
      <c r="AT332" s="46"/>
      <c r="AU332" s="86"/>
      <c r="AV332" s="34">
        <f t="shared" si="24"/>
        <v>0</v>
      </c>
      <c r="AX332" s="183"/>
      <c r="AY332" s="194"/>
      <c r="AZ332" s="194"/>
    </row>
    <row r="333" spans="1:52" ht="13.2" hidden="1" customHeight="1" thickBot="1" x14ac:dyDescent="0.45">
      <c r="A333" s="1281"/>
      <c r="B333" s="1316"/>
      <c r="C333" s="1150"/>
      <c r="D333" s="1248"/>
      <c r="E333" s="105" t="s">
        <v>139</v>
      </c>
      <c r="F333" s="1283"/>
      <c r="G333" s="107"/>
      <c r="H333" s="1137"/>
      <c r="I333" s="1235"/>
      <c r="J333" s="1236"/>
      <c r="K333" s="1240"/>
      <c r="L333" s="1222"/>
      <c r="M333" s="37" t="s">
        <v>31</v>
      </c>
      <c r="N333" s="207"/>
      <c r="O333" s="207"/>
      <c r="P333" s="207"/>
      <c r="Q333" s="207"/>
      <c r="R333" s="207"/>
      <c r="S333" s="206"/>
      <c r="T333" s="207"/>
      <c r="U333" s="207"/>
      <c r="V333" s="207"/>
      <c r="W333" s="207"/>
      <c r="X333" s="207"/>
      <c r="Y333" s="206"/>
      <c r="Z333" s="207"/>
      <c r="AA333" s="207"/>
      <c r="AB333" s="207"/>
      <c r="AC333" s="207"/>
      <c r="AD333" s="207"/>
      <c r="AE333" s="206"/>
      <c r="AF333" s="207"/>
      <c r="AG333" s="207"/>
      <c r="AH333" s="206"/>
      <c r="AI333" s="207"/>
      <c r="AJ333" s="207"/>
      <c r="AK333" s="206"/>
      <c r="AL333" s="207"/>
      <c r="AM333" s="207"/>
      <c r="AN333" s="207"/>
      <c r="AO333" s="207"/>
      <c r="AP333" s="161"/>
      <c r="AQ333" s="208"/>
      <c r="AR333" s="209"/>
      <c r="AS333" s="209"/>
      <c r="AT333" s="209"/>
      <c r="AU333" s="371"/>
      <c r="AV333" s="42">
        <f t="shared" si="24"/>
        <v>0</v>
      </c>
      <c r="AX333" s="183"/>
      <c r="AY333" s="194"/>
      <c r="AZ333" s="194"/>
    </row>
    <row r="334" spans="1:52" ht="10.5" customHeight="1" x14ac:dyDescent="0.4">
      <c r="A334" s="1607" t="s">
        <v>244</v>
      </c>
      <c r="B334" s="1728"/>
      <c r="C334" s="1728"/>
      <c r="D334" s="1728"/>
      <c r="E334" s="1729"/>
      <c r="F334" s="500"/>
      <c r="G334" s="500"/>
      <c r="H334" s="1624">
        <f>SUM(H304:H333)</f>
        <v>1457</v>
      </c>
      <c r="I334" s="1624">
        <f>SUM(I304:I333)</f>
        <v>1457</v>
      </c>
      <c r="J334" s="1734">
        <f>SUM(J304:J333)</f>
        <v>197</v>
      </c>
      <c r="K334" s="1624">
        <f>SUM(K304:K333)</f>
        <v>1260</v>
      </c>
      <c r="L334" s="1736">
        <f>J334/H334</f>
        <v>0.13520933424845574</v>
      </c>
      <c r="M334" s="501" t="s">
        <v>30</v>
      </c>
      <c r="N334" s="660">
        <f>N304+N308+N310+N312+N314+N316+N318+N320+N322+N324+N326+N328+N330+N332+N306</f>
        <v>60</v>
      </c>
      <c r="O334" s="524">
        <f>O304+O308+O310+O312+O314+O316+O318+O320+O322+O324+O326+O328+O330+O332+O306</f>
        <v>394</v>
      </c>
      <c r="P334" s="660">
        <f>P304+P308+P310+P312+P314+P316+P318+P320+P322+P324+P326+P328+P330+P332+P306</f>
        <v>0</v>
      </c>
      <c r="Q334" s="502">
        <f>Q304+Q308+Q310+Q312+Q314+Q316+Q318+Q320+Q322+Q324+Q326+Q328+Q330+Q332</f>
        <v>100</v>
      </c>
      <c r="R334" s="660">
        <f>R304+R308+R310+R312+R314+R316+R318+R320+R322+R324+R326+R328+R330+R332+R306</f>
        <v>653</v>
      </c>
      <c r="S334" s="667">
        <f>S304+S308+S310+S312+S314+S316+S318+S320+S322+S324+S326+S328+S330+S332+S306</f>
        <v>0</v>
      </c>
      <c r="T334" s="524">
        <f>T304+T308+T310+T312+T314+T316+T318+T320+T322+T324+T326+T328+T330+T332+T306</f>
        <v>0</v>
      </c>
      <c r="U334" s="524">
        <f>U304+U308+U310+U312+U314+U316+U318+U320+U322+U324+U326+U328+U330+U332+U306</f>
        <v>0</v>
      </c>
      <c r="V334" s="524">
        <f>V304+V308+V310+V312+V314+V316+V318+V320+V322+V324+V326+V328+V330+V332+V306</f>
        <v>0</v>
      </c>
      <c r="W334" s="502">
        <f>W304+W308+W310+W312+W314+W316+W318+W320+W322+W324+W326+W328+W330+W332</f>
        <v>0</v>
      </c>
      <c r="X334" s="660">
        <f t="shared" ref="X334:AE334" si="25">X304+X308+X310+X312+X314+X316+X318+X320+X322+X324+X326+X328+X330+X332+X306</f>
        <v>0</v>
      </c>
      <c r="Y334" s="667">
        <f t="shared" si="25"/>
        <v>0</v>
      </c>
      <c r="Z334" s="524">
        <f t="shared" si="25"/>
        <v>0</v>
      </c>
      <c r="AA334" s="524">
        <f t="shared" si="25"/>
        <v>0</v>
      </c>
      <c r="AB334" s="524">
        <f t="shared" si="25"/>
        <v>0</v>
      </c>
      <c r="AC334" s="524">
        <f t="shared" si="25"/>
        <v>0</v>
      </c>
      <c r="AD334" s="660">
        <f t="shared" si="25"/>
        <v>250</v>
      </c>
      <c r="AE334" s="667">
        <f t="shared" si="25"/>
        <v>0</v>
      </c>
      <c r="AF334" s="502">
        <f>AF304+AF308+AF310+AF312+AF314+AF316+AF318+AF320+AF322+AF324+AF326+AF328+AF330+AF332</f>
        <v>0</v>
      </c>
      <c r="AG334" s="524">
        <f>AG304+AG308+AG310+AG312+AG314+AG316+AG318+AG320+AG322+AG324+AG326+AG328+AG330+AG332+AG306</f>
        <v>0</v>
      </c>
      <c r="AH334" s="667">
        <f>AH304+AH308+AH310+AH312+AH314+AH316+AH318+AH320+AH322+AH324+AH326+AH328+AH330+AH332+AH306</f>
        <v>0</v>
      </c>
      <c r="AI334" s="502">
        <f>AI304+AI308+AI310+AI312+AI314+AI316+AI318+AI320+AI322+AI324+AI326+AI328+AI330+AI332</f>
        <v>0</v>
      </c>
      <c r="AJ334" s="660">
        <f>AJ304+AJ308+AJ310+AJ312+AJ314+AJ316+AJ318+AJ320+AJ322+AJ324+AJ326+AJ328+AJ330+AJ332+AJ306</f>
        <v>0</v>
      </c>
      <c r="AK334" s="667">
        <f>AK304+AK308+AK310+AK312+AK314+AK316+AK318+AK320+AK322+AK324+AK326+AK328+AK330+AK332+AK306</f>
        <v>0</v>
      </c>
      <c r="AL334" s="502">
        <f>AL304+AL308+AL310+AL312+AL314+AL316+AL318+AL320+AL322+AL324+AL326+AL328+AL330+AL332</f>
        <v>0</v>
      </c>
      <c r="AM334" s="524">
        <f>AM304+AM308+AM310+AM312+AM314+AM316+AM318+AM320+AM322+AM324+AM326+AM328+AM330+AM332+AM306</f>
        <v>0</v>
      </c>
      <c r="AN334" s="640"/>
      <c r="AO334" s="640"/>
      <c r="AP334" s="502"/>
      <c r="AQ334" s="502"/>
      <c r="AR334" s="661"/>
      <c r="AS334" s="661"/>
      <c r="AT334" s="661"/>
      <c r="AU334" s="661"/>
      <c r="AV334" s="507">
        <f t="shared" si="24"/>
        <v>1457</v>
      </c>
      <c r="AX334" s="183"/>
      <c r="AY334" s="194"/>
      <c r="AZ334" s="194"/>
    </row>
    <row r="335" spans="1:52" ht="10.5" customHeight="1" thickBot="1" x14ac:dyDescent="0.45">
      <c r="A335" s="1730"/>
      <c r="B335" s="1731"/>
      <c r="C335" s="1731"/>
      <c r="D335" s="1731"/>
      <c r="E335" s="1732"/>
      <c r="F335" s="503"/>
      <c r="G335" s="503"/>
      <c r="H335" s="1733"/>
      <c r="I335" s="1625"/>
      <c r="J335" s="1735"/>
      <c r="K335" s="1625"/>
      <c r="L335" s="1737"/>
      <c r="M335" s="504" t="s">
        <v>31</v>
      </c>
      <c r="N335" s="505">
        <f>N305+N309+N311+N313+N315+N317+N319+N321+N323+N325+N327+N329+N331+N333</f>
        <v>60</v>
      </c>
      <c r="O335" s="525">
        <f>O305+O309+O311+O313+O315+O317+O319+O321+O323+O325+O327+O329+O331+O333+O307</f>
        <v>45</v>
      </c>
      <c r="P335" s="505">
        <f>P305+P309+P311+P313+P315+P317+P319+P321+P323+P325+P327+P329+P331+P333</f>
        <v>0</v>
      </c>
      <c r="Q335" s="505">
        <f>Q305+Q309+Q311+Q313+Q315+Q317+Q319+Q321+Q323+Q325+Q327+Q329+Q331+Q333</f>
        <v>0</v>
      </c>
      <c r="R335" s="505">
        <f>R305+R309+R311+R313+R315+R317+R319+R321+R323+R325+R327+R329+R331+R333</f>
        <v>92</v>
      </c>
      <c r="S335" s="668">
        <f>S305+S309+S311+S313+S315+S317+S319+S321+S323+S325+S307+S327+S329+S331+S333</f>
        <v>0</v>
      </c>
      <c r="T335" s="505">
        <f>T305+T309+T311+T313+T315+T317+T319+T321+T323+T325+T327+T329+T331+T333</f>
        <v>0</v>
      </c>
      <c r="U335" s="525">
        <f>U305+U309+U311+U313+U315+U317+U319+U321+U323+U325+U327+U329+U331+U333+U307</f>
        <v>0</v>
      </c>
      <c r="V335" s="525">
        <f>V305+V309+V311+V313+V315+V317+V319+V321+V323+V325+V327+V329+V331+V333+V307</f>
        <v>0</v>
      </c>
      <c r="W335" s="505">
        <f>W305+W309+W311+W313+W315+W317+W319+W321+W323+W325+W327+W329+W331+W333</f>
        <v>0</v>
      </c>
      <c r="X335" s="505">
        <f t="shared" ref="X335:AD335" si="26">X305+X309+X311+X313+X315+X317+X319+X321+X323+X325+X327+X329+X331+X333</f>
        <v>0</v>
      </c>
      <c r="Y335" s="668">
        <f>Y305+Y309+Y311+Y313+Y315+Y317+Y319+Y321+Y323+Y325+Y307+Y327+Y329+Y331+Y333</f>
        <v>0</v>
      </c>
      <c r="Z335" s="505">
        <f t="shared" si="26"/>
        <v>0</v>
      </c>
      <c r="AA335" s="525">
        <f>AA305+AA309+AA311+AA313+AA315+AA317+AA319+AA321+AA323+AA325+AA327+AA329+AA331+AA333+AA307</f>
        <v>0</v>
      </c>
      <c r="AB335" s="505">
        <f t="shared" si="26"/>
        <v>0</v>
      </c>
      <c r="AC335" s="505">
        <f t="shared" si="26"/>
        <v>0</v>
      </c>
      <c r="AD335" s="505">
        <f t="shared" si="26"/>
        <v>0</v>
      </c>
      <c r="AE335" s="668">
        <f>AE305+AE309+AE311+AE313+AE315+AE317+AE319+AE321+AE323+AE325+AE307+AE327+AE329+AE331+AE333</f>
        <v>0</v>
      </c>
      <c r="AF335" s="505">
        <f>AF305+AF309+AF311+AF313+AF315+AF317+AF319+AF321+AF323+AF325+AF327+AF329+AF331+AF333</f>
        <v>0</v>
      </c>
      <c r="AG335" s="525">
        <f>AG305+AG309+AG311+AG313+AG315+AG317+AG319+AG321+AG323+AG325+AG327+AG329+AG331+AG333+AG307</f>
        <v>0</v>
      </c>
      <c r="AH335" s="668">
        <f>AH305+AH309+AH311+AH313+AH315+AH317+AH319+AH321+AH323+AH325+AH327+AH329+AH331+AH333+AH307</f>
        <v>0</v>
      </c>
      <c r="AI335" s="505">
        <f>AI305+AI309+AI311+AI313+AI315+AI317+AI319+AI321+AI323+AI325+AI327+AI329+AI331+AI333</f>
        <v>0</v>
      </c>
      <c r="AJ335" s="505">
        <f>AJ305+AJ309+AJ311+AJ313+AJ315+AJ317+AJ319+AJ321+AJ323+AJ325+AJ327+AJ329+AJ331+AJ333</f>
        <v>0</v>
      </c>
      <c r="AK335" s="668">
        <f>AK305+AK309+AK311+AK313+AK315+AK317+AK319+AK321+AK323+AK325+AK307+AK327+AK329+AK331+AK333</f>
        <v>0</v>
      </c>
      <c r="AL335" s="505">
        <f>AL305+AL309+AL311+AL313+AL315+AL317+AL319+AL321+AL323+AL325+AL327+AL329+AL331+AL333</f>
        <v>0</v>
      </c>
      <c r="AM335" s="525">
        <f>AM305+AM309+AM311+AM313+AM315+AM317+AM319+AM321+AM323+AM325+AM327+AM329+AM331+AM333+AM307</f>
        <v>0</v>
      </c>
      <c r="AN335" s="87"/>
      <c r="AO335" s="87"/>
      <c r="AP335" s="505"/>
      <c r="AQ335" s="505"/>
      <c r="AR335" s="662"/>
      <c r="AS335" s="662"/>
      <c r="AT335" s="662"/>
      <c r="AU335" s="662"/>
      <c r="AV335" s="506">
        <f t="shared" si="24"/>
        <v>197</v>
      </c>
      <c r="AX335" s="183"/>
      <c r="AY335" s="194"/>
      <c r="AZ335" s="194"/>
    </row>
    <row r="336" spans="1:52" s="184" customFormat="1" ht="13.2" customHeight="1" thickBot="1" x14ac:dyDescent="0.45">
      <c r="A336" s="1719" t="s">
        <v>371</v>
      </c>
      <c r="B336" s="1331" t="s">
        <v>372</v>
      </c>
      <c r="C336" s="1150"/>
      <c r="D336" s="1247" t="s">
        <v>224</v>
      </c>
      <c r="E336" s="152" t="s">
        <v>404</v>
      </c>
      <c r="F336" s="1140"/>
      <c r="G336" s="152"/>
      <c r="H336" s="1239">
        <v>200</v>
      </c>
      <c r="I336" s="1230">
        <f>AV336</f>
        <v>200</v>
      </c>
      <c r="J336" s="1232">
        <f>SUM(N337:AU337)</f>
        <v>0</v>
      </c>
      <c r="K336" s="1239">
        <f>H336-J336</f>
        <v>200</v>
      </c>
      <c r="L336" s="1209">
        <f>J336/H336</f>
        <v>0</v>
      </c>
      <c r="M336" s="30" t="s">
        <v>465</v>
      </c>
      <c r="N336" s="46"/>
      <c r="O336" s="46"/>
      <c r="P336" s="46"/>
      <c r="Q336" s="46">
        <v>200</v>
      </c>
      <c r="R336" s="375"/>
      <c r="S336" s="158"/>
      <c r="T336" s="46"/>
      <c r="U336" s="46"/>
      <c r="V336" s="46"/>
      <c r="W336" s="46"/>
      <c r="X336" s="46"/>
      <c r="Y336" s="158"/>
      <c r="Z336" s="46"/>
      <c r="AA336" s="46"/>
      <c r="AB336" s="46"/>
      <c r="AC336" s="46"/>
      <c r="AD336" s="46"/>
      <c r="AE336" s="158"/>
      <c r="AF336" s="46"/>
      <c r="AG336" s="46"/>
      <c r="AH336" s="158"/>
      <c r="AI336" s="46"/>
      <c r="AJ336" s="46"/>
      <c r="AK336" s="158"/>
      <c r="AL336" s="46"/>
      <c r="AM336" s="46"/>
      <c r="AN336" s="46"/>
      <c r="AO336" s="46"/>
      <c r="AP336" s="153"/>
      <c r="AQ336" s="159"/>
      <c r="AR336" s="159"/>
      <c r="AS336" s="159"/>
      <c r="AT336" s="159"/>
      <c r="AU336" s="153"/>
      <c r="AV336" s="34">
        <f t="shared" si="24"/>
        <v>200</v>
      </c>
      <c r="AX336" s="183"/>
      <c r="AY336" s="194"/>
      <c r="AZ336" s="194"/>
    </row>
    <row r="337" spans="1:52" s="184" customFormat="1" ht="13.2" customHeight="1" thickBot="1" x14ac:dyDescent="0.45">
      <c r="A337" s="1281"/>
      <c r="B337" s="1465"/>
      <c r="C337" s="1150"/>
      <c r="D337" s="1248"/>
      <c r="E337" s="105" t="s">
        <v>403</v>
      </c>
      <c r="F337" s="1141"/>
      <c r="G337" s="161"/>
      <c r="H337" s="1240"/>
      <c r="I337" s="1235"/>
      <c r="J337" s="1236"/>
      <c r="K337" s="1240"/>
      <c r="L337" s="1222"/>
      <c r="M337" s="37" t="s">
        <v>466</v>
      </c>
      <c r="N337" s="641"/>
      <c r="O337" s="641"/>
      <c r="P337" s="641"/>
      <c r="Q337" s="641"/>
      <c r="R337" s="641"/>
      <c r="S337" s="526"/>
      <c r="T337" s="641"/>
      <c r="U337" s="641"/>
      <c r="V337" s="641"/>
      <c r="W337" s="641"/>
      <c r="X337" s="641"/>
      <c r="Y337" s="526"/>
      <c r="Z337" s="641"/>
      <c r="AA337" s="641"/>
      <c r="AB337" s="641"/>
      <c r="AC337" s="641"/>
      <c r="AD337" s="641"/>
      <c r="AE337" s="526"/>
      <c r="AF337" s="641"/>
      <c r="AG337" s="641"/>
      <c r="AH337" s="526"/>
      <c r="AI337" s="641"/>
      <c r="AJ337" s="641"/>
      <c r="AK337" s="526"/>
      <c r="AL337" s="641"/>
      <c r="AM337" s="641"/>
      <c r="AN337" s="641"/>
      <c r="AO337" s="52"/>
      <c r="AP337" s="162"/>
      <c r="AQ337" s="163"/>
      <c r="AR337" s="163"/>
      <c r="AS337" s="163"/>
      <c r="AT337" s="163"/>
      <c r="AU337" s="156"/>
      <c r="AV337" s="42">
        <f t="shared" si="24"/>
        <v>0</v>
      </c>
      <c r="AX337" s="183"/>
      <c r="AY337" s="194"/>
      <c r="AZ337" s="194"/>
    </row>
    <row r="338" spans="1:52" s="184" customFormat="1" ht="13.2" hidden="1" customHeight="1" thickBot="1" x14ac:dyDescent="0.45">
      <c r="A338" s="1719" t="s">
        <v>371</v>
      </c>
      <c r="B338" s="1465"/>
      <c r="C338" s="1150"/>
      <c r="D338" s="1247" t="s">
        <v>224</v>
      </c>
      <c r="E338" s="152" t="s">
        <v>401</v>
      </c>
      <c r="F338" s="1140"/>
      <c r="G338" s="152"/>
      <c r="H338" s="1239"/>
      <c r="I338" s="1230">
        <f>AV338</f>
        <v>0</v>
      </c>
      <c r="J338" s="1232">
        <f>SUM(N339:AU339)</f>
        <v>0</v>
      </c>
      <c r="K338" s="1239">
        <f>H338-J338</f>
        <v>0</v>
      </c>
      <c r="L338" s="1209" t="e">
        <f>J338/H338</f>
        <v>#DIV/0!</v>
      </c>
      <c r="M338" s="30" t="s">
        <v>465</v>
      </c>
      <c r="N338" s="640"/>
      <c r="O338" s="640"/>
      <c r="P338" s="640"/>
      <c r="Q338" s="640"/>
      <c r="R338" s="640"/>
      <c r="S338" s="669"/>
      <c r="T338" s="640"/>
      <c r="U338" s="640"/>
      <c r="V338" s="643"/>
      <c r="W338" s="640"/>
      <c r="X338" s="640"/>
      <c r="Y338" s="669"/>
      <c r="Z338" s="643"/>
      <c r="AA338" s="640"/>
      <c r="AB338" s="643"/>
      <c r="AC338" s="643"/>
      <c r="AD338" s="640"/>
      <c r="AE338" s="669"/>
      <c r="AF338" s="640"/>
      <c r="AG338" s="640"/>
      <c r="AH338" s="669"/>
      <c r="AI338" s="640"/>
      <c r="AJ338" s="640"/>
      <c r="AK338" s="669"/>
      <c r="AL338" s="640"/>
      <c r="AM338" s="640"/>
      <c r="AN338" s="643"/>
      <c r="AO338" s="46"/>
      <c r="AP338" s="153"/>
      <c r="AQ338" s="159"/>
      <c r="AR338" s="159"/>
      <c r="AS338" s="159"/>
      <c r="AT338" s="159"/>
      <c r="AU338" s="153"/>
      <c r="AV338" s="34">
        <f t="shared" si="24"/>
        <v>0</v>
      </c>
      <c r="AX338" s="183"/>
      <c r="AY338" s="194"/>
      <c r="AZ338" s="194"/>
    </row>
    <row r="339" spans="1:52" s="184" customFormat="1" ht="13.2" hidden="1" customHeight="1" thickBot="1" x14ac:dyDescent="0.45">
      <c r="A339" s="1281"/>
      <c r="B339" s="1465"/>
      <c r="C339" s="1150"/>
      <c r="D339" s="1248"/>
      <c r="E339" s="105" t="s">
        <v>402</v>
      </c>
      <c r="F339" s="1141"/>
      <c r="G339" s="161"/>
      <c r="H339" s="1240"/>
      <c r="I339" s="1235"/>
      <c r="J339" s="1236"/>
      <c r="K339" s="1240"/>
      <c r="L339" s="1222"/>
      <c r="M339" s="37" t="s">
        <v>466</v>
      </c>
      <c r="N339" s="50"/>
      <c r="O339" s="50"/>
      <c r="P339" s="50"/>
      <c r="Q339" s="50"/>
      <c r="R339" s="50"/>
      <c r="S339" s="54"/>
      <c r="T339" s="50"/>
      <c r="U339" s="50"/>
      <c r="V339" s="50"/>
      <c r="W339" s="50"/>
      <c r="X339" s="50"/>
      <c r="Y339" s="54"/>
      <c r="Z339" s="50"/>
      <c r="AA339" s="50"/>
      <c r="AB339" s="50"/>
      <c r="AC339" s="50"/>
      <c r="AD339" s="50"/>
      <c r="AE339" s="54"/>
      <c r="AF339" s="50"/>
      <c r="AG339" s="50"/>
      <c r="AH339" s="54"/>
      <c r="AI339" s="50"/>
      <c r="AJ339" s="50"/>
      <c r="AK339" s="54"/>
      <c r="AL339" s="50"/>
      <c r="AM339" s="50"/>
      <c r="AN339" s="50"/>
      <c r="AO339" s="52"/>
      <c r="AP339" s="162"/>
      <c r="AQ339" s="163"/>
      <c r="AR339" s="163"/>
      <c r="AS339" s="163"/>
      <c r="AT339" s="163"/>
      <c r="AU339" s="156"/>
      <c r="AV339" s="42">
        <f t="shared" si="24"/>
        <v>0</v>
      </c>
      <c r="AX339" s="183"/>
      <c r="AY339" s="194"/>
      <c r="AZ339" s="194"/>
    </row>
    <row r="340" spans="1:52" s="184" customFormat="1" ht="13.2" hidden="1" customHeight="1" thickBot="1" x14ac:dyDescent="0.45">
      <c r="A340" s="1719" t="s">
        <v>371</v>
      </c>
      <c r="B340" s="1465"/>
      <c r="C340" s="1150"/>
      <c r="D340" s="1226"/>
      <c r="E340" s="249"/>
      <c r="F340" s="152"/>
      <c r="G340" s="152"/>
      <c r="H340" s="1239"/>
      <c r="I340" s="1230">
        <f>AV340</f>
        <v>0</v>
      </c>
      <c r="J340" s="1232">
        <f>SUM(N341:AU341)</f>
        <v>0</v>
      </c>
      <c r="K340" s="1239">
        <f>H340-J340</f>
        <v>0</v>
      </c>
      <c r="L340" s="1209"/>
      <c r="M340" s="30" t="s">
        <v>30</v>
      </c>
      <c r="N340" s="46"/>
      <c r="O340" s="46"/>
      <c r="P340" s="46"/>
      <c r="Q340" s="46"/>
      <c r="R340" s="46"/>
      <c r="S340" s="158"/>
      <c r="T340" s="46"/>
      <c r="U340" s="46"/>
      <c r="V340" s="46"/>
      <c r="W340" s="46"/>
      <c r="X340" s="46"/>
      <c r="Y340" s="158"/>
      <c r="Z340" s="46"/>
      <c r="AA340" s="46"/>
      <c r="AB340" s="46"/>
      <c r="AC340" s="46"/>
      <c r="AD340" s="46"/>
      <c r="AE340" s="158"/>
      <c r="AF340" s="46"/>
      <c r="AG340" s="46"/>
      <c r="AH340" s="158"/>
      <c r="AI340" s="46"/>
      <c r="AJ340" s="46"/>
      <c r="AK340" s="158"/>
      <c r="AL340" s="46"/>
      <c r="AM340" s="46"/>
      <c r="AN340" s="46"/>
      <c r="AO340" s="46"/>
      <c r="AP340" s="153"/>
      <c r="AQ340" s="159"/>
      <c r="AR340" s="159"/>
      <c r="AS340" s="159"/>
      <c r="AT340" s="159"/>
      <c r="AU340" s="153"/>
      <c r="AV340" s="34">
        <f t="shared" si="24"/>
        <v>0</v>
      </c>
      <c r="AX340" s="183"/>
      <c r="AY340" s="194"/>
      <c r="AZ340" s="194"/>
    </row>
    <row r="341" spans="1:52" s="184" customFormat="1" ht="13.2" hidden="1" customHeight="1" thickBot="1" x14ac:dyDescent="0.45">
      <c r="A341" s="1281"/>
      <c r="B341" s="1465"/>
      <c r="C341" s="1150"/>
      <c r="D341" s="1238"/>
      <c r="E341" s="300"/>
      <c r="F341" s="161"/>
      <c r="G341" s="161"/>
      <c r="H341" s="1240"/>
      <c r="I341" s="1235"/>
      <c r="J341" s="1236"/>
      <c r="K341" s="1240"/>
      <c r="L341" s="1222"/>
      <c r="M341" s="37" t="s">
        <v>31</v>
      </c>
      <c r="N341" s="52"/>
      <c r="O341" s="52"/>
      <c r="P341" s="52"/>
      <c r="Q341" s="52"/>
      <c r="R341" s="52"/>
      <c r="S341" s="205"/>
      <c r="T341" s="52"/>
      <c r="U341" s="52"/>
      <c r="V341" s="52"/>
      <c r="W341" s="52"/>
      <c r="X341" s="52"/>
      <c r="Y341" s="205"/>
      <c r="Z341" s="52"/>
      <c r="AA341" s="52"/>
      <c r="AB341" s="52"/>
      <c r="AC341" s="52"/>
      <c r="AD341" s="52"/>
      <c r="AE341" s="205"/>
      <c r="AF341" s="52"/>
      <c r="AG341" s="52"/>
      <c r="AH341" s="205"/>
      <c r="AI341" s="52"/>
      <c r="AJ341" s="52"/>
      <c r="AK341" s="205"/>
      <c r="AL341" s="52"/>
      <c r="AM341" s="52"/>
      <c r="AN341" s="52"/>
      <c r="AO341" s="52"/>
      <c r="AP341" s="162"/>
      <c r="AQ341" s="163"/>
      <c r="AR341" s="163"/>
      <c r="AS341" s="163"/>
      <c r="AT341" s="163"/>
      <c r="AU341" s="156"/>
      <c r="AV341" s="42">
        <f t="shared" si="24"/>
        <v>0</v>
      </c>
      <c r="AX341" s="183"/>
      <c r="AY341" s="194"/>
      <c r="AZ341" s="194"/>
    </row>
    <row r="342" spans="1:52" s="184" customFormat="1" ht="13.2" hidden="1" customHeight="1" thickBot="1" x14ac:dyDescent="0.45">
      <c r="A342" s="1719" t="s">
        <v>371</v>
      </c>
      <c r="B342" s="1465"/>
      <c r="C342" s="1150"/>
      <c r="D342" s="1226"/>
      <c r="E342" s="249"/>
      <c r="F342" s="1140"/>
      <c r="G342" s="329"/>
      <c r="H342" s="1142"/>
      <c r="I342" s="1230">
        <f>AV342</f>
        <v>0</v>
      </c>
      <c r="J342" s="1232">
        <f>SUM(N343:AU343)</f>
        <v>0</v>
      </c>
      <c r="K342" s="1239">
        <f>H342-J342</f>
        <v>0</v>
      </c>
      <c r="L342" s="1209"/>
      <c r="M342" s="30" t="s">
        <v>30</v>
      </c>
      <c r="N342" s="44"/>
      <c r="O342" s="44"/>
      <c r="P342" s="44"/>
      <c r="Q342" s="44"/>
      <c r="R342" s="44"/>
      <c r="S342" s="43"/>
      <c r="T342" s="44"/>
      <c r="U342" s="44"/>
      <c r="V342" s="44"/>
      <c r="W342" s="44"/>
      <c r="X342" s="44"/>
      <c r="Y342" s="43"/>
      <c r="Z342" s="44"/>
      <c r="AA342" s="44"/>
      <c r="AB342" s="44"/>
      <c r="AC342" s="44"/>
      <c r="AD342" s="44"/>
      <c r="AE342" s="43"/>
      <c r="AF342" s="44"/>
      <c r="AG342" s="44"/>
      <c r="AH342" s="43"/>
      <c r="AI342" s="44"/>
      <c r="AJ342" s="44"/>
      <c r="AK342" s="43"/>
      <c r="AL342" s="44"/>
      <c r="AM342" s="44"/>
      <c r="AN342" s="44"/>
      <c r="AO342" s="44"/>
      <c r="AP342" s="86"/>
      <c r="AQ342" s="46"/>
      <c r="AR342" s="46"/>
      <c r="AS342" s="46"/>
      <c r="AT342" s="46"/>
      <c r="AU342" s="86"/>
      <c r="AV342" s="34">
        <f t="shared" si="24"/>
        <v>0</v>
      </c>
      <c r="AX342" s="183"/>
      <c r="AY342" s="194"/>
      <c r="AZ342" s="194"/>
    </row>
    <row r="343" spans="1:52" ht="13.2" hidden="1" customHeight="1" thickBot="1" x14ac:dyDescent="0.45">
      <c r="A343" s="1281"/>
      <c r="B343" s="1351"/>
      <c r="C343" s="1150"/>
      <c r="D343" s="1238"/>
      <c r="E343" s="300"/>
      <c r="F343" s="1283"/>
      <c r="G343" s="107"/>
      <c r="H343" s="1137"/>
      <c r="I343" s="1235"/>
      <c r="J343" s="1236"/>
      <c r="K343" s="1240"/>
      <c r="L343" s="1222"/>
      <c r="M343" s="37" t="s">
        <v>31</v>
      </c>
      <c r="N343" s="207"/>
      <c r="O343" s="207"/>
      <c r="P343" s="207"/>
      <c r="Q343" s="207"/>
      <c r="R343" s="207"/>
      <c r="S343" s="206"/>
      <c r="T343" s="207"/>
      <c r="U343" s="207"/>
      <c r="V343" s="207"/>
      <c r="W343" s="207"/>
      <c r="X343" s="207"/>
      <c r="Y343" s="206"/>
      <c r="Z343" s="207"/>
      <c r="AA343" s="207"/>
      <c r="AB343" s="207"/>
      <c r="AC343" s="207"/>
      <c r="AD343" s="207"/>
      <c r="AE343" s="206"/>
      <c r="AF343" s="207"/>
      <c r="AG343" s="207"/>
      <c r="AH343" s="206"/>
      <c r="AI343" s="207"/>
      <c r="AJ343" s="207"/>
      <c r="AK343" s="206"/>
      <c r="AL343" s="207"/>
      <c r="AM343" s="207"/>
      <c r="AN343" s="207"/>
      <c r="AO343" s="207"/>
      <c r="AP343" s="161"/>
      <c r="AQ343" s="208"/>
      <c r="AR343" s="209"/>
      <c r="AS343" s="209"/>
      <c r="AT343" s="209"/>
      <c r="AU343" s="371"/>
      <c r="AV343" s="42">
        <f t="shared" si="24"/>
        <v>0</v>
      </c>
      <c r="AX343" s="183"/>
      <c r="AY343" s="194"/>
      <c r="AZ343" s="194"/>
    </row>
    <row r="344" spans="1:52" ht="10.5" customHeight="1" x14ac:dyDescent="0.4">
      <c r="A344" s="1607" t="s">
        <v>244</v>
      </c>
      <c r="B344" s="1728"/>
      <c r="C344" s="1728"/>
      <c r="D344" s="1728"/>
      <c r="E344" s="1729"/>
      <c r="F344" s="500"/>
      <c r="G344" s="500"/>
      <c r="H344" s="1624">
        <f>H336+H338+H340+H342</f>
        <v>200</v>
      </c>
      <c r="I344" s="1624">
        <f>I336+I338+I340+I342</f>
        <v>200</v>
      </c>
      <c r="J344" s="1734">
        <f>SUM(J336:J343)</f>
        <v>0</v>
      </c>
      <c r="K344" s="1624">
        <f>K336+K338+K340+K342</f>
        <v>200</v>
      </c>
      <c r="L344" s="1736">
        <f>J344/H344</f>
        <v>0</v>
      </c>
      <c r="M344" s="501" t="s">
        <v>30</v>
      </c>
      <c r="N344" s="502">
        <f t="shared" ref="N344:R345" si="27">N336+N338+N340+N342</f>
        <v>0</v>
      </c>
      <c r="O344" s="502">
        <f t="shared" si="27"/>
        <v>0</v>
      </c>
      <c r="P344" s="502">
        <f t="shared" si="27"/>
        <v>0</v>
      </c>
      <c r="Q344" s="502">
        <f t="shared" si="27"/>
        <v>200</v>
      </c>
      <c r="R344" s="502">
        <f t="shared" si="27"/>
        <v>0</v>
      </c>
      <c r="S344" s="212">
        <f>S336+S338</f>
        <v>0</v>
      </c>
      <c r="T344" s="502">
        <f>T336+T338+T340+T342</f>
        <v>0</v>
      </c>
      <c r="U344" s="502">
        <f>U336+U338+U340+U342</f>
        <v>0</v>
      </c>
      <c r="V344" s="502">
        <f>V336+V338</f>
        <v>0</v>
      </c>
      <c r="W344" s="502">
        <f>W336+W338+W340+W342</f>
        <v>0</v>
      </c>
      <c r="X344" s="502">
        <f>X336+X338+X340+X342</f>
        <v>0</v>
      </c>
      <c r="Y344" s="212">
        <f>Y336+Y338</f>
        <v>0</v>
      </c>
      <c r="Z344" s="502">
        <f>Z336+Z338</f>
        <v>0</v>
      </c>
      <c r="AA344" s="502">
        <f>AA336+AA338+AA340+AA342</f>
        <v>0</v>
      </c>
      <c r="AB344" s="502">
        <f>AB336+AB338</f>
        <v>0</v>
      </c>
      <c r="AC344" s="502">
        <f>AC336+AC338</f>
        <v>0</v>
      </c>
      <c r="AD344" s="502">
        <f>AD336+AD338+AD340+AD342</f>
        <v>0</v>
      </c>
      <c r="AE344" s="212">
        <f>AE336+AE338</f>
        <v>0</v>
      </c>
      <c r="AF344" s="502">
        <f>AF336+AF338+AF340+AF342</f>
        <v>0</v>
      </c>
      <c r="AG344" s="502">
        <f>AG336+AG338+AG340+AG342</f>
        <v>0</v>
      </c>
      <c r="AH344" s="212">
        <f>AH336+AH338</f>
        <v>0</v>
      </c>
      <c r="AI344" s="502">
        <f>AI336+AI338+AI340+AI342</f>
        <v>0</v>
      </c>
      <c r="AJ344" s="502">
        <f>AJ336+AJ338+AJ340+AJ342</f>
        <v>0</v>
      </c>
      <c r="AK344" s="212">
        <f>AK336+AK338</f>
        <v>0</v>
      </c>
      <c r="AL344" s="502">
        <f>AL336+AL338+AL340+AL342</f>
        <v>0</v>
      </c>
      <c r="AM344" s="502">
        <f>AM336+AM338+AM340+AM342</f>
        <v>0</v>
      </c>
      <c r="AN344" s="640"/>
      <c r="AO344" s="640"/>
      <c r="AP344" s="502"/>
      <c r="AQ344" s="502"/>
      <c r="AR344" s="661"/>
      <c r="AS344" s="661"/>
      <c r="AT344" s="661"/>
      <c r="AU344" s="661"/>
      <c r="AV344" s="507">
        <f t="shared" si="24"/>
        <v>200</v>
      </c>
      <c r="AX344" s="183"/>
      <c r="AY344" s="194"/>
      <c r="AZ344" s="194"/>
    </row>
    <row r="345" spans="1:52" ht="10.5" customHeight="1" thickBot="1" x14ac:dyDescent="0.45">
      <c r="A345" s="1730"/>
      <c r="B345" s="1731"/>
      <c r="C345" s="1731"/>
      <c r="D345" s="1731"/>
      <c r="E345" s="1732"/>
      <c r="F345" s="503"/>
      <c r="G345" s="503"/>
      <c r="H345" s="1733"/>
      <c r="I345" s="1733"/>
      <c r="J345" s="1735"/>
      <c r="K345" s="1733"/>
      <c r="L345" s="1737"/>
      <c r="M345" s="504" t="s">
        <v>31</v>
      </c>
      <c r="N345" s="505">
        <f t="shared" si="27"/>
        <v>0</v>
      </c>
      <c r="O345" s="505">
        <f t="shared" si="27"/>
        <v>0</v>
      </c>
      <c r="P345" s="505">
        <f t="shared" si="27"/>
        <v>0</v>
      </c>
      <c r="Q345" s="505">
        <f t="shared" si="27"/>
        <v>0</v>
      </c>
      <c r="R345" s="505">
        <f t="shared" si="27"/>
        <v>0</v>
      </c>
      <c r="S345" s="670">
        <f>S337+S339</f>
        <v>0</v>
      </c>
      <c r="T345" s="505">
        <f>T337+T339+T341+T343</f>
        <v>0</v>
      </c>
      <c r="U345" s="505">
        <f>U337+U339+U341+U343</f>
        <v>0</v>
      </c>
      <c r="V345" s="505">
        <f>V337+V339</f>
        <v>0</v>
      </c>
      <c r="W345" s="505">
        <f>W337+W339+W341+W343</f>
        <v>0</v>
      </c>
      <c r="X345" s="505">
        <f>X337+X339+X341+X343</f>
        <v>0</v>
      </c>
      <c r="Y345" s="670">
        <f>Y337+Y339</f>
        <v>0</v>
      </c>
      <c r="Z345" s="510">
        <f>Z337+Z339</f>
        <v>0</v>
      </c>
      <c r="AA345" s="505">
        <f>AA337+AA339+AA341+AA343</f>
        <v>0</v>
      </c>
      <c r="AB345" s="510">
        <f>AB337+AB339</f>
        <v>0</v>
      </c>
      <c r="AC345" s="510">
        <f>AC337+AC339</f>
        <v>0</v>
      </c>
      <c r="AD345" s="505">
        <f>AD337+AD339+AD341+AD343</f>
        <v>0</v>
      </c>
      <c r="AE345" s="670">
        <f>AE337+AE339</f>
        <v>0</v>
      </c>
      <c r="AF345" s="505">
        <f>AF337+AF339+AF341+AF343</f>
        <v>0</v>
      </c>
      <c r="AG345" s="505">
        <f>AG337+AG339+AG341+AG343</f>
        <v>0</v>
      </c>
      <c r="AH345" s="217">
        <f>AH337+AH339</f>
        <v>0</v>
      </c>
      <c r="AI345" s="505">
        <f>AI337+AI339+AI341+AI343</f>
        <v>0</v>
      </c>
      <c r="AJ345" s="505">
        <f>AJ337+AJ339+AJ341+AJ343</f>
        <v>0</v>
      </c>
      <c r="AK345" s="670">
        <f>AK337+AK339</f>
        <v>0</v>
      </c>
      <c r="AL345" s="505">
        <f>AL337+AL339+AL341+AL343</f>
        <v>0</v>
      </c>
      <c r="AM345" s="505">
        <f>AM337+AM339+AM341+AM343</f>
        <v>0</v>
      </c>
      <c r="AN345" s="87"/>
      <c r="AO345" s="87"/>
      <c r="AP345" s="505"/>
      <c r="AQ345" s="505"/>
      <c r="AR345" s="662"/>
      <c r="AS345" s="662"/>
      <c r="AT345" s="662"/>
      <c r="AU345" s="662"/>
      <c r="AV345" s="506">
        <f t="shared" si="24"/>
        <v>0</v>
      </c>
      <c r="AX345" s="183"/>
      <c r="AY345" s="194"/>
      <c r="AZ345" s="194"/>
    </row>
    <row r="346" spans="1:52" s="184" customFormat="1" ht="12" customHeight="1" x14ac:dyDescent="0.4">
      <c r="A346" s="1124" t="s">
        <v>245</v>
      </c>
      <c r="B346" s="1318"/>
      <c r="C346" s="1318"/>
      <c r="D346" s="1318"/>
      <c r="E346" s="1319"/>
      <c r="F346" s="335"/>
      <c r="G346" s="335"/>
      <c r="H346" s="1512">
        <f>H34+H56+H132+H185+H266+H302+H334</f>
        <v>53986</v>
      </c>
      <c r="I346" s="1512">
        <f>I34+I56+I132+I185+I266+I302+I334</f>
        <v>53886</v>
      </c>
      <c r="J346" s="1514">
        <f>J34+J56+J132+J185+J266+J302+J334</f>
        <v>11655</v>
      </c>
      <c r="K346" s="1512">
        <f>K34+K56+K132+K185+K266+K302+K334</f>
        <v>42331</v>
      </c>
      <c r="L346" s="1738">
        <f>J346/H346</f>
        <v>0.21588930463453487</v>
      </c>
      <c r="M346" s="220" t="s">
        <v>39</v>
      </c>
      <c r="N346" s="189">
        <f t="shared" ref="N346:AM346" si="28">N302+N266+N185+N132+N56+N34+N334</f>
        <v>1290</v>
      </c>
      <c r="O346" s="189">
        <f t="shared" si="28"/>
        <v>2793</v>
      </c>
      <c r="P346" s="189">
        <f>P302+P266+P185+P132+P56+P34+P334</f>
        <v>2800</v>
      </c>
      <c r="Q346" s="189">
        <f t="shared" si="28"/>
        <v>2537</v>
      </c>
      <c r="R346" s="189">
        <f>R302+R266+R185+R132+R56+R34+R334</f>
        <v>3043</v>
      </c>
      <c r="S346" s="190">
        <f t="shared" si="28"/>
        <v>0</v>
      </c>
      <c r="T346" s="189">
        <f t="shared" si="28"/>
        <v>2940</v>
      </c>
      <c r="U346" s="189">
        <f t="shared" si="28"/>
        <v>2880</v>
      </c>
      <c r="V346" s="189">
        <f t="shared" si="28"/>
        <v>2392</v>
      </c>
      <c r="W346" s="189">
        <f t="shared" si="28"/>
        <v>3305</v>
      </c>
      <c r="X346" s="189">
        <f t="shared" si="28"/>
        <v>3350</v>
      </c>
      <c r="Y346" s="190">
        <f t="shared" si="28"/>
        <v>0</v>
      </c>
      <c r="Z346" s="189">
        <f t="shared" si="28"/>
        <v>3709</v>
      </c>
      <c r="AA346" s="189">
        <f t="shared" si="28"/>
        <v>3270</v>
      </c>
      <c r="AB346" s="189">
        <f t="shared" si="28"/>
        <v>3499</v>
      </c>
      <c r="AC346" s="189">
        <f t="shared" si="28"/>
        <v>3160</v>
      </c>
      <c r="AD346" s="189">
        <f t="shared" si="28"/>
        <v>3730</v>
      </c>
      <c r="AE346" s="190">
        <f t="shared" si="28"/>
        <v>0</v>
      </c>
      <c r="AF346" s="189">
        <f t="shared" si="28"/>
        <v>4133</v>
      </c>
      <c r="AG346" s="189">
        <f t="shared" si="28"/>
        <v>2635</v>
      </c>
      <c r="AH346" s="190">
        <f t="shared" si="28"/>
        <v>0</v>
      </c>
      <c r="AI346" s="189">
        <f t="shared" si="28"/>
        <v>1020</v>
      </c>
      <c r="AJ346" s="189">
        <f t="shared" si="28"/>
        <v>1400</v>
      </c>
      <c r="AK346" s="190">
        <f t="shared" si="28"/>
        <v>0</v>
      </c>
      <c r="AL346" s="189">
        <f t="shared" si="28"/>
        <v>0</v>
      </c>
      <c r="AM346" s="189">
        <f t="shared" si="28"/>
        <v>0</v>
      </c>
      <c r="AN346" s="136"/>
      <c r="AO346" s="136"/>
      <c r="AP346" s="189"/>
      <c r="AQ346" s="189"/>
      <c r="AR346" s="189"/>
      <c r="AS346" s="189"/>
      <c r="AT346" s="189"/>
      <c r="AU346" s="189"/>
      <c r="AV346" s="508">
        <f>SUM(N346:AN346)</f>
        <v>53886</v>
      </c>
      <c r="AX346" s="183"/>
      <c r="AY346" s="194"/>
      <c r="AZ346" s="194"/>
    </row>
    <row r="347" spans="1:52" s="184" customFormat="1" ht="14.4" customHeight="1" thickBot="1" x14ac:dyDescent="0.45">
      <c r="A347" s="1320"/>
      <c r="B347" s="1321"/>
      <c r="C347" s="1321"/>
      <c r="D347" s="1321"/>
      <c r="E347" s="1322"/>
      <c r="F347" s="336"/>
      <c r="G347" s="336"/>
      <c r="H347" s="1513"/>
      <c r="I347" s="1513"/>
      <c r="J347" s="1515"/>
      <c r="K347" s="1513"/>
      <c r="L347" s="1739"/>
      <c r="M347" s="222" t="s">
        <v>40</v>
      </c>
      <c r="N347" s="318">
        <f t="shared" ref="N347:S347" si="29">N35+N57+N186+N267+N303+N335+N133</f>
        <v>1446</v>
      </c>
      <c r="O347" s="318">
        <f>O35+O57+O186+O267+O303+O335+O133</f>
        <v>2133</v>
      </c>
      <c r="P347" s="318">
        <f>P35+P57+P186+P267+P303+P335+P133</f>
        <v>2100</v>
      </c>
      <c r="Q347" s="318">
        <f t="shared" si="29"/>
        <v>2249</v>
      </c>
      <c r="R347" s="318">
        <f t="shared" si="29"/>
        <v>2241</v>
      </c>
      <c r="S347" s="515">
        <f t="shared" si="29"/>
        <v>824</v>
      </c>
      <c r="T347" s="318">
        <f>T35+T57+T186+T267+T303+T335+T121</f>
        <v>322</v>
      </c>
      <c r="U347" s="318">
        <f>U35+U57+U186+U267+U303+U335+U133</f>
        <v>340</v>
      </c>
      <c r="V347" s="318">
        <f>V35+V57+V186+V267+V303+V335+V133</f>
        <v>0</v>
      </c>
      <c r="W347" s="318">
        <f>W35+W57+W186+W267+W303+W335+W121</f>
        <v>0</v>
      </c>
      <c r="X347" s="318">
        <f t="shared" ref="X347:AE347" si="30">X35+X57+X186+X267+X303+X335+X133</f>
        <v>0</v>
      </c>
      <c r="Y347" s="515">
        <f t="shared" si="30"/>
        <v>0</v>
      </c>
      <c r="Z347" s="318">
        <f t="shared" si="30"/>
        <v>0</v>
      </c>
      <c r="AA347" s="318">
        <f>AA35+AA57+AA186+AA267+AA303+AA335+AA133</f>
        <v>0</v>
      </c>
      <c r="AB347" s="318">
        <f t="shared" si="30"/>
        <v>0</v>
      </c>
      <c r="AC347" s="318">
        <f t="shared" si="30"/>
        <v>0</v>
      </c>
      <c r="AD347" s="318">
        <f t="shared" si="30"/>
        <v>0</v>
      </c>
      <c r="AE347" s="515">
        <f t="shared" si="30"/>
        <v>0</v>
      </c>
      <c r="AF347" s="318">
        <f>AF35+AF57+AF186+AF267+AF303+AF335+AF121</f>
        <v>0</v>
      </c>
      <c r="AG347" s="318">
        <f>AG35+AG57+AG186+AG267+AG303+AG335+AG133</f>
        <v>0</v>
      </c>
      <c r="AH347" s="515">
        <f>AH35+AH57+AH186+AH267+AH303+AH335+AH133</f>
        <v>0</v>
      </c>
      <c r="AI347" s="318">
        <f>AI35+AI57+AI186+AI267+AI303+AI335+AI121</f>
        <v>0</v>
      </c>
      <c r="AJ347" s="318">
        <f>AJ35+AJ57+AJ186+AJ267+AJ303+AJ335+AJ133</f>
        <v>0</v>
      </c>
      <c r="AK347" s="515">
        <f>AK35+AK57+AK186+AK267+AK303+AK335+AK133</f>
        <v>0</v>
      </c>
      <c r="AL347" s="318">
        <f>AL35+AL57+AL186+AL267+AL303+AL335+AL121</f>
        <v>0</v>
      </c>
      <c r="AM347" s="318">
        <f>AM35+AM57+AM186+AM267+AM303+AM335+AM133</f>
        <v>0</v>
      </c>
      <c r="AN347" s="684"/>
      <c r="AO347" s="684"/>
      <c r="AP347" s="318"/>
      <c r="AQ347" s="318"/>
      <c r="AR347" s="318"/>
      <c r="AS347" s="318"/>
      <c r="AT347" s="318"/>
      <c r="AU347" s="318"/>
      <c r="AV347" s="225">
        <f t="shared" si="24"/>
        <v>11655</v>
      </c>
      <c r="AX347" s="183"/>
      <c r="AY347" s="194"/>
      <c r="AZ347" s="194"/>
    </row>
    <row r="348" spans="1:52" ht="9" customHeight="1" thickBot="1" x14ac:dyDescent="0.45">
      <c r="A348" s="226"/>
      <c r="B348" s="227"/>
      <c r="C348" s="227"/>
      <c r="D348" s="227"/>
      <c r="E348" s="227"/>
      <c r="F348" s="227"/>
      <c r="G348" s="227"/>
      <c r="H348" s="228"/>
      <c r="I348" s="228"/>
      <c r="J348" s="229"/>
      <c r="K348" s="229"/>
      <c r="L348" s="458"/>
      <c r="M348" s="459"/>
      <c r="N348" s="5"/>
      <c r="Q348" s="230"/>
      <c r="R348" s="231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0"/>
      <c r="AN348" s="230"/>
      <c r="AO348" s="230"/>
    </row>
    <row r="349" spans="1:52" ht="18" customHeight="1" thickBot="1" x14ac:dyDescent="0.45">
      <c r="A349" s="5" t="s">
        <v>246</v>
      </c>
      <c r="K349" s="1746" t="s">
        <v>569</v>
      </c>
      <c r="L349" s="1748" t="s">
        <v>561</v>
      </c>
      <c r="M349" s="1748"/>
      <c r="N349" s="559">
        <f>N8</f>
        <v>2</v>
      </c>
      <c r="O349" s="559">
        <f t="shared" ref="O349:AT349" si="31">O8</f>
        <v>3</v>
      </c>
      <c r="P349" s="559">
        <f t="shared" si="31"/>
        <v>4</v>
      </c>
      <c r="Q349" s="559">
        <f t="shared" si="31"/>
        <v>5</v>
      </c>
      <c r="R349" s="559">
        <f t="shared" si="31"/>
        <v>6</v>
      </c>
      <c r="S349" s="559">
        <f t="shared" si="31"/>
        <v>7</v>
      </c>
      <c r="T349" s="559">
        <f t="shared" si="31"/>
        <v>9</v>
      </c>
      <c r="U349" s="559">
        <f t="shared" si="31"/>
        <v>10</v>
      </c>
      <c r="V349" s="559">
        <f t="shared" si="31"/>
        <v>11</v>
      </c>
      <c r="W349" s="559">
        <f t="shared" si="31"/>
        <v>12</v>
      </c>
      <c r="X349" s="559">
        <f t="shared" si="31"/>
        <v>13</v>
      </c>
      <c r="Y349" s="559">
        <f t="shared" si="31"/>
        <v>14</v>
      </c>
      <c r="Z349" s="559">
        <f t="shared" si="31"/>
        <v>16</v>
      </c>
      <c r="AA349" s="559">
        <f t="shared" si="31"/>
        <v>17</v>
      </c>
      <c r="AB349" s="559">
        <f t="shared" si="31"/>
        <v>18</v>
      </c>
      <c r="AC349" s="559">
        <f t="shared" si="31"/>
        <v>19</v>
      </c>
      <c r="AD349" s="559">
        <f t="shared" si="31"/>
        <v>20</v>
      </c>
      <c r="AE349" s="559">
        <f t="shared" si="31"/>
        <v>21</v>
      </c>
      <c r="AF349" s="559">
        <f t="shared" si="31"/>
        <v>23</v>
      </c>
      <c r="AG349" s="559">
        <f t="shared" si="31"/>
        <v>24</v>
      </c>
      <c r="AH349" s="559">
        <f t="shared" si="31"/>
        <v>25</v>
      </c>
      <c r="AI349" s="559">
        <f t="shared" si="31"/>
        <v>26</v>
      </c>
      <c r="AJ349" s="559">
        <f t="shared" si="31"/>
        <v>27</v>
      </c>
      <c r="AK349" s="559">
        <f t="shared" si="31"/>
        <v>28</v>
      </c>
      <c r="AL349" s="559">
        <f t="shared" si="31"/>
        <v>30</v>
      </c>
      <c r="AM349" s="559">
        <f t="shared" si="31"/>
        <v>31</v>
      </c>
      <c r="AN349" s="559">
        <f t="shared" si="31"/>
        <v>0</v>
      </c>
      <c r="AO349" s="559">
        <f t="shared" si="31"/>
        <v>0</v>
      </c>
      <c r="AP349" s="559">
        <f t="shared" si="31"/>
        <v>0</v>
      </c>
      <c r="AQ349" s="559">
        <f t="shared" si="31"/>
        <v>0</v>
      </c>
      <c r="AR349" s="559">
        <f t="shared" si="31"/>
        <v>0</v>
      </c>
      <c r="AS349" s="559">
        <f t="shared" si="31"/>
        <v>0</v>
      </c>
      <c r="AT349" s="559">
        <f t="shared" si="31"/>
        <v>0</v>
      </c>
      <c r="AU349" s="638"/>
      <c r="AV349" s="578" t="s">
        <v>560</v>
      </c>
    </row>
    <row r="350" spans="1:52" ht="17.399999999999999" customHeight="1" x14ac:dyDescent="0.4">
      <c r="A350" s="1166" t="s">
        <v>7</v>
      </c>
      <c r="B350" s="1167"/>
      <c r="C350" s="1172" t="s">
        <v>9</v>
      </c>
      <c r="D350" s="1172" t="s">
        <v>10</v>
      </c>
      <c r="E350" s="1172" t="s">
        <v>11</v>
      </c>
      <c r="F350" s="1175" t="s">
        <v>12</v>
      </c>
      <c r="G350" s="1175" t="s">
        <v>13</v>
      </c>
      <c r="H350" s="1178" t="s">
        <v>14</v>
      </c>
      <c r="I350" s="1178" t="s">
        <v>247</v>
      </c>
      <c r="J350" s="456"/>
      <c r="K350" s="1747"/>
      <c r="L350" s="1742" t="s">
        <v>705</v>
      </c>
      <c r="M350" s="1742"/>
      <c r="N350" s="560">
        <v>16</v>
      </c>
      <c r="O350" s="560">
        <v>90</v>
      </c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  <c r="AD350" s="560"/>
      <c r="AE350" s="560"/>
      <c r="AF350" s="560"/>
      <c r="AG350" s="560"/>
      <c r="AH350" s="560"/>
      <c r="AI350" s="560"/>
      <c r="AJ350" s="560"/>
      <c r="AK350" s="560"/>
      <c r="AL350" s="560"/>
      <c r="AM350" s="560"/>
      <c r="AN350" s="561"/>
      <c r="AO350" s="561"/>
      <c r="AP350" s="561"/>
      <c r="AQ350" s="561"/>
      <c r="AR350" s="561"/>
      <c r="AS350" s="561"/>
      <c r="AT350" s="561"/>
      <c r="AU350" s="571"/>
      <c r="AV350" s="579">
        <f>SUM(N350:AU350)</f>
        <v>106</v>
      </c>
    </row>
    <row r="351" spans="1:52" ht="17.399999999999999" customHeight="1" x14ac:dyDescent="0.4">
      <c r="A351" s="1168"/>
      <c r="B351" s="1169"/>
      <c r="C351" s="1173"/>
      <c r="D351" s="1173"/>
      <c r="E351" s="1173"/>
      <c r="F351" s="1176"/>
      <c r="G351" s="1176"/>
      <c r="H351" s="1179"/>
      <c r="I351" s="1179"/>
      <c r="J351" s="233"/>
      <c r="K351" s="1747"/>
      <c r="L351" s="1742" t="s">
        <v>706</v>
      </c>
      <c r="M351" s="1742"/>
      <c r="N351" s="678"/>
      <c r="O351" s="678"/>
      <c r="P351" s="678"/>
      <c r="Q351" s="678"/>
      <c r="R351" s="678"/>
      <c r="S351" s="678"/>
      <c r="T351" s="678"/>
      <c r="U351" s="678"/>
      <c r="V351" s="678"/>
      <c r="W351" s="678"/>
      <c r="X351" s="678"/>
      <c r="Y351" s="678"/>
      <c r="Z351" s="678"/>
      <c r="AA351" s="678"/>
      <c r="AB351" s="678"/>
      <c r="AC351" s="678"/>
      <c r="AD351" s="678"/>
      <c r="AE351" s="678"/>
      <c r="AF351" s="678"/>
      <c r="AG351" s="678"/>
      <c r="AH351" s="678"/>
      <c r="AI351" s="678"/>
      <c r="AJ351" s="678"/>
      <c r="AK351" s="678"/>
      <c r="AL351" s="678"/>
      <c r="AM351" s="678"/>
      <c r="AN351" s="678"/>
      <c r="AO351" s="562"/>
      <c r="AP351" s="562"/>
      <c r="AQ351" s="562"/>
      <c r="AR351" s="562"/>
      <c r="AS351" s="562"/>
      <c r="AT351" s="562"/>
      <c r="AU351" s="572"/>
      <c r="AV351" s="579">
        <f t="shared" ref="AV351:AV357" si="32">SUM(N351:AU351)</f>
        <v>0</v>
      </c>
    </row>
    <row r="352" spans="1:52" ht="18" thickBot="1" x14ac:dyDescent="0.45">
      <c r="A352" s="1170"/>
      <c r="B352" s="1171"/>
      <c r="C352" s="1174"/>
      <c r="D352" s="1174"/>
      <c r="E352" s="1174"/>
      <c r="F352" s="1177"/>
      <c r="G352" s="1177"/>
      <c r="H352" s="1174"/>
      <c r="I352" s="1174"/>
      <c r="J352" s="233"/>
      <c r="K352" s="1747"/>
      <c r="L352" s="1742"/>
      <c r="M352" s="1742"/>
      <c r="N352" s="560"/>
      <c r="O352" s="560"/>
      <c r="P352" s="560"/>
      <c r="Q352" s="560"/>
      <c r="R352" s="560"/>
      <c r="S352" s="560"/>
      <c r="T352" s="560"/>
      <c r="U352" s="679"/>
      <c r="V352" s="679"/>
      <c r="W352" s="560"/>
      <c r="X352" s="560"/>
      <c r="Y352" s="560"/>
      <c r="Z352" s="560"/>
      <c r="AA352" s="560"/>
      <c r="AB352" s="560"/>
      <c r="AC352" s="560"/>
      <c r="AD352" s="560"/>
      <c r="AE352" s="560"/>
      <c r="AF352" s="560"/>
      <c r="AG352" s="560"/>
      <c r="AH352" s="560"/>
      <c r="AI352" s="560"/>
      <c r="AJ352" s="560"/>
      <c r="AK352" s="560"/>
      <c r="AL352" s="560"/>
      <c r="AM352" s="561"/>
      <c r="AN352" s="561"/>
      <c r="AO352" s="561"/>
      <c r="AP352" s="561"/>
      <c r="AQ352" s="561"/>
      <c r="AR352" s="561"/>
      <c r="AS352" s="561"/>
      <c r="AT352" s="561"/>
      <c r="AU352" s="571"/>
      <c r="AV352" s="579">
        <f t="shared" si="32"/>
        <v>0</v>
      </c>
    </row>
    <row r="353" spans="1:48" ht="18" hidden="1" customHeight="1" x14ac:dyDescent="0.4">
      <c r="A353" s="1743" t="s">
        <v>248</v>
      </c>
      <c r="B353" s="1744"/>
      <c r="C353" s="329"/>
      <c r="D353" s="1147" t="s">
        <v>249</v>
      </c>
      <c r="E353" s="235" t="s">
        <v>250</v>
      </c>
      <c r="F353" s="152"/>
      <c r="G353" s="152"/>
      <c r="H353" s="1142"/>
      <c r="I353" s="1160"/>
      <c r="J353" s="13"/>
      <c r="K353" s="1747"/>
      <c r="L353" s="1742" t="s">
        <v>565</v>
      </c>
      <c r="M353" s="1742"/>
      <c r="N353" s="678"/>
      <c r="O353" s="678"/>
      <c r="P353" s="678"/>
      <c r="Q353" s="678"/>
      <c r="R353" s="678"/>
      <c r="S353" s="678"/>
      <c r="T353" s="678"/>
      <c r="U353" s="611"/>
      <c r="V353" s="678"/>
      <c r="W353" s="678"/>
      <c r="X353" s="678"/>
      <c r="Y353" s="678"/>
      <c r="Z353" s="678"/>
      <c r="AA353" s="678"/>
      <c r="AB353" s="678"/>
      <c r="AC353" s="678"/>
      <c r="AD353" s="678"/>
      <c r="AE353" s="678"/>
      <c r="AF353" s="678"/>
      <c r="AG353" s="678"/>
      <c r="AH353" s="678"/>
      <c r="AI353" s="678"/>
      <c r="AJ353" s="678"/>
      <c r="AK353" s="678"/>
      <c r="AL353" s="680"/>
      <c r="AM353" s="678"/>
      <c r="AN353" s="678"/>
      <c r="AO353" s="562"/>
      <c r="AP353" s="562"/>
      <c r="AQ353" s="562"/>
      <c r="AR353" s="562"/>
      <c r="AS353" s="562"/>
      <c r="AT353" s="562"/>
      <c r="AU353" s="572"/>
      <c r="AV353" s="579">
        <f t="shared" si="32"/>
        <v>0</v>
      </c>
    </row>
    <row r="354" spans="1:48" ht="18" hidden="1" customHeight="1" thickBot="1" x14ac:dyDescent="0.45">
      <c r="A354" s="1745"/>
      <c r="B354" s="1745"/>
      <c r="C354" s="107"/>
      <c r="D354" s="1135"/>
      <c r="E354" s="236" t="s">
        <v>251</v>
      </c>
      <c r="F354" s="105"/>
      <c r="G354" s="105"/>
      <c r="H354" s="1137"/>
      <c r="I354" s="1137"/>
      <c r="J354" s="13"/>
      <c r="K354" s="1747"/>
      <c r="L354" s="1742" t="s">
        <v>566</v>
      </c>
      <c r="M354" s="1742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  <c r="AA354" s="564"/>
      <c r="AB354" s="564"/>
      <c r="AC354" s="564"/>
      <c r="AD354" s="564"/>
      <c r="AE354" s="564"/>
      <c r="AF354" s="564"/>
      <c r="AG354" s="564"/>
      <c r="AH354" s="564"/>
      <c r="AI354" s="564"/>
      <c r="AJ354" s="564"/>
      <c r="AK354" s="564"/>
      <c r="AL354" s="564"/>
      <c r="AM354" s="564"/>
      <c r="AN354" s="564"/>
      <c r="AO354" s="564"/>
      <c r="AP354" s="564"/>
      <c r="AQ354" s="564"/>
      <c r="AR354" s="564"/>
      <c r="AS354" s="564"/>
      <c r="AT354" s="564"/>
      <c r="AU354" s="573"/>
      <c r="AV354" s="579">
        <f t="shared" si="32"/>
        <v>0</v>
      </c>
    </row>
    <row r="355" spans="1:48" ht="18" hidden="1" customHeight="1" x14ac:dyDescent="0.4">
      <c r="A355" s="1745"/>
      <c r="B355" s="1745"/>
      <c r="C355" s="107"/>
      <c r="D355" s="1135"/>
      <c r="E355" s="236" t="s">
        <v>252</v>
      </c>
      <c r="F355" s="152"/>
      <c r="G355" s="152"/>
      <c r="H355" s="1142"/>
      <c r="I355" s="1160"/>
      <c r="J355" s="13"/>
      <c r="K355" s="1747"/>
      <c r="L355" s="565"/>
      <c r="M355" s="565"/>
      <c r="N355" s="568"/>
      <c r="O355" s="568"/>
      <c r="P355" s="568"/>
      <c r="Q355" s="568"/>
      <c r="R355" s="568"/>
      <c r="S355" s="568"/>
      <c r="T355" s="568"/>
      <c r="U355" s="568"/>
      <c r="V355" s="568"/>
      <c r="W355" s="568"/>
      <c r="X355" s="568"/>
      <c r="Y355" s="568"/>
      <c r="Z355" s="568"/>
      <c r="AA355" s="568"/>
      <c r="AB355" s="568"/>
      <c r="AC355" s="568"/>
      <c r="AD355" s="568"/>
      <c r="AE355" s="568"/>
      <c r="AF355" s="568"/>
      <c r="AG355" s="568"/>
      <c r="AH355" s="568"/>
      <c r="AI355" s="568"/>
      <c r="AJ355" s="568"/>
      <c r="AK355" s="568"/>
      <c r="AL355" s="568"/>
      <c r="AM355" s="568"/>
      <c r="AN355" s="568"/>
      <c r="AO355" s="566"/>
      <c r="AP355" s="566"/>
      <c r="AQ355" s="566"/>
      <c r="AR355" s="566"/>
      <c r="AS355" s="566"/>
      <c r="AT355" s="566"/>
      <c r="AU355" s="574"/>
      <c r="AV355" s="579">
        <f t="shared" si="32"/>
        <v>0</v>
      </c>
    </row>
    <row r="356" spans="1:48" ht="18" hidden="1" customHeight="1" thickBot="1" x14ac:dyDescent="0.45">
      <c r="A356" s="1745"/>
      <c r="B356" s="1745"/>
      <c r="C356" s="107"/>
      <c r="D356" s="1135"/>
      <c r="E356" s="236" t="s">
        <v>253</v>
      </c>
      <c r="F356" s="105"/>
      <c r="G356" s="105"/>
      <c r="H356" s="1137"/>
      <c r="I356" s="1137"/>
      <c r="J356" s="13"/>
      <c r="K356" s="1747"/>
      <c r="L356" s="567"/>
      <c r="M356" s="567"/>
      <c r="N356" s="568"/>
      <c r="O356" s="568"/>
      <c r="P356" s="568"/>
      <c r="Q356" s="568"/>
      <c r="R356" s="568"/>
      <c r="S356" s="568"/>
      <c r="T356" s="568"/>
      <c r="U356" s="568"/>
      <c r="V356" s="568"/>
      <c r="W356" s="568"/>
      <c r="X356" s="568"/>
      <c r="Y356" s="568"/>
      <c r="Z356" s="568"/>
      <c r="AA356" s="568"/>
      <c r="AB356" s="568"/>
      <c r="AC356" s="568"/>
      <c r="AD356" s="568"/>
      <c r="AE356" s="568"/>
      <c r="AF356" s="568"/>
      <c r="AG356" s="568"/>
      <c r="AH356" s="568"/>
      <c r="AI356" s="568"/>
      <c r="AJ356" s="568"/>
      <c r="AK356" s="568"/>
      <c r="AL356" s="568"/>
      <c r="AM356" s="568"/>
      <c r="AN356" s="568"/>
      <c r="AO356" s="568"/>
      <c r="AP356" s="568"/>
      <c r="AQ356" s="568"/>
      <c r="AR356" s="568"/>
      <c r="AS356" s="568"/>
      <c r="AT356" s="568"/>
      <c r="AU356" s="575"/>
      <c r="AV356" s="579">
        <f t="shared" si="32"/>
        <v>0</v>
      </c>
    </row>
    <row r="357" spans="1:48" ht="18" hidden="1" customHeight="1" x14ac:dyDescent="0.4">
      <c r="A357" s="1745"/>
      <c r="B357" s="1745"/>
      <c r="C357" s="107"/>
      <c r="D357" s="1135"/>
      <c r="E357" s="236" t="s">
        <v>254</v>
      </c>
      <c r="F357" s="152"/>
      <c r="G357" s="152"/>
      <c r="H357" s="1143"/>
      <c r="I357" s="1143"/>
      <c r="J357" s="13"/>
      <c r="K357" s="1747"/>
      <c r="L357" s="1740" t="s">
        <v>567</v>
      </c>
      <c r="M357" s="1740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  <c r="AH357" s="559"/>
      <c r="AI357" s="559"/>
      <c r="AJ357" s="559"/>
      <c r="AK357" s="559"/>
      <c r="AL357" s="559"/>
      <c r="AM357" s="562"/>
      <c r="AN357" s="562"/>
      <c r="AO357" s="562"/>
      <c r="AP357" s="562"/>
      <c r="AQ357" s="562"/>
      <c r="AR357" s="562"/>
      <c r="AS357" s="562"/>
      <c r="AT357" s="562"/>
      <c r="AU357" s="572"/>
      <c r="AV357" s="579">
        <f t="shared" si="32"/>
        <v>0</v>
      </c>
    </row>
    <row r="358" spans="1:48" ht="18" hidden="1" customHeight="1" thickBot="1" x14ac:dyDescent="0.45">
      <c r="A358" s="1745"/>
      <c r="B358" s="1745"/>
      <c r="C358" s="107"/>
      <c r="D358" s="1159"/>
      <c r="E358" s="236" t="s">
        <v>255</v>
      </c>
      <c r="F358" s="105"/>
      <c r="G358" s="105"/>
      <c r="H358" s="1137"/>
      <c r="I358" s="1137"/>
      <c r="J358" s="13"/>
      <c r="K358" s="1747"/>
      <c r="L358" s="1741" t="s">
        <v>568</v>
      </c>
      <c r="M358" s="1741"/>
      <c r="N358" s="569"/>
      <c r="O358" s="569"/>
      <c r="P358" s="569"/>
      <c r="Q358" s="569"/>
      <c r="R358" s="569"/>
      <c r="S358" s="569"/>
      <c r="T358" s="569"/>
      <c r="U358" s="569"/>
      <c r="V358" s="569"/>
      <c r="W358" s="569"/>
      <c r="X358" s="569"/>
      <c r="Y358" s="569"/>
      <c r="Z358" s="569"/>
      <c r="AA358" s="569"/>
      <c r="AB358" s="569"/>
      <c r="AC358" s="569"/>
      <c r="AD358" s="569"/>
      <c r="AE358" s="569"/>
      <c r="AF358" s="569"/>
      <c r="AG358" s="569"/>
      <c r="AH358" s="569"/>
      <c r="AI358" s="569"/>
      <c r="AJ358" s="569"/>
      <c r="AK358" s="569"/>
      <c r="AL358" s="569"/>
      <c r="AM358" s="570"/>
      <c r="AN358" s="570"/>
      <c r="AO358" s="570"/>
      <c r="AP358" s="570"/>
      <c r="AQ358" s="570"/>
      <c r="AR358" s="570"/>
      <c r="AS358" s="570"/>
      <c r="AT358" s="570"/>
      <c r="AU358" s="576"/>
      <c r="AV358" s="579">
        <f>SUM(N358:AU358)</f>
        <v>0</v>
      </c>
    </row>
    <row r="359" spans="1:48" ht="18" hidden="1" customHeight="1" x14ac:dyDescent="0.4">
      <c r="A359" s="1745"/>
      <c r="B359" s="1745"/>
      <c r="C359" s="107"/>
      <c r="D359" s="1158" t="s">
        <v>256</v>
      </c>
      <c r="E359" s="527" t="s">
        <v>499</v>
      </c>
      <c r="F359" s="152"/>
      <c r="G359" s="152"/>
      <c r="H359" s="1142"/>
      <c r="I359" s="1143"/>
      <c r="J359" s="13"/>
      <c r="K359" s="554"/>
      <c r="L359" s="555"/>
      <c r="M359" s="556"/>
      <c r="N359" s="555"/>
      <c r="O359" s="555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  <c r="Z359" s="557"/>
      <c r="AA359" s="557"/>
      <c r="AB359" s="557"/>
      <c r="AC359" s="557"/>
      <c r="AD359" s="557"/>
      <c r="AE359" s="557"/>
      <c r="AF359" s="557"/>
      <c r="AG359" s="557"/>
      <c r="AH359" s="557"/>
      <c r="AI359" s="557"/>
      <c r="AJ359" s="557"/>
      <c r="AK359" s="557"/>
      <c r="AL359" s="557"/>
      <c r="AM359" s="557"/>
      <c r="AN359" s="555"/>
      <c r="AO359" s="555"/>
      <c r="AP359" s="555"/>
      <c r="AQ359" s="555"/>
      <c r="AR359" s="555"/>
      <c r="AS359" s="555"/>
      <c r="AT359" s="555"/>
      <c r="AU359" s="577"/>
      <c r="AV359" s="580"/>
    </row>
    <row r="360" spans="1:48" ht="18" hidden="1" customHeight="1" thickBot="1" x14ac:dyDescent="0.45">
      <c r="A360" s="1745"/>
      <c r="B360" s="1745"/>
      <c r="C360" s="107"/>
      <c r="D360" s="1135"/>
      <c r="E360" s="236" t="s">
        <v>495</v>
      </c>
      <c r="F360" s="105"/>
      <c r="G360" s="105"/>
      <c r="H360" s="1137"/>
      <c r="I360" s="1137"/>
      <c r="J360" s="13"/>
      <c r="K360" s="554"/>
      <c r="L360" s="555"/>
      <c r="M360" s="556"/>
      <c r="N360" s="555"/>
      <c r="O360" s="555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57"/>
      <c r="AB360" s="557"/>
      <c r="AC360" s="557"/>
      <c r="AD360" s="557"/>
      <c r="AE360" s="557"/>
      <c r="AF360" s="557"/>
      <c r="AG360" s="557"/>
      <c r="AH360" s="557"/>
      <c r="AI360" s="557"/>
      <c r="AJ360" s="557"/>
      <c r="AK360" s="557"/>
      <c r="AL360" s="557"/>
      <c r="AM360" s="557"/>
      <c r="AN360" s="555"/>
      <c r="AO360" s="555"/>
      <c r="AP360" s="555"/>
      <c r="AQ360" s="555"/>
      <c r="AR360" s="555"/>
      <c r="AS360" s="555"/>
      <c r="AT360" s="555"/>
      <c r="AU360" s="577"/>
      <c r="AV360" s="580"/>
    </row>
    <row r="361" spans="1:48" ht="18" hidden="1" customHeight="1" x14ac:dyDescent="0.4">
      <c r="A361" s="1745"/>
      <c r="B361" s="1745"/>
      <c r="C361" s="107"/>
      <c r="D361" s="1135"/>
      <c r="E361" s="236" t="s">
        <v>496</v>
      </c>
      <c r="F361" s="152"/>
      <c r="G361" s="152"/>
      <c r="H361" s="1142"/>
      <c r="I361" s="1143"/>
      <c r="J361" s="13"/>
      <c r="K361" s="554"/>
      <c r="L361" s="555"/>
      <c r="M361" s="556"/>
      <c r="N361" s="555"/>
      <c r="O361" s="555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57"/>
      <c r="AB361" s="557"/>
      <c r="AC361" s="557"/>
      <c r="AD361" s="557"/>
      <c r="AE361" s="557"/>
      <c r="AF361" s="557"/>
      <c r="AG361" s="557"/>
      <c r="AH361" s="557"/>
      <c r="AI361" s="557"/>
      <c r="AJ361" s="557"/>
      <c r="AK361" s="557"/>
      <c r="AL361" s="557"/>
      <c r="AM361" s="557"/>
      <c r="AN361" s="555"/>
      <c r="AO361" s="555"/>
      <c r="AP361" s="555"/>
      <c r="AQ361" s="555"/>
      <c r="AR361" s="555"/>
      <c r="AS361" s="555"/>
      <c r="AT361" s="555"/>
      <c r="AU361" s="577"/>
      <c r="AV361" s="580"/>
    </row>
    <row r="362" spans="1:48" ht="18" hidden="1" customHeight="1" thickBot="1" x14ac:dyDescent="0.45">
      <c r="A362" s="1745"/>
      <c r="B362" s="1745"/>
      <c r="C362" s="107"/>
      <c r="D362" s="1135"/>
      <c r="E362" s="236" t="s">
        <v>260</v>
      </c>
      <c r="F362" s="105"/>
      <c r="G362" s="105"/>
      <c r="H362" s="1137"/>
      <c r="I362" s="1137"/>
      <c r="J362" s="13"/>
      <c r="K362" s="554"/>
      <c r="L362" s="555"/>
      <c r="M362" s="556"/>
      <c r="N362" s="555"/>
      <c r="O362" s="555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57"/>
      <c r="AB362" s="557"/>
      <c r="AC362" s="557"/>
      <c r="AD362" s="557"/>
      <c r="AE362" s="557"/>
      <c r="AF362" s="557"/>
      <c r="AG362" s="557"/>
      <c r="AH362" s="557"/>
      <c r="AI362" s="557"/>
      <c r="AJ362" s="557"/>
      <c r="AK362" s="557"/>
      <c r="AL362" s="557"/>
      <c r="AM362" s="557"/>
      <c r="AN362" s="555"/>
      <c r="AO362" s="555"/>
      <c r="AP362" s="555"/>
      <c r="AQ362" s="555"/>
      <c r="AR362" s="555"/>
      <c r="AS362" s="555"/>
      <c r="AT362" s="555"/>
      <c r="AU362" s="577"/>
      <c r="AV362" s="580"/>
    </row>
    <row r="363" spans="1:48" ht="18" hidden="1" customHeight="1" x14ac:dyDescent="0.4">
      <c r="A363" s="1745"/>
      <c r="B363" s="1745"/>
      <c r="C363" s="107"/>
      <c r="D363" s="1135"/>
      <c r="E363" s="236" t="s">
        <v>497</v>
      </c>
      <c r="F363" s="152"/>
      <c r="G363" s="152"/>
      <c r="H363" s="1142"/>
      <c r="I363" s="1143"/>
      <c r="J363" s="13"/>
      <c r="K363" s="554"/>
      <c r="L363" s="555"/>
      <c r="M363" s="556"/>
      <c r="N363" s="555"/>
      <c r="O363" s="555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57"/>
      <c r="AB363" s="557"/>
      <c r="AC363" s="557"/>
      <c r="AD363" s="557"/>
      <c r="AE363" s="557"/>
      <c r="AF363" s="557"/>
      <c r="AG363" s="557"/>
      <c r="AH363" s="557"/>
      <c r="AI363" s="557"/>
      <c r="AJ363" s="557"/>
      <c r="AK363" s="557"/>
      <c r="AL363" s="557"/>
      <c r="AM363" s="557"/>
      <c r="AN363" s="555"/>
      <c r="AO363" s="555"/>
      <c r="AP363" s="555"/>
      <c r="AQ363" s="555"/>
      <c r="AR363" s="555"/>
      <c r="AS363" s="555"/>
      <c r="AT363" s="555"/>
      <c r="AU363" s="577"/>
      <c r="AV363" s="580"/>
    </row>
    <row r="364" spans="1:48" ht="18" hidden="1" customHeight="1" thickBot="1" x14ac:dyDescent="0.45">
      <c r="A364" s="1745"/>
      <c r="B364" s="1745"/>
      <c r="C364" s="107"/>
      <c r="D364" s="1135"/>
      <c r="E364" s="236" t="s">
        <v>262</v>
      </c>
      <c r="F364" s="105"/>
      <c r="G364" s="105"/>
      <c r="H364" s="1137"/>
      <c r="I364" s="1137"/>
      <c r="J364" s="13"/>
      <c r="K364" s="554"/>
      <c r="L364" s="555"/>
      <c r="M364" s="556"/>
      <c r="N364" s="555"/>
      <c r="O364" s="555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  <c r="Z364" s="557"/>
      <c r="AA364" s="557"/>
      <c r="AB364" s="557"/>
      <c r="AC364" s="557"/>
      <c r="AD364" s="557"/>
      <c r="AE364" s="557"/>
      <c r="AF364" s="557"/>
      <c r="AG364" s="557"/>
      <c r="AH364" s="557"/>
      <c r="AI364" s="557"/>
      <c r="AJ364" s="557"/>
      <c r="AK364" s="557"/>
      <c r="AL364" s="557"/>
      <c r="AM364" s="557"/>
      <c r="AN364" s="555"/>
      <c r="AO364" s="555"/>
      <c r="AP364" s="555"/>
      <c r="AQ364" s="555"/>
      <c r="AR364" s="555"/>
      <c r="AS364" s="555"/>
      <c r="AT364" s="555"/>
      <c r="AU364" s="577"/>
      <c r="AV364" s="580"/>
    </row>
    <row r="365" spans="1:48" ht="17.399999999999999" hidden="1" customHeight="1" x14ac:dyDescent="0.4">
      <c r="A365" s="1745"/>
      <c r="B365" s="1745"/>
      <c r="C365" s="107"/>
      <c r="D365" s="1135"/>
      <c r="E365" s="236" t="s">
        <v>498</v>
      </c>
      <c r="F365" s="152"/>
      <c r="G365" s="152"/>
      <c r="H365" s="1142"/>
      <c r="I365" s="1143"/>
      <c r="J365" s="13"/>
      <c r="K365" s="554"/>
      <c r="L365" s="555"/>
      <c r="M365" s="556"/>
      <c r="N365" s="555"/>
      <c r="O365" s="555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57"/>
      <c r="AB365" s="557"/>
      <c r="AC365" s="557"/>
      <c r="AD365" s="557"/>
      <c r="AE365" s="557"/>
      <c r="AF365" s="557"/>
      <c r="AG365" s="557"/>
      <c r="AH365" s="557"/>
      <c r="AI365" s="557"/>
      <c r="AJ365" s="557"/>
      <c r="AK365" s="557"/>
      <c r="AL365" s="557"/>
      <c r="AM365" s="557"/>
      <c r="AN365" s="555"/>
      <c r="AO365" s="555"/>
      <c r="AP365" s="555"/>
      <c r="AQ365" s="555"/>
      <c r="AR365" s="555"/>
      <c r="AS365" s="555"/>
      <c r="AT365" s="555"/>
      <c r="AU365" s="577"/>
      <c r="AV365" s="580"/>
    </row>
    <row r="366" spans="1:48" ht="18" hidden="1" customHeight="1" thickBot="1" x14ac:dyDescent="0.45">
      <c r="A366" s="1745"/>
      <c r="B366" s="1745"/>
      <c r="C366" s="107"/>
      <c r="D366" s="1159"/>
      <c r="E366" s="236" t="s">
        <v>264</v>
      </c>
      <c r="F366" s="105"/>
      <c r="G366" s="105"/>
      <c r="H366" s="1137"/>
      <c r="I366" s="1137"/>
      <c r="J366" s="13"/>
      <c r="K366" s="554"/>
      <c r="L366" s="555"/>
      <c r="M366" s="556"/>
      <c r="N366" s="555"/>
      <c r="O366" s="555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57"/>
      <c r="AB366" s="557"/>
      <c r="AC366" s="557"/>
      <c r="AD366" s="557"/>
      <c r="AE366" s="557"/>
      <c r="AF366" s="557"/>
      <c r="AG366" s="557"/>
      <c r="AH366" s="557"/>
      <c r="AI366" s="557"/>
      <c r="AJ366" s="557"/>
      <c r="AK366" s="557"/>
      <c r="AL366" s="557"/>
      <c r="AM366" s="557"/>
      <c r="AN366" s="555"/>
      <c r="AO366" s="555"/>
      <c r="AP366" s="555"/>
      <c r="AQ366" s="555"/>
      <c r="AR366" s="555"/>
      <c r="AS366" s="555"/>
      <c r="AT366" s="555"/>
      <c r="AU366" s="577"/>
      <c r="AV366" s="580"/>
    </row>
    <row r="367" spans="1:48" ht="18" hidden="1" customHeight="1" x14ac:dyDescent="0.4">
      <c r="A367" s="1745"/>
      <c r="B367" s="1745"/>
      <c r="C367" s="107"/>
      <c r="D367" s="1158" t="s">
        <v>265</v>
      </c>
      <c r="E367" s="236" t="s">
        <v>266</v>
      </c>
      <c r="F367" s="152"/>
      <c r="G367" s="152"/>
      <c r="H367" s="1142"/>
      <c r="I367" s="1142"/>
      <c r="J367" s="13"/>
      <c r="K367" s="558"/>
      <c r="L367" s="555"/>
      <c r="M367" s="556"/>
      <c r="N367" s="555"/>
      <c r="O367" s="555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57"/>
      <c r="AB367" s="557"/>
      <c r="AC367" s="557"/>
      <c r="AD367" s="557"/>
      <c r="AE367" s="557"/>
      <c r="AF367" s="557"/>
      <c r="AG367" s="557"/>
      <c r="AH367" s="557"/>
      <c r="AI367" s="557"/>
      <c r="AJ367" s="557"/>
      <c r="AK367" s="557"/>
      <c r="AL367" s="557"/>
      <c r="AM367" s="557"/>
      <c r="AN367" s="555"/>
      <c r="AO367" s="555"/>
      <c r="AP367" s="555"/>
      <c r="AQ367" s="555"/>
      <c r="AR367" s="555"/>
      <c r="AS367" s="555"/>
      <c r="AT367" s="555"/>
      <c r="AU367" s="577"/>
      <c r="AV367" s="580"/>
    </row>
    <row r="368" spans="1:48" ht="18" hidden="1" customHeight="1" thickBot="1" x14ac:dyDescent="0.45">
      <c r="A368" s="1745"/>
      <c r="B368" s="1745"/>
      <c r="C368" s="107"/>
      <c r="D368" s="1135"/>
      <c r="E368" s="236" t="s">
        <v>267</v>
      </c>
      <c r="F368" s="105"/>
      <c r="G368" s="105"/>
      <c r="H368" s="1137"/>
      <c r="I368" s="1137"/>
      <c r="J368" s="13"/>
      <c r="K368" s="554"/>
      <c r="L368" s="555"/>
      <c r="M368" s="556"/>
      <c r="N368" s="555"/>
      <c r="O368" s="555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57"/>
      <c r="AB368" s="557"/>
      <c r="AC368" s="557"/>
      <c r="AD368" s="557"/>
      <c r="AE368" s="557"/>
      <c r="AF368" s="557"/>
      <c r="AG368" s="557"/>
      <c r="AH368" s="557"/>
      <c r="AI368" s="557"/>
      <c r="AJ368" s="557"/>
      <c r="AK368" s="557"/>
      <c r="AL368" s="557"/>
      <c r="AM368" s="557"/>
      <c r="AN368" s="555"/>
      <c r="AO368" s="555"/>
      <c r="AP368" s="555"/>
      <c r="AQ368" s="555"/>
      <c r="AR368" s="555"/>
      <c r="AS368" s="555"/>
      <c r="AT368" s="555"/>
      <c r="AU368" s="577"/>
      <c r="AV368" s="580"/>
    </row>
    <row r="369" spans="1:48" ht="18" hidden="1" customHeight="1" thickBot="1" x14ac:dyDescent="0.45">
      <c r="A369" s="1745"/>
      <c r="B369" s="1745"/>
      <c r="C369" s="1150"/>
      <c r="D369" s="1135"/>
      <c r="E369" s="236" t="s">
        <v>268</v>
      </c>
      <c r="F369" s="152"/>
      <c r="G369" s="152"/>
      <c r="H369" s="1142"/>
      <c r="I369" s="1142"/>
      <c r="J369" s="13"/>
      <c r="K369" s="554"/>
      <c r="L369" s="555"/>
      <c r="M369" s="556"/>
      <c r="N369" s="555"/>
      <c r="O369" s="555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57"/>
      <c r="AB369" s="557"/>
      <c r="AC369" s="557"/>
      <c r="AD369" s="557"/>
      <c r="AE369" s="557"/>
      <c r="AF369" s="557"/>
      <c r="AG369" s="557"/>
      <c r="AH369" s="557"/>
      <c r="AI369" s="557"/>
      <c r="AJ369" s="557"/>
      <c r="AK369" s="557"/>
      <c r="AL369" s="557"/>
      <c r="AM369" s="557"/>
      <c r="AN369" s="555"/>
      <c r="AO369" s="555"/>
      <c r="AP369" s="555"/>
      <c r="AQ369" s="555"/>
      <c r="AR369" s="555"/>
      <c r="AS369" s="555"/>
      <c r="AT369" s="555"/>
      <c r="AU369" s="577"/>
      <c r="AV369" s="580"/>
    </row>
    <row r="370" spans="1:48" ht="18" hidden="1" customHeight="1" thickBot="1" x14ac:dyDescent="0.45">
      <c r="A370" s="1745"/>
      <c r="B370" s="1745"/>
      <c r="C370" s="1150"/>
      <c r="D370" s="1135"/>
      <c r="E370" s="236" t="s">
        <v>269</v>
      </c>
      <c r="F370" s="105"/>
      <c r="G370" s="105"/>
      <c r="H370" s="1137"/>
      <c r="I370" s="1137"/>
      <c r="J370" s="13"/>
      <c r="K370" s="581"/>
      <c r="L370" s="582"/>
      <c r="M370" s="583"/>
      <c r="N370" s="582"/>
      <c r="O370" s="582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  <c r="AA370" s="584"/>
      <c r="AB370" s="584"/>
      <c r="AC370" s="584"/>
      <c r="AD370" s="584"/>
      <c r="AE370" s="584"/>
      <c r="AF370" s="584"/>
      <c r="AG370" s="584"/>
      <c r="AH370" s="584"/>
      <c r="AI370" s="584"/>
      <c r="AJ370" s="584"/>
      <c r="AK370" s="584"/>
      <c r="AL370" s="584"/>
      <c r="AM370" s="584"/>
      <c r="AN370" s="582"/>
      <c r="AO370" s="582"/>
      <c r="AP370" s="582"/>
      <c r="AQ370" s="582"/>
      <c r="AR370" s="582"/>
      <c r="AS370" s="582"/>
      <c r="AT370" s="582"/>
      <c r="AU370" s="585"/>
      <c r="AV370" s="586"/>
    </row>
    <row r="371" spans="1:48" ht="18" customHeight="1" thickBot="1" x14ac:dyDescent="0.45">
      <c r="A371" s="1745"/>
      <c r="B371" s="1745"/>
      <c r="C371" s="1150"/>
      <c r="D371" s="1135"/>
      <c r="E371" s="236" t="s">
        <v>542</v>
      </c>
      <c r="F371" s="152"/>
      <c r="G371" s="152"/>
      <c r="H371" s="1142">
        <v>5000</v>
      </c>
      <c r="I371" s="1145" t="s">
        <v>742</v>
      </c>
      <c r="J371" s="13"/>
      <c r="K371" s="1750" t="s">
        <v>560</v>
      </c>
      <c r="L371" s="1751"/>
      <c r="M371" s="1751"/>
      <c r="N371" s="588">
        <f>SUM(N350:N358)</f>
        <v>16</v>
      </c>
      <c r="O371" s="588">
        <f t="shared" ref="O371:AU371" si="33">SUM(O350:O358)</f>
        <v>90</v>
      </c>
      <c r="P371" s="588">
        <f t="shared" si="33"/>
        <v>0</v>
      </c>
      <c r="Q371" s="588">
        <f t="shared" si="33"/>
        <v>0</v>
      </c>
      <c r="R371" s="588">
        <f t="shared" si="33"/>
        <v>0</v>
      </c>
      <c r="S371" s="588">
        <f t="shared" si="33"/>
        <v>0</v>
      </c>
      <c r="T371" s="588">
        <f t="shared" si="33"/>
        <v>0</v>
      </c>
      <c r="U371" s="588">
        <f t="shared" si="33"/>
        <v>0</v>
      </c>
      <c r="V371" s="588">
        <f t="shared" si="33"/>
        <v>0</v>
      </c>
      <c r="W371" s="588">
        <f t="shared" si="33"/>
        <v>0</v>
      </c>
      <c r="X371" s="588">
        <f t="shared" si="33"/>
        <v>0</v>
      </c>
      <c r="Y371" s="588">
        <f t="shared" si="33"/>
        <v>0</v>
      </c>
      <c r="Z371" s="588">
        <f t="shared" si="33"/>
        <v>0</v>
      </c>
      <c r="AA371" s="588">
        <f t="shared" si="33"/>
        <v>0</v>
      </c>
      <c r="AB371" s="588">
        <f t="shared" si="33"/>
        <v>0</v>
      </c>
      <c r="AC371" s="588">
        <f t="shared" si="33"/>
        <v>0</v>
      </c>
      <c r="AD371" s="588">
        <f t="shared" si="33"/>
        <v>0</v>
      </c>
      <c r="AE371" s="588">
        <f t="shared" si="33"/>
        <v>0</v>
      </c>
      <c r="AF371" s="588">
        <f t="shared" si="33"/>
        <v>0</v>
      </c>
      <c r="AG371" s="588">
        <f t="shared" si="33"/>
        <v>0</v>
      </c>
      <c r="AH371" s="588">
        <f t="shared" si="33"/>
        <v>0</v>
      </c>
      <c r="AI371" s="588">
        <f t="shared" si="33"/>
        <v>0</v>
      </c>
      <c r="AJ371" s="588">
        <f t="shared" si="33"/>
        <v>0</v>
      </c>
      <c r="AK371" s="588">
        <f t="shared" si="33"/>
        <v>0</v>
      </c>
      <c r="AL371" s="588">
        <f t="shared" si="33"/>
        <v>0</v>
      </c>
      <c r="AM371" s="588">
        <f t="shared" si="33"/>
        <v>0</v>
      </c>
      <c r="AN371" s="588">
        <f t="shared" si="33"/>
        <v>0</v>
      </c>
      <c r="AO371" s="588">
        <f t="shared" si="33"/>
        <v>0</v>
      </c>
      <c r="AP371" s="588">
        <f t="shared" si="33"/>
        <v>0</v>
      </c>
      <c r="AQ371" s="588">
        <f t="shared" si="33"/>
        <v>0</v>
      </c>
      <c r="AR371" s="588">
        <f t="shared" si="33"/>
        <v>0</v>
      </c>
      <c r="AS371" s="588">
        <f t="shared" si="33"/>
        <v>0</v>
      </c>
      <c r="AT371" s="588">
        <f t="shared" si="33"/>
        <v>0</v>
      </c>
      <c r="AU371" s="588">
        <f t="shared" si="33"/>
        <v>0</v>
      </c>
      <c r="AV371" s="587"/>
    </row>
    <row r="372" spans="1:48" ht="18" customHeight="1" thickBot="1" x14ac:dyDescent="0.45">
      <c r="A372" s="1745"/>
      <c r="B372" s="1745"/>
      <c r="C372" s="1150"/>
      <c r="D372" s="1135"/>
      <c r="E372" s="236" t="s">
        <v>550</v>
      </c>
      <c r="F372" s="105"/>
      <c r="G372" s="105"/>
      <c r="H372" s="1137"/>
      <c r="I372" s="1139"/>
      <c r="J372" s="589"/>
      <c r="K372" s="591"/>
      <c r="L372" s="194"/>
      <c r="M372" s="553"/>
      <c r="N372" s="194"/>
      <c r="O372" s="194"/>
      <c r="P372" s="194"/>
      <c r="Q372" s="194"/>
    </row>
    <row r="373" spans="1:48" ht="18" customHeight="1" thickBot="1" x14ac:dyDescent="0.45">
      <c r="A373" s="1745"/>
      <c r="B373" s="1745"/>
      <c r="C373" s="605"/>
      <c r="D373" s="1135"/>
      <c r="E373" s="236" t="s">
        <v>548</v>
      </c>
      <c r="F373" s="152"/>
      <c r="G373" s="152"/>
      <c r="H373" s="1142">
        <v>5000</v>
      </c>
      <c r="I373" s="1145" t="s">
        <v>742</v>
      </c>
      <c r="J373" s="589"/>
      <c r="K373" s="709"/>
      <c r="L373" s="230"/>
      <c r="M373" s="711"/>
      <c r="N373" s="617"/>
      <c r="O373" s="617"/>
      <c r="P373" s="618"/>
      <c r="Q373" s="618"/>
      <c r="R373" s="618"/>
      <c r="S373" s="618"/>
      <c r="T373" s="618"/>
      <c r="U373" s="538"/>
      <c r="V373" s="538"/>
      <c r="W373" s="538"/>
      <c r="X373" s="538"/>
      <c r="Y373" s="538"/>
      <c r="Z373" s="538"/>
      <c r="AA373" s="538"/>
      <c r="AB373" s="538"/>
      <c r="AC373" s="538"/>
      <c r="AD373" s="538"/>
      <c r="AE373" s="538"/>
      <c r="AF373" s="538"/>
      <c r="AG373" s="538"/>
      <c r="AH373" s="538"/>
      <c r="AI373" s="538"/>
      <c r="AJ373" s="538"/>
      <c r="AK373" s="538"/>
      <c r="AL373" s="538"/>
      <c r="AM373" s="538"/>
      <c r="AN373" s="536"/>
      <c r="AO373" s="537"/>
      <c r="AP373" s="537"/>
      <c r="AQ373" s="537"/>
      <c r="AR373" s="537"/>
      <c r="AS373" s="537"/>
      <c r="AT373" s="537"/>
      <c r="AU373" s="537"/>
      <c r="AV373" s="512"/>
    </row>
    <row r="374" spans="1:48" ht="18" customHeight="1" thickBot="1" x14ac:dyDescent="0.45">
      <c r="A374" s="1745"/>
      <c r="B374" s="1745"/>
      <c r="C374" s="605"/>
      <c r="D374" s="1135"/>
      <c r="E374" s="236" t="s">
        <v>549</v>
      </c>
      <c r="F374" s="105"/>
      <c r="G374" s="105"/>
      <c r="H374" s="1137"/>
      <c r="I374" s="1139"/>
      <c r="J374" s="589"/>
      <c r="K374" s="709">
        <v>92477</v>
      </c>
      <c r="L374" s="230"/>
      <c r="M374" s="711"/>
      <c r="N374" s="617"/>
      <c r="O374" s="617"/>
      <c r="P374" s="618"/>
      <c r="Q374" s="618"/>
      <c r="R374" s="618"/>
      <c r="S374" s="618"/>
      <c r="T374" s="618"/>
      <c r="U374" s="538"/>
      <c r="V374" s="538"/>
      <c r="W374" s="538"/>
      <c r="X374" s="538"/>
      <c r="Y374" s="538"/>
      <c r="Z374" s="538"/>
      <c r="AA374" s="538"/>
      <c r="AB374" s="538"/>
      <c r="AC374" s="538"/>
      <c r="AD374" s="538"/>
      <c r="AE374" s="538"/>
      <c r="AF374" s="538"/>
      <c r="AG374" s="538"/>
      <c r="AH374" s="538"/>
      <c r="AI374" s="538"/>
      <c r="AJ374" s="538"/>
      <c r="AK374" s="538"/>
      <c r="AL374" s="538"/>
      <c r="AM374" s="538"/>
      <c r="AN374" s="536"/>
      <c r="AO374" s="537"/>
      <c r="AP374" s="537"/>
      <c r="AQ374" s="537"/>
      <c r="AR374" s="537"/>
      <c r="AS374" s="537"/>
      <c r="AT374" s="537"/>
      <c r="AU374" s="537"/>
      <c r="AV374" s="512"/>
    </row>
    <row r="375" spans="1:48" ht="18" customHeight="1" thickBot="1" x14ac:dyDescent="0.45">
      <c r="A375" s="1745"/>
      <c r="B375" s="1745"/>
      <c r="C375" s="1150"/>
      <c r="D375" s="1135"/>
      <c r="E375" s="236" t="s">
        <v>272</v>
      </c>
      <c r="F375" s="152"/>
      <c r="G375" s="152"/>
      <c r="H375" s="1143">
        <v>20000</v>
      </c>
      <c r="I375" s="1145" t="s">
        <v>724</v>
      </c>
      <c r="J375" s="592"/>
      <c r="K375" s="709">
        <f>H344+H346+H407</f>
        <v>102936</v>
      </c>
      <c r="L375" s="230"/>
      <c r="M375" s="712"/>
      <c r="N375" s="194"/>
      <c r="O375" s="194"/>
      <c r="P375" s="194"/>
      <c r="Q375" s="194"/>
      <c r="R375" s="194"/>
      <c r="S375" s="194"/>
      <c r="T375" s="194"/>
    </row>
    <row r="376" spans="1:48" ht="18" customHeight="1" thickBot="1" x14ac:dyDescent="0.45">
      <c r="A376" s="1745"/>
      <c r="B376" s="1745"/>
      <c r="C376" s="1150"/>
      <c r="D376" s="1135"/>
      <c r="E376" s="236" t="s">
        <v>668</v>
      </c>
      <c r="F376" s="105"/>
      <c r="G376" s="105"/>
      <c r="H376" s="1137"/>
      <c r="I376" s="1139"/>
      <c r="J376" s="592"/>
      <c r="K376" s="709">
        <f>K375-K374</f>
        <v>10459</v>
      </c>
      <c r="L376" s="710" t="s">
        <v>691</v>
      </c>
      <c r="M376" s="713"/>
      <c r="N376" s="676"/>
      <c r="O376" s="589"/>
      <c r="P376" s="199"/>
      <c r="Q376" s="199"/>
      <c r="R376" s="199"/>
      <c r="S376" s="199"/>
      <c r="T376" s="199"/>
      <c r="U376" s="324"/>
      <c r="V376" s="324"/>
      <c r="W376" s="324"/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1"/>
      <c r="AL376" s="531"/>
      <c r="AM376" s="531"/>
      <c r="AN376" s="13"/>
    </row>
    <row r="377" spans="1:48" ht="18" thickBot="1" x14ac:dyDescent="0.45">
      <c r="A377" s="1745"/>
      <c r="B377" s="1745"/>
      <c r="C377" s="1150"/>
      <c r="D377" s="1135"/>
      <c r="E377" s="236" t="s">
        <v>274</v>
      </c>
      <c r="F377" s="152"/>
      <c r="G377" s="152"/>
      <c r="H377" s="1142">
        <v>2400</v>
      </c>
      <c r="I377" s="1145" t="s">
        <v>744</v>
      </c>
      <c r="J377" s="589"/>
      <c r="K377" s="709"/>
      <c r="L377" s="710" t="s">
        <v>695</v>
      </c>
      <c r="M377" s="713"/>
      <c r="N377" s="589"/>
      <c r="O377" s="589"/>
      <c r="P377" s="589"/>
      <c r="Q377" s="589"/>
      <c r="R377" s="589"/>
      <c r="S377" s="589"/>
      <c r="T377" s="589"/>
      <c r="U377" s="673"/>
      <c r="V377" s="673"/>
      <c r="W377" s="673"/>
      <c r="X377" s="461"/>
      <c r="Y377" s="461"/>
      <c r="Z377" s="461"/>
      <c r="AA377" s="461"/>
      <c r="AB377" s="461"/>
      <c r="AC377" s="461"/>
      <c r="AD377" s="461"/>
      <c r="AE377" s="461"/>
      <c r="AF377" s="461"/>
      <c r="AG377" s="461"/>
      <c r="AH377" s="461"/>
      <c r="AI377" s="461"/>
      <c r="AJ377" s="461"/>
      <c r="AK377" s="461"/>
      <c r="AL377" s="461"/>
      <c r="AM377" s="461"/>
      <c r="AN377" s="512"/>
    </row>
    <row r="378" spans="1:48" ht="18" thickBot="1" x14ac:dyDescent="0.45">
      <c r="A378" s="1745"/>
      <c r="B378" s="1745"/>
      <c r="C378" s="1150"/>
      <c r="D378" s="1135"/>
      <c r="E378" s="236" t="s">
        <v>275</v>
      </c>
      <c r="F378" s="105"/>
      <c r="G378" s="105"/>
      <c r="H378" s="1137"/>
      <c r="I378" s="1139"/>
      <c r="J378" s="589"/>
      <c r="K378" s="624"/>
      <c r="L378" s="589"/>
      <c r="M378" s="589"/>
      <c r="N378" s="589"/>
      <c r="O378" s="589"/>
      <c r="P378" s="589"/>
      <c r="Q378" s="589"/>
      <c r="R378" s="589"/>
      <c r="S378" s="589"/>
      <c r="T378" s="589"/>
      <c r="U378" s="13"/>
      <c r="V378" s="13"/>
      <c r="W378" s="13"/>
    </row>
    <row r="379" spans="1:48" ht="18" thickBot="1" x14ac:dyDescent="0.45">
      <c r="A379" s="1745"/>
      <c r="B379" s="1745"/>
      <c r="C379" s="1150"/>
      <c r="D379" s="1135"/>
      <c r="E379" s="236" t="s">
        <v>543</v>
      </c>
      <c r="F379" s="152"/>
      <c r="G379" s="152"/>
      <c r="H379" s="1142">
        <v>16000</v>
      </c>
      <c r="I379" s="1145" t="s">
        <v>744</v>
      </c>
      <c r="J379" s="194"/>
      <c r="K379" s="624"/>
      <c r="L379" s="589"/>
      <c r="M379" s="589"/>
      <c r="N379" s="589"/>
      <c r="O379" s="589"/>
      <c r="P379" s="589"/>
      <c r="Q379" s="589"/>
      <c r="R379" s="589"/>
      <c r="S379" s="589"/>
      <c r="T379" s="589"/>
      <c r="U379" s="13"/>
      <c r="V379" s="13"/>
      <c r="W379" s="13"/>
    </row>
    <row r="380" spans="1:48" ht="18" thickBot="1" x14ac:dyDescent="0.45">
      <c r="A380" s="1745"/>
      <c r="B380" s="1745"/>
      <c r="C380" s="1150"/>
      <c r="D380" s="1135"/>
      <c r="E380" s="535" t="s">
        <v>538</v>
      </c>
      <c r="F380" s="105"/>
      <c r="G380" s="105"/>
      <c r="H380" s="1137"/>
      <c r="I380" s="1139"/>
      <c r="J380" s="589"/>
      <c r="K380" s="624"/>
      <c r="L380" s="589"/>
      <c r="M380" s="589"/>
      <c r="N380" s="589"/>
      <c r="O380" s="589"/>
      <c r="P380" s="589"/>
      <c r="Q380" s="589"/>
      <c r="R380" s="589"/>
      <c r="S380" s="589"/>
      <c r="T380" s="589"/>
      <c r="U380" s="13"/>
      <c r="V380" s="13"/>
      <c r="W380" s="13"/>
    </row>
    <row r="381" spans="1:48" ht="18" thickBot="1" x14ac:dyDescent="0.45">
      <c r="A381" s="1745"/>
      <c r="B381" s="1745"/>
      <c r="C381" s="1150"/>
      <c r="D381" s="1135"/>
      <c r="E381" s="606" t="s">
        <v>525</v>
      </c>
      <c r="F381" s="152"/>
      <c r="G381" s="152"/>
      <c r="H381" s="1142">
        <v>350</v>
      </c>
      <c r="I381" s="1145" t="s">
        <v>746</v>
      </c>
      <c r="J381" s="194"/>
      <c r="K381" s="591"/>
      <c r="L381" s="589"/>
      <c r="M381" s="589"/>
      <c r="N381" s="589"/>
      <c r="O381" s="589"/>
      <c r="P381" s="589"/>
      <c r="Q381" s="589"/>
      <c r="R381" s="589"/>
      <c r="S381" s="589"/>
      <c r="T381" s="589"/>
      <c r="U381" s="13"/>
      <c r="V381" s="13"/>
      <c r="W381" s="13"/>
    </row>
    <row r="382" spans="1:48" ht="18" thickBot="1" x14ac:dyDescent="0.45">
      <c r="A382" s="1745"/>
      <c r="B382" s="1745"/>
      <c r="C382" s="1150"/>
      <c r="D382" s="1135"/>
      <c r="E382" s="236" t="s">
        <v>508</v>
      </c>
      <c r="F382" s="105"/>
      <c r="G382" s="105"/>
      <c r="H382" s="1137"/>
      <c r="I382" s="1139"/>
      <c r="J382" s="589"/>
      <c r="K382" s="591"/>
      <c r="L382" s="589"/>
      <c r="M382" s="589"/>
      <c r="N382" s="589"/>
      <c r="O382" s="589"/>
      <c r="P382" s="589"/>
      <c r="Q382" s="589"/>
      <c r="R382" s="589"/>
      <c r="S382" s="589"/>
      <c r="T382" s="589"/>
      <c r="U382" s="13"/>
      <c r="V382" s="13"/>
      <c r="W382" s="13"/>
    </row>
    <row r="383" spans="1:48" ht="18" hidden="1" thickBot="1" x14ac:dyDescent="0.45">
      <c r="A383" s="1745"/>
      <c r="B383" s="1745"/>
      <c r="C383" s="1150"/>
      <c r="D383" s="1135"/>
      <c r="E383" s="236" t="s">
        <v>278</v>
      </c>
      <c r="F383" s="152"/>
      <c r="G383" s="152"/>
      <c r="H383" s="1142"/>
      <c r="I383" s="1155"/>
      <c r="J383" s="589"/>
      <c r="K383" s="591"/>
      <c r="L383" s="589"/>
      <c r="M383" s="589"/>
      <c r="N383" s="589"/>
      <c r="O383" s="589"/>
      <c r="P383" s="589"/>
      <c r="Q383" s="589"/>
      <c r="R383" s="589"/>
      <c r="S383" s="589"/>
      <c r="T383" s="589"/>
      <c r="U383" s="13"/>
      <c r="V383" s="13"/>
      <c r="W383" s="13"/>
    </row>
    <row r="384" spans="1:48" ht="18" hidden="1" thickBot="1" x14ac:dyDescent="0.45">
      <c r="A384" s="1745"/>
      <c r="B384" s="1745"/>
      <c r="C384" s="1150"/>
      <c r="D384" s="1135"/>
      <c r="E384" s="236" t="s">
        <v>279</v>
      </c>
      <c r="F384" s="105"/>
      <c r="G384" s="105"/>
      <c r="H384" s="1137"/>
      <c r="I384" s="1139"/>
      <c r="J384" s="589"/>
      <c r="K384" s="591"/>
      <c r="L384" s="589"/>
      <c r="M384" s="589"/>
      <c r="N384" s="589"/>
      <c r="O384" s="589"/>
      <c r="P384" s="589"/>
      <c r="Q384" s="589"/>
      <c r="R384" s="589"/>
      <c r="S384" s="589"/>
      <c r="T384" s="589"/>
      <c r="U384" s="13"/>
      <c r="V384" s="13"/>
      <c r="W384" s="13"/>
    </row>
    <row r="385" spans="1:23" ht="18" hidden="1" thickBot="1" x14ac:dyDescent="0.45">
      <c r="A385" s="1745"/>
      <c r="B385" s="1745"/>
      <c r="C385" s="237"/>
      <c r="D385" s="1135"/>
      <c r="E385" s="236" t="s">
        <v>280</v>
      </c>
      <c r="F385" s="152"/>
      <c r="G385" s="152"/>
      <c r="H385" s="1142"/>
      <c r="I385" s="1830"/>
      <c r="J385" s="589"/>
      <c r="K385" s="591"/>
      <c r="L385" s="589"/>
      <c r="M385" s="589"/>
      <c r="N385" s="589"/>
      <c r="O385" s="589"/>
      <c r="P385" s="589"/>
      <c r="Q385" s="589"/>
      <c r="R385" s="589"/>
      <c r="S385" s="589"/>
      <c r="T385" s="589"/>
      <c r="U385" s="13"/>
      <c r="V385" s="13"/>
      <c r="W385" s="13"/>
    </row>
    <row r="386" spans="1:23" ht="18" hidden="1" thickBot="1" x14ac:dyDescent="0.45">
      <c r="A386" s="1745"/>
      <c r="B386" s="1745"/>
      <c r="C386" s="237"/>
      <c r="D386" s="1135"/>
      <c r="E386" s="236" t="s">
        <v>281</v>
      </c>
      <c r="F386" s="105"/>
      <c r="G386" s="105"/>
      <c r="H386" s="1137"/>
      <c r="I386" s="1139"/>
      <c r="J386" s="589"/>
      <c r="K386" s="591"/>
      <c r="L386" s="589"/>
      <c r="M386" s="589"/>
      <c r="N386" s="589"/>
      <c r="O386" s="589"/>
      <c r="P386" s="589"/>
      <c r="Q386" s="589"/>
      <c r="R386" s="589"/>
      <c r="S386" s="589"/>
      <c r="T386" s="589"/>
      <c r="U386" s="13"/>
      <c r="V386" s="13"/>
      <c r="W386" s="13"/>
    </row>
    <row r="387" spans="1:23" ht="18" hidden="1" thickBot="1" x14ac:dyDescent="0.45">
      <c r="A387" s="1745"/>
      <c r="B387" s="1745"/>
      <c r="C387" s="237"/>
      <c r="D387" s="1135"/>
      <c r="E387" s="235" t="s">
        <v>272</v>
      </c>
      <c r="F387" s="152"/>
      <c r="G387" s="152"/>
      <c r="H387" s="1143"/>
      <c r="I387" s="1145"/>
      <c r="J387" s="589"/>
      <c r="K387" s="624"/>
      <c r="L387" s="589"/>
      <c r="M387" s="589"/>
      <c r="N387" s="589"/>
      <c r="O387" s="589"/>
      <c r="P387" s="589"/>
      <c r="Q387" s="589"/>
      <c r="R387" s="589"/>
      <c r="S387" s="589"/>
      <c r="T387" s="589"/>
      <c r="U387" s="13"/>
      <c r="V387" s="13"/>
      <c r="W387" s="13"/>
    </row>
    <row r="388" spans="1:23" ht="18" hidden="1" thickBot="1" x14ac:dyDescent="0.45">
      <c r="A388" s="1745"/>
      <c r="B388" s="1745"/>
      <c r="C388" s="237"/>
      <c r="D388" s="1159"/>
      <c r="E388" s="535" t="s">
        <v>618</v>
      </c>
      <c r="F388" s="105"/>
      <c r="G388" s="105"/>
      <c r="H388" s="1137"/>
      <c r="I388" s="1139"/>
      <c r="J388" s="589"/>
      <c r="K388" s="591"/>
      <c r="L388" s="589"/>
      <c r="M388" s="589"/>
      <c r="N388" s="589"/>
      <c r="O388" s="589"/>
      <c r="P388" s="589"/>
      <c r="Q388" s="589"/>
      <c r="R388" s="589"/>
      <c r="S388" s="589"/>
      <c r="T388" s="589"/>
      <c r="U388" s="13"/>
      <c r="V388" s="13"/>
      <c r="W388" s="13"/>
    </row>
    <row r="389" spans="1:23" ht="18" hidden="1" thickBot="1" x14ac:dyDescent="0.45">
      <c r="A389" s="1745"/>
      <c r="B389" s="1745"/>
      <c r="C389" s="237"/>
      <c r="D389" s="1158" t="s">
        <v>285</v>
      </c>
      <c r="E389" s="236" t="s">
        <v>286</v>
      </c>
      <c r="F389" s="152"/>
      <c r="G389" s="152"/>
      <c r="H389" s="1142"/>
      <c r="I389" s="1142"/>
      <c r="J389" s="589"/>
      <c r="K389" s="591"/>
      <c r="L389" s="589"/>
      <c r="M389" s="589"/>
      <c r="N389" s="589"/>
      <c r="O389" s="589"/>
      <c r="P389" s="589"/>
      <c r="Q389" s="589"/>
      <c r="R389" s="589"/>
      <c r="S389" s="589"/>
      <c r="T389" s="589"/>
      <c r="U389" s="13"/>
      <c r="V389" s="13"/>
      <c r="W389" s="13"/>
    </row>
    <row r="390" spans="1:23" ht="18" hidden="1" thickBot="1" x14ac:dyDescent="0.45">
      <c r="A390" s="1745"/>
      <c r="B390" s="1745"/>
      <c r="C390" s="237"/>
      <c r="D390" s="1159"/>
      <c r="E390" s="236" t="s">
        <v>277</v>
      </c>
      <c r="F390" s="105"/>
      <c r="G390" s="105"/>
      <c r="H390" s="1137"/>
      <c r="I390" s="1137"/>
      <c r="J390" s="589"/>
      <c r="K390" s="591"/>
      <c r="L390" s="589"/>
      <c r="M390" s="589"/>
      <c r="N390" s="589"/>
      <c r="O390" s="589"/>
      <c r="P390" s="589"/>
      <c r="Q390" s="589"/>
      <c r="R390" s="589"/>
      <c r="S390" s="589"/>
      <c r="T390" s="589"/>
      <c r="U390" s="13"/>
      <c r="V390" s="13"/>
      <c r="W390" s="13"/>
    </row>
    <row r="391" spans="1:23" ht="18" hidden="1" thickBot="1" x14ac:dyDescent="0.45">
      <c r="A391" s="1745"/>
      <c r="B391" s="1745"/>
      <c r="C391" s="237"/>
      <c r="D391" s="1158" t="s">
        <v>287</v>
      </c>
      <c r="E391" s="236" t="s">
        <v>288</v>
      </c>
      <c r="F391" s="152"/>
      <c r="G391" s="152"/>
      <c r="H391" s="1142"/>
      <c r="I391" s="1142"/>
      <c r="J391" s="589"/>
      <c r="K391" s="591"/>
      <c r="L391" s="589"/>
      <c r="M391" s="589"/>
      <c r="N391" s="589"/>
      <c r="O391" s="589"/>
      <c r="P391" s="589"/>
      <c r="Q391" s="589"/>
      <c r="R391" s="589"/>
      <c r="S391" s="589"/>
      <c r="T391" s="589"/>
      <c r="U391" s="13"/>
      <c r="V391" s="13"/>
      <c r="W391" s="13"/>
    </row>
    <row r="392" spans="1:23" ht="18" hidden="1" thickBot="1" x14ac:dyDescent="0.45">
      <c r="A392" s="1745"/>
      <c r="B392" s="1745"/>
      <c r="C392" s="237"/>
      <c r="D392" s="1159"/>
      <c r="E392" s="236" t="s">
        <v>277</v>
      </c>
      <c r="F392" s="105"/>
      <c r="G392" s="105"/>
      <c r="H392" s="1137"/>
      <c r="I392" s="1137"/>
      <c r="J392" s="589"/>
      <c r="K392" s="591"/>
      <c r="L392" s="589"/>
      <c r="M392" s="589"/>
      <c r="N392" s="589"/>
      <c r="O392" s="589"/>
      <c r="P392" s="589"/>
      <c r="Q392" s="589"/>
      <c r="R392" s="589"/>
      <c r="S392" s="589"/>
      <c r="T392" s="589"/>
      <c r="U392" s="13"/>
      <c r="V392" s="13"/>
      <c r="W392" s="13"/>
    </row>
    <row r="393" spans="1:23" ht="18" hidden="1" thickBot="1" x14ac:dyDescent="0.45">
      <c r="A393" s="1745"/>
      <c r="B393" s="1745"/>
      <c r="C393" s="237"/>
      <c r="D393" s="1158" t="s">
        <v>289</v>
      </c>
      <c r="E393" s="236" t="s">
        <v>290</v>
      </c>
      <c r="F393" s="152"/>
      <c r="G393" s="152"/>
      <c r="H393" s="1142"/>
      <c r="I393" s="1142"/>
      <c r="J393" s="589"/>
      <c r="K393" s="591"/>
      <c r="L393" s="589"/>
      <c r="M393" s="589"/>
      <c r="N393" s="589"/>
      <c r="O393" s="589"/>
      <c r="P393" s="589"/>
      <c r="Q393" s="589"/>
      <c r="R393" s="589"/>
      <c r="S393" s="589"/>
      <c r="T393" s="589"/>
      <c r="U393" s="13"/>
      <c r="V393" s="13"/>
      <c r="W393" s="13"/>
    </row>
    <row r="394" spans="1:23" ht="18" hidden="1" thickBot="1" x14ac:dyDescent="0.45">
      <c r="A394" s="1745"/>
      <c r="B394" s="1745"/>
      <c r="C394" s="237"/>
      <c r="D394" s="1159"/>
      <c r="E394" s="236" t="s">
        <v>291</v>
      </c>
      <c r="F394" s="105"/>
      <c r="G394" s="105"/>
      <c r="H394" s="1137"/>
      <c r="I394" s="1137"/>
      <c r="J394" s="589"/>
      <c r="K394" s="591"/>
      <c r="L394" s="589"/>
      <c r="M394" s="589"/>
      <c r="N394" s="589"/>
      <c r="O394" s="589"/>
      <c r="P394" s="589"/>
      <c r="Q394" s="589"/>
      <c r="R394" s="589"/>
      <c r="S394" s="589"/>
      <c r="T394" s="589"/>
      <c r="U394" s="13"/>
      <c r="V394" s="13"/>
      <c r="W394" s="13"/>
    </row>
    <row r="395" spans="1:23" ht="18" hidden="1" thickBot="1" x14ac:dyDescent="0.45">
      <c r="A395" s="1745"/>
      <c r="B395" s="1745"/>
      <c r="C395" s="237"/>
      <c r="D395" s="1158" t="s">
        <v>292</v>
      </c>
      <c r="E395" s="236" t="s">
        <v>293</v>
      </c>
      <c r="F395" s="152"/>
      <c r="G395" s="152"/>
      <c r="H395" s="1142"/>
      <c r="I395" s="1142"/>
      <c r="J395" s="589"/>
      <c r="K395" s="591"/>
      <c r="L395" s="589"/>
      <c r="M395" s="589"/>
      <c r="N395" s="589"/>
      <c r="O395" s="589"/>
      <c r="P395" s="589"/>
      <c r="Q395" s="589"/>
      <c r="R395" s="589"/>
      <c r="S395" s="589"/>
      <c r="T395" s="589"/>
      <c r="U395" s="13"/>
      <c r="V395" s="13"/>
      <c r="W395" s="13"/>
    </row>
    <row r="396" spans="1:23" ht="18" hidden="1" thickBot="1" x14ac:dyDescent="0.45">
      <c r="A396" s="1745"/>
      <c r="B396" s="1745"/>
      <c r="C396" s="237"/>
      <c r="D396" s="1159"/>
      <c r="E396" s="236" t="s">
        <v>294</v>
      </c>
      <c r="F396" s="105"/>
      <c r="G396" s="105"/>
      <c r="H396" s="1137"/>
      <c r="I396" s="1137"/>
      <c r="J396" s="589"/>
      <c r="K396" s="591"/>
      <c r="L396" s="589"/>
      <c r="M396" s="589"/>
      <c r="N396" s="589"/>
      <c r="O396" s="589"/>
      <c r="P396" s="589"/>
      <c r="Q396" s="589"/>
      <c r="R396" s="589"/>
      <c r="S396" s="589"/>
      <c r="T396" s="589"/>
      <c r="U396" s="13"/>
      <c r="V396" s="13"/>
      <c r="W396" s="13"/>
    </row>
    <row r="397" spans="1:23" ht="18" hidden="1" thickBot="1" x14ac:dyDescent="0.45">
      <c r="A397" s="1745"/>
      <c r="B397" s="1745"/>
      <c r="C397" s="237"/>
      <c r="D397" s="1158" t="s">
        <v>295</v>
      </c>
      <c r="E397" s="236" t="s">
        <v>296</v>
      </c>
      <c r="F397" s="152"/>
      <c r="G397" s="152"/>
      <c r="H397" s="1142"/>
      <c r="I397" s="1142"/>
      <c r="J397" s="589"/>
      <c r="K397" s="591"/>
      <c r="L397" s="589"/>
      <c r="M397" s="589"/>
      <c r="N397" s="589"/>
      <c r="O397" s="589"/>
      <c r="P397" s="589"/>
      <c r="Q397" s="589"/>
      <c r="R397" s="589"/>
      <c r="S397" s="589"/>
      <c r="T397" s="589"/>
      <c r="U397" s="13"/>
      <c r="V397" s="13"/>
      <c r="W397" s="13"/>
    </row>
    <row r="398" spans="1:23" ht="18" hidden="1" thickBot="1" x14ac:dyDescent="0.45">
      <c r="A398" s="1745"/>
      <c r="B398" s="1745"/>
      <c r="C398" s="237"/>
      <c r="D398" s="1159"/>
      <c r="E398" s="236" t="s">
        <v>297</v>
      </c>
      <c r="F398" s="105"/>
      <c r="G398" s="105"/>
      <c r="H398" s="1137"/>
      <c r="I398" s="1137"/>
      <c r="J398" s="589"/>
      <c r="K398" s="591"/>
      <c r="L398" s="589"/>
      <c r="M398" s="589"/>
      <c r="N398" s="589"/>
      <c r="O398" s="589"/>
      <c r="P398" s="589"/>
      <c r="Q398" s="589"/>
      <c r="R398" s="589"/>
      <c r="S398" s="589"/>
      <c r="T398" s="589"/>
      <c r="U398" s="13"/>
      <c r="V398" s="13"/>
      <c r="W398" s="13"/>
    </row>
    <row r="399" spans="1:23" ht="18" hidden="1" thickBot="1" x14ac:dyDescent="0.45">
      <c r="A399" s="1745"/>
      <c r="B399" s="1745"/>
      <c r="C399" s="237"/>
      <c r="D399" s="1158" t="s">
        <v>298</v>
      </c>
      <c r="E399" s="236" t="s">
        <v>299</v>
      </c>
      <c r="F399" s="152"/>
      <c r="G399" s="152"/>
      <c r="H399" s="1142"/>
      <c r="I399" s="1142"/>
      <c r="J399" s="589"/>
      <c r="K399" s="591"/>
      <c r="L399" s="589"/>
      <c r="M399" s="589"/>
      <c r="N399" s="589"/>
      <c r="O399" s="589"/>
      <c r="P399" s="589"/>
      <c r="Q399" s="589"/>
      <c r="R399" s="589"/>
      <c r="S399" s="589"/>
      <c r="T399" s="589"/>
      <c r="U399" s="13"/>
      <c r="V399" s="13"/>
      <c r="W399" s="13"/>
    </row>
    <row r="400" spans="1:23" ht="18" hidden="1" thickBot="1" x14ac:dyDescent="0.45">
      <c r="A400" s="1745"/>
      <c r="B400" s="1745"/>
      <c r="C400" s="237"/>
      <c r="D400" s="1135"/>
      <c r="E400" s="236" t="s">
        <v>300</v>
      </c>
      <c r="F400" s="105"/>
      <c r="G400" s="105"/>
      <c r="H400" s="1137"/>
      <c r="I400" s="1137"/>
      <c r="J400" s="589"/>
      <c r="K400" s="591"/>
      <c r="L400" s="589"/>
      <c r="M400" s="589"/>
      <c r="N400" s="589"/>
      <c r="O400" s="589"/>
      <c r="P400" s="589"/>
      <c r="Q400" s="589"/>
      <c r="R400" s="589"/>
      <c r="S400" s="589"/>
      <c r="T400" s="589"/>
      <c r="U400" s="13"/>
      <c r="V400" s="13"/>
      <c r="W400" s="13"/>
    </row>
    <row r="401" spans="1:48" ht="17.399999999999999" hidden="1" customHeight="1" x14ac:dyDescent="0.4">
      <c r="A401" s="1745"/>
      <c r="B401" s="1745"/>
      <c r="C401" s="237"/>
      <c r="D401" s="1158" t="s">
        <v>301</v>
      </c>
      <c r="E401" s="236" t="s">
        <v>302</v>
      </c>
      <c r="F401" s="152"/>
      <c r="G401" s="152"/>
      <c r="H401" s="1142"/>
      <c r="I401" s="1155"/>
      <c r="J401" s="589"/>
      <c r="K401" s="591"/>
      <c r="L401" s="589"/>
      <c r="M401" s="589"/>
      <c r="N401" s="589"/>
      <c r="O401" s="589"/>
      <c r="P401" s="589"/>
      <c r="Q401" s="589"/>
      <c r="R401" s="589"/>
      <c r="S401" s="589"/>
      <c r="T401" s="589"/>
      <c r="U401" s="13"/>
      <c r="V401" s="13"/>
      <c r="W401" s="13"/>
    </row>
    <row r="402" spans="1:48" ht="18" hidden="1" thickBot="1" x14ac:dyDescent="0.45">
      <c r="A402" s="1745"/>
      <c r="B402" s="1745"/>
      <c r="C402" s="237"/>
      <c r="D402" s="1135"/>
      <c r="E402" s="236" t="s">
        <v>303</v>
      </c>
      <c r="F402" s="105"/>
      <c r="G402" s="105"/>
      <c r="H402" s="1137"/>
      <c r="I402" s="1139"/>
      <c r="J402" s="589"/>
      <c r="K402" s="591"/>
      <c r="L402" s="589"/>
      <c r="M402" s="589"/>
      <c r="N402" s="589"/>
      <c r="O402" s="589"/>
      <c r="P402" s="589"/>
      <c r="Q402" s="589"/>
      <c r="R402" s="589"/>
      <c r="S402" s="589"/>
      <c r="T402" s="589"/>
      <c r="U402" s="13"/>
      <c r="V402" s="13"/>
      <c r="W402" s="13"/>
    </row>
    <row r="403" spans="1:48" ht="18" hidden="1" thickBot="1" x14ac:dyDescent="0.45">
      <c r="A403" s="1745"/>
      <c r="B403" s="1745"/>
      <c r="C403" s="237"/>
      <c r="D403" s="1135"/>
      <c r="E403" s="236" t="s">
        <v>304</v>
      </c>
      <c r="F403" s="152"/>
      <c r="G403" s="152"/>
      <c r="H403" s="1142"/>
      <c r="I403" s="1143"/>
      <c r="J403" s="589"/>
      <c r="K403" s="591"/>
      <c r="L403" s="589"/>
      <c r="M403" s="589"/>
      <c r="N403" s="589"/>
      <c r="O403" s="589"/>
      <c r="P403" s="589"/>
      <c r="Q403" s="589"/>
      <c r="R403" s="589"/>
      <c r="S403" s="589"/>
      <c r="T403" s="589"/>
      <c r="U403" s="13"/>
      <c r="V403" s="13"/>
      <c r="W403" s="13"/>
    </row>
    <row r="404" spans="1:48" ht="18" hidden="1" thickBot="1" x14ac:dyDescent="0.45">
      <c r="A404" s="1745"/>
      <c r="B404" s="1745"/>
      <c r="C404" s="237"/>
      <c r="D404" s="1135"/>
      <c r="E404" s="236" t="s">
        <v>305</v>
      </c>
      <c r="F404" s="105"/>
      <c r="G404" s="105"/>
      <c r="H404" s="1137"/>
      <c r="I404" s="1137"/>
      <c r="J404" s="593"/>
      <c r="K404" s="591"/>
      <c r="L404" s="589"/>
      <c r="M404" s="589"/>
      <c r="N404" s="589"/>
      <c r="O404" s="589"/>
      <c r="P404" s="589"/>
      <c r="Q404" s="589"/>
      <c r="R404" s="589"/>
      <c r="S404" s="589"/>
      <c r="T404" s="589"/>
      <c r="U404" s="13"/>
      <c r="V404" s="13"/>
      <c r="W404" s="13"/>
    </row>
    <row r="405" spans="1:48" ht="18" hidden="1" thickBot="1" x14ac:dyDescent="0.45">
      <c r="A405" s="1745"/>
      <c r="B405" s="1745"/>
      <c r="C405" s="237"/>
      <c r="D405" s="1135"/>
      <c r="E405" s="236" t="s">
        <v>306</v>
      </c>
      <c r="F405" s="152"/>
      <c r="G405" s="152"/>
      <c r="H405" s="1142"/>
      <c r="I405" s="1145"/>
      <c r="J405" s="194"/>
      <c r="K405" s="591"/>
      <c r="L405" s="589"/>
      <c r="M405" s="589"/>
      <c r="N405" s="589"/>
      <c r="O405" s="589"/>
      <c r="P405" s="589"/>
      <c r="Q405" s="589"/>
      <c r="R405" s="589"/>
      <c r="S405" s="589"/>
      <c r="T405" s="589"/>
      <c r="U405" s="13"/>
      <c r="V405" s="13"/>
      <c r="W405" s="13"/>
    </row>
    <row r="406" spans="1:48" ht="18" hidden="1" thickBot="1" x14ac:dyDescent="0.45">
      <c r="A406" s="1745"/>
      <c r="B406" s="1745"/>
      <c r="C406" s="237"/>
      <c r="D406" s="1135"/>
      <c r="E406" s="236" t="s">
        <v>307</v>
      </c>
      <c r="F406" s="238"/>
      <c r="G406" s="238"/>
      <c r="H406" s="1144"/>
      <c r="I406" s="1146"/>
      <c r="J406" s="194"/>
      <c r="K406" s="591"/>
      <c r="L406" s="589"/>
      <c r="M406" s="589"/>
      <c r="N406" s="589"/>
      <c r="O406" s="589"/>
      <c r="P406" s="589"/>
      <c r="Q406" s="589"/>
      <c r="R406" s="589"/>
      <c r="S406" s="589"/>
      <c r="T406" s="589"/>
      <c r="U406" s="13"/>
      <c r="V406" s="13"/>
      <c r="W406" s="13"/>
    </row>
    <row r="407" spans="1:48" x14ac:dyDescent="0.4">
      <c r="A407" s="1124" t="s">
        <v>309</v>
      </c>
      <c r="B407" s="1125"/>
      <c r="C407" s="1125"/>
      <c r="D407" s="1125"/>
      <c r="E407" s="1126"/>
      <c r="F407" s="210"/>
      <c r="G407" s="210"/>
      <c r="H407" s="1130">
        <f>SUM(H353:H406)</f>
        <v>48750</v>
      </c>
      <c r="I407" s="1130">
        <f>SUM(I353:I406)</f>
        <v>0</v>
      </c>
      <c r="J407" s="194"/>
      <c r="K407" s="591"/>
      <c r="L407" s="589"/>
      <c r="M407" s="589"/>
      <c r="N407" s="589"/>
      <c r="O407" s="589"/>
      <c r="P407" s="589"/>
      <c r="Q407" s="589"/>
      <c r="R407" s="589"/>
      <c r="S407" s="589"/>
      <c r="T407" s="589"/>
      <c r="U407" s="13"/>
      <c r="V407" s="13"/>
      <c r="W407" s="13"/>
    </row>
    <row r="408" spans="1:48" ht="18" thickBot="1" x14ac:dyDescent="0.45">
      <c r="A408" s="1127"/>
      <c r="B408" s="1128"/>
      <c r="C408" s="1128"/>
      <c r="D408" s="1128"/>
      <c r="E408" s="1129"/>
      <c r="F408" s="215"/>
      <c r="G408" s="215"/>
      <c r="H408" s="1131"/>
      <c r="I408" s="1131"/>
      <c r="J408" s="194"/>
      <c r="K408" s="591"/>
      <c r="L408" s="589"/>
      <c r="M408" s="589"/>
      <c r="N408" s="589"/>
      <c r="O408" s="589"/>
      <c r="P408" s="589"/>
      <c r="Q408" s="589"/>
      <c r="R408" s="589"/>
      <c r="S408" s="589"/>
      <c r="T408" s="589"/>
      <c r="U408" s="13"/>
      <c r="V408" s="13"/>
      <c r="W408" s="13"/>
    </row>
    <row r="409" spans="1:48" x14ac:dyDescent="0.4">
      <c r="J409" s="194"/>
      <c r="K409" s="194"/>
      <c r="L409" s="589"/>
      <c r="M409" s="589"/>
      <c r="N409" s="589"/>
      <c r="O409" s="589"/>
      <c r="P409" s="589"/>
      <c r="Q409" s="589"/>
      <c r="R409" s="589"/>
      <c r="S409" s="589"/>
      <c r="T409" s="589"/>
      <c r="U409" s="13"/>
      <c r="V409" s="13"/>
      <c r="W409" s="13"/>
    </row>
    <row r="410" spans="1:48" x14ac:dyDescent="0.4">
      <c r="J410" s="194"/>
      <c r="K410" s="194"/>
      <c r="L410" s="589"/>
      <c r="M410" s="671"/>
      <c r="N410" s="1831"/>
      <c r="O410" s="1832"/>
      <c r="P410" s="681"/>
      <c r="Q410" s="681"/>
      <c r="R410" s="681"/>
      <c r="S410" s="516"/>
      <c r="T410" s="516"/>
      <c r="U410" s="516"/>
      <c r="V410" s="516"/>
      <c r="W410" s="516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  <c r="AN410" s="607"/>
      <c r="AO410" s="607"/>
      <c r="AP410" s="607"/>
      <c r="AQ410" s="607"/>
      <c r="AR410" s="607"/>
      <c r="AS410" s="607"/>
      <c r="AT410" s="607"/>
      <c r="AU410" s="531"/>
      <c r="AV410" s="516"/>
    </row>
    <row r="411" spans="1:48" x14ac:dyDescent="0.4">
      <c r="J411" s="194"/>
      <c r="K411" s="194"/>
      <c r="L411" s="589"/>
      <c r="M411" s="677"/>
      <c r="N411" s="1832"/>
      <c r="O411" s="1832"/>
      <c r="P411" s="674"/>
      <c r="Q411" s="674"/>
      <c r="R411" s="674"/>
      <c r="S411" s="675"/>
      <c r="T411" s="675"/>
      <c r="U411" s="675"/>
      <c r="V411" s="675"/>
      <c r="W411" s="675"/>
      <c r="X411" s="517"/>
      <c r="Y411" s="517"/>
      <c r="Z411" s="517"/>
      <c r="AA411" s="517"/>
      <c r="AB411" s="517"/>
      <c r="AC411" s="517"/>
      <c r="AD411" s="517"/>
      <c r="AE411" s="517"/>
      <c r="AF411" s="517"/>
      <c r="AG411" s="517"/>
      <c r="AH411" s="517"/>
      <c r="AI411" s="517"/>
      <c r="AJ411" s="517"/>
      <c r="AK411" s="517"/>
      <c r="AL411" s="517"/>
      <c r="AM411" s="517"/>
      <c r="AN411" s="517"/>
      <c r="AO411" s="517"/>
      <c r="AP411" s="517"/>
      <c r="AQ411" s="517"/>
      <c r="AR411" s="517"/>
      <c r="AS411" s="517"/>
      <c r="AT411" s="517"/>
      <c r="AU411" s="461"/>
      <c r="AV411" s="518"/>
    </row>
    <row r="412" spans="1:48" ht="21" customHeight="1" x14ac:dyDescent="0.4">
      <c r="J412" s="194"/>
      <c r="K412" s="194"/>
      <c r="L412" s="589"/>
      <c r="M412" s="672"/>
      <c r="N412" s="1831"/>
      <c r="O412" s="1832"/>
      <c r="P412" s="681"/>
      <c r="Q412" s="681"/>
      <c r="R412" s="681"/>
      <c r="S412" s="516"/>
      <c r="T412" s="516"/>
      <c r="U412" s="516"/>
      <c r="V412" s="516"/>
      <c r="W412" s="516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  <c r="AN412" s="607"/>
      <c r="AO412" s="607"/>
      <c r="AP412" s="607"/>
      <c r="AQ412" s="607"/>
      <c r="AR412" s="607"/>
      <c r="AS412" s="607"/>
      <c r="AT412" s="607"/>
      <c r="AU412" s="531"/>
      <c r="AV412" s="518"/>
    </row>
    <row r="413" spans="1:48" x14ac:dyDescent="0.4">
      <c r="J413" s="194"/>
      <c r="K413" s="194"/>
      <c r="L413" s="589"/>
      <c r="M413" s="677"/>
      <c r="N413" s="1832"/>
      <c r="O413" s="1832"/>
      <c r="P413" s="674"/>
      <c r="Q413" s="674"/>
      <c r="R413" s="674"/>
      <c r="S413" s="675"/>
      <c r="T413" s="675"/>
      <c r="U413" s="675"/>
      <c r="V413" s="675"/>
      <c r="W413" s="675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52"/>
      <c r="AV413" s="518"/>
    </row>
    <row r="414" spans="1:48" x14ac:dyDescent="0.4">
      <c r="L414" s="13"/>
      <c r="M414" s="519"/>
      <c r="N414" s="519"/>
      <c r="O414" s="519"/>
      <c r="P414" s="519"/>
      <c r="Q414" s="519"/>
      <c r="R414" s="519"/>
      <c r="S414" s="519"/>
      <c r="T414" s="519"/>
      <c r="U414" s="519"/>
      <c r="V414" s="519"/>
      <c r="W414" s="51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V414" s="9"/>
    </row>
    <row r="415" spans="1:48" x14ac:dyDescent="0.4">
      <c r="L415" s="13"/>
      <c r="M415" s="519"/>
      <c r="N415" s="519"/>
      <c r="O415" s="519"/>
      <c r="P415" s="519"/>
      <c r="Q415" s="519"/>
      <c r="R415" s="519"/>
      <c r="S415" s="519"/>
      <c r="T415" s="519"/>
      <c r="U415" s="519"/>
      <c r="V415" s="519"/>
      <c r="W415" s="51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V415" s="9"/>
    </row>
    <row r="416" spans="1:48" x14ac:dyDescent="0.4">
      <c r="M416" s="1133"/>
      <c r="N416" s="1752"/>
      <c r="O416" s="1134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  <c r="AN416" s="607"/>
      <c r="AO416" s="607"/>
      <c r="AP416" s="607"/>
      <c r="AQ416" s="607"/>
      <c r="AR416" s="607"/>
      <c r="AS416" s="607"/>
      <c r="AT416" s="607"/>
      <c r="AU416" s="531"/>
      <c r="AV416" s="516"/>
    </row>
    <row r="417" spans="13:48" x14ac:dyDescent="0.4">
      <c r="M417" s="1133"/>
      <c r="N417" s="1134"/>
      <c r="O417" s="1134"/>
      <c r="P417" s="517"/>
      <c r="Q417" s="517"/>
      <c r="R417" s="517"/>
      <c r="S417" s="517"/>
      <c r="T417" s="517"/>
      <c r="U417" s="517"/>
      <c r="V417" s="517"/>
      <c r="W417" s="517"/>
      <c r="X417" s="517"/>
      <c r="Y417" s="517"/>
      <c r="Z417" s="517"/>
      <c r="AA417" s="517"/>
      <c r="AB417" s="517"/>
      <c r="AC417" s="517"/>
      <c r="AD417" s="517"/>
      <c r="AE417" s="517"/>
      <c r="AF417" s="517"/>
      <c r="AG417" s="517"/>
      <c r="AH417" s="517"/>
      <c r="AI417" s="517"/>
      <c r="AJ417" s="517"/>
      <c r="AK417" s="517"/>
      <c r="AL417" s="517"/>
      <c r="AM417" s="517"/>
      <c r="AN417" s="517"/>
      <c r="AO417" s="517"/>
      <c r="AP417" s="517"/>
      <c r="AQ417" s="517"/>
      <c r="AR417" s="517"/>
      <c r="AS417" s="517"/>
      <c r="AT417" s="517"/>
      <c r="AU417" s="461"/>
      <c r="AV417" s="518"/>
    </row>
    <row r="418" spans="13:48" x14ac:dyDescent="0.4">
      <c r="M418" s="1133"/>
      <c r="N418" s="1752"/>
      <c r="O418" s="1134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  <c r="AN418" s="607"/>
      <c r="AO418" s="607"/>
      <c r="AP418" s="607"/>
      <c r="AQ418" s="607"/>
      <c r="AR418" s="607"/>
      <c r="AS418" s="607"/>
      <c r="AT418" s="607"/>
      <c r="AU418" s="531"/>
      <c r="AV418" s="519"/>
    </row>
    <row r="419" spans="13:48" x14ac:dyDescent="0.4">
      <c r="M419" s="1133"/>
      <c r="N419" s="1134"/>
      <c r="O419" s="1134"/>
      <c r="P419" s="517"/>
      <c r="Q419" s="517"/>
      <c r="R419" s="517"/>
      <c r="S419" s="517"/>
      <c r="T419" s="517"/>
      <c r="U419" s="517"/>
      <c r="V419" s="517"/>
      <c r="W419" s="517"/>
      <c r="X419" s="517"/>
      <c r="Y419" s="517"/>
      <c r="Z419" s="517"/>
      <c r="AA419" s="517"/>
      <c r="AB419" s="517"/>
      <c r="AC419" s="517"/>
      <c r="AD419" s="517"/>
      <c r="AE419" s="517"/>
      <c r="AF419" s="517"/>
      <c r="AG419" s="517"/>
      <c r="AH419" s="517"/>
      <c r="AI419" s="517"/>
      <c r="AJ419" s="517"/>
      <c r="AK419" s="517"/>
      <c r="AL419" s="517"/>
      <c r="AM419" s="517"/>
      <c r="AN419" s="517"/>
      <c r="AO419" s="517"/>
      <c r="AP419" s="517"/>
      <c r="AQ419" s="517"/>
      <c r="AR419" s="517"/>
      <c r="AS419" s="517"/>
      <c r="AT419" s="517"/>
      <c r="AU419" s="461"/>
      <c r="AV419" s="520"/>
    </row>
  </sheetData>
  <mergeCells count="1667">
    <mergeCell ref="M416:M419"/>
    <mergeCell ref="N416:O417"/>
    <mergeCell ref="N418:O419"/>
    <mergeCell ref="A407:E408"/>
    <mergeCell ref="H407:H408"/>
    <mergeCell ref="I407:I408"/>
    <mergeCell ref="N410:O411"/>
    <mergeCell ref="N412:O412"/>
    <mergeCell ref="N413:O413"/>
    <mergeCell ref="D401:D406"/>
    <mergeCell ref="H401:H402"/>
    <mergeCell ref="I401:I402"/>
    <mergeCell ref="H403:H404"/>
    <mergeCell ref="I403:I404"/>
    <mergeCell ref="H405:H406"/>
    <mergeCell ref="I405:I406"/>
    <mergeCell ref="D397:D398"/>
    <mergeCell ref="H397:H398"/>
    <mergeCell ref="I397:I398"/>
    <mergeCell ref="D399:D400"/>
    <mergeCell ref="H399:H400"/>
    <mergeCell ref="I399:I400"/>
    <mergeCell ref="D393:D394"/>
    <mergeCell ref="H393:H394"/>
    <mergeCell ref="I393:I394"/>
    <mergeCell ref="D395:D396"/>
    <mergeCell ref="H395:H396"/>
    <mergeCell ref="I395:I396"/>
    <mergeCell ref="I387:I388"/>
    <mergeCell ref="D389:D390"/>
    <mergeCell ref="H389:H390"/>
    <mergeCell ref="I389:I390"/>
    <mergeCell ref="D391:D392"/>
    <mergeCell ref="H391:H392"/>
    <mergeCell ref="I391:I392"/>
    <mergeCell ref="C381:C382"/>
    <mergeCell ref="H381:H382"/>
    <mergeCell ref="I381:I382"/>
    <mergeCell ref="C383:C384"/>
    <mergeCell ref="H383:H384"/>
    <mergeCell ref="I383:I384"/>
    <mergeCell ref="I357:I358"/>
    <mergeCell ref="L357:M357"/>
    <mergeCell ref="L358:M358"/>
    <mergeCell ref="D359:D366"/>
    <mergeCell ref="H359:H360"/>
    <mergeCell ref="I359:I360"/>
    <mergeCell ref="H361:H362"/>
    <mergeCell ref="I361:I362"/>
    <mergeCell ref="C377:C378"/>
    <mergeCell ref="H377:H378"/>
    <mergeCell ref="I377:I378"/>
    <mergeCell ref="C379:C380"/>
    <mergeCell ref="H379:H380"/>
    <mergeCell ref="I379:I380"/>
    <mergeCell ref="K371:M371"/>
    <mergeCell ref="H373:H374"/>
    <mergeCell ref="I373:I374"/>
    <mergeCell ref="C375:C376"/>
    <mergeCell ref="H375:H376"/>
    <mergeCell ref="I375:I376"/>
    <mergeCell ref="C369:C370"/>
    <mergeCell ref="H369:H370"/>
    <mergeCell ref="I369:I370"/>
    <mergeCell ref="C371:C372"/>
    <mergeCell ref="H371:H372"/>
    <mergeCell ref="I371:I372"/>
    <mergeCell ref="L350:M350"/>
    <mergeCell ref="L351:M351"/>
    <mergeCell ref="L352:M352"/>
    <mergeCell ref="A353:B406"/>
    <mergeCell ref="D353:D358"/>
    <mergeCell ref="H353:H354"/>
    <mergeCell ref="I353:I354"/>
    <mergeCell ref="L353:M353"/>
    <mergeCell ref="L354:M354"/>
    <mergeCell ref="H355:H356"/>
    <mergeCell ref="K349:K358"/>
    <mergeCell ref="L349:M349"/>
    <mergeCell ref="A350:B352"/>
    <mergeCell ref="C350:C352"/>
    <mergeCell ref="D350:D352"/>
    <mergeCell ref="E350:E352"/>
    <mergeCell ref="F350:F352"/>
    <mergeCell ref="G350:G352"/>
    <mergeCell ref="H350:H352"/>
    <mergeCell ref="I350:I352"/>
    <mergeCell ref="H363:H364"/>
    <mergeCell ref="I363:I364"/>
    <mergeCell ref="H365:H366"/>
    <mergeCell ref="I365:I366"/>
    <mergeCell ref="D367:D388"/>
    <mergeCell ref="H367:H368"/>
    <mergeCell ref="I367:I368"/>
    <mergeCell ref="H385:H386"/>
    <mergeCell ref="I385:I386"/>
    <mergeCell ref="H387:H388"/>
    <mergeCell ref="I355:I356"/>
    <mergeCell ref="H357:H358"/>
    <mergeCell ref="A346:E347"/>
    <mergeCell ref="H346:H347"/>
    <mergeCell ref="I346:I347"/>
    <mergeCell ref="J346:J347"/>
    <mergeCell ref="K346:K347"/>
    <mergeCell ref="L346:L347"/>
    <mergeCell ref="A344:E345"/>
    <mergeCell ref="H344:H345"/>
    <mergeCell ref="I344:I345"/>
    <mergeCell ref="J344:J345"/>
    <mergeCell ref="K344:K345"/>
    <mergeCell ref="L344:L345"/>
    <mergeCell ref="L340:L341"/>
    <mergeCell ref="A342:A343"/>
    <mergeCell ref="C342:C343"/>
    <mergeCell ref="D342:D343"/>
    <mergeCell ref="F342:F343"/>
    <mergeCell ref="H342:H343"/>
    <mergeCell ref="I342:I343"/>
    <mergeCell ref="J342:J343"/>
    <mergeCell ref="K342:K343"/>
    <mergeCell ref="L342:L343"/>
    <mergeCell ref="J338:J339"/>
    <mergeCell ref="K338:K339"/>
    <mergeCell ref="L338:L339"/>
    <mergeCell ref="A340:A341"/>
    <mergeCell ref="C340:C341"/>
    <mergeCell ref="D340:D341"/>
    <mergeCell ref="H340:H341"/>
    <mergeCell ref="I340:I341"/>
    <mergeCell ref="J340:J341"/>
    <mergeCell ref="K340:K341"/>
    <mergeCell ref="I336:I337"/>
    <mergeCell ref="J336:J337"/>
    <mergeCell ref="K336:K337"/>
    <mergeCell ref="L336:L337"/>
    <mergeCell ref="A338:A339"/>
    <mergeCell ref="C338:C339"/>
    <mergeCell ref="D338:D339"/>
    <mergeCell ref="F338:F339"/>
    <mergeCell ref="H338:H339"/>
    <mergeCell ref="I338:I339"/>
    <mergeCell ref="A336:A337"/>
    <mergeCell ref="B336:B343"/>
    <mergeCell ref="C336:C337"/>
    <mergeCell ref="D336:D337"/>
    <mergeCell ref="F336:F337"/>
    <mergeCell ref="H336:H337"/>
    <mergeCell ref="L332:L333"/>
    <mergeCell ref="A334:E335"/>
    <mergeCell ref="H334:H335"/>
    <mergeCell ref="I334:I335"/>
    <mergeCell ref="J334:J335"/>
    <mergeCell ref="K334:K335"/>
    <mergeCell ref="L334:L335"/>
    <mergeCell ref="K330:K331"/>
    <mergeCell ref="L330:L331"/>
    <mergeCell ref="A332:A333"/>
    <mergeCell ref="C332:C333"/>
    <mergeCell ref="D332:D333"/>
    <mergeCell ref="F332:F333"/>
    <mergeCell ref="H332:H333"/>
    <mergeCell ref="I332:I333"/>
    <mergeCell ref="J332:J333"/>
    <mergeCell ref="K332:K333"/>
    <mergeCell ref="I328:I329"/>
    <mergeCell ref="J328:J329"/>
    <mergeCell ref="K328:K329"/>
    <mergeCell ref="L328:L329"/>
    <mergeCell ref="A330:A331"/>
    <mergeCell ref="C330:C331"/>
    <mergeCell ref="D330:D331"/>
    <mergeCell ref="H330:H331"/>
    <mergeCell ref="I330:I331"/>
    <mergeCell ref="J330:J331"/>
    <mergeCell ref="A328:A329"/>
    <mergeCell ref="C328:C329"/>
    <mergeCell ref="D328:D329"/>
    <mergeCell ref="F328:F329"/>
    <mergeCell ref="G328:G329"/>
    <mergeCell ref="H328:H329"/>
    <mergeCell ref="L324:L325"/>
    <mergeCell ref="A326:A327"/>
    <mergeCell ref="C326:C327"/>
    <mergeCell ref="D326:D327"/>
    <mergeCell ref="F326:F327"/>
    <mergeCell ref="H326:H327"/>
    <mergeCell ref="I326:I327"/>
    <mergeCell ref="J326:J327"/>
    <mergeCell ref="K326:K327"/>
    <mergeCell ref="L326:L327"/>
    <mergeCell ref="K322:K323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A322:A323"/>
    <mergeCell ref="C322:C323"/>
    <mergeCell ref="D322:D323"/>
    <mergeCell ref="H322:H323"/>
    <mergeCell ref="I322:I323"/>
    <mergeCell ref="J322:J323"/>
    <mergeCell ref="L318:L319"/>
    <mergeCell ref="A320:A321"/>
    <mergeCell ref="D320:D321"/>
    <mergeCell ref="F320:F321"/>
    <mergeCell ref="H320:H321"/>
    <mergeCell ref="I320:I321"/>
    <mergeCell ref="J320:J321"/>
    <mergeCell ref="K320:K321"/>
    <mergeCell ref="L320:L321"/>
    <mergeCell ref="A318:A319"/>
    <mergeCell ref="D318:D319"/>
    <mergeCell ref="H318:H319"/>
    <mergeCell ref="I318:I319"/>
    <mergeCell ref="J318:J319"/>
    <mergeCell ref="K318:K319"/>
    <mergeCell ref="A316:A317"/>
    <mergeCell ref="D316:D317"/>
    <mergeCell ref="G316:G317"/>
    <mergeCell ref="H316:H317"/>
    <mergeCell ref="I316:I317"/>
    <mergeCell ref="J316:J317"/>
    <mergeCell ref="K316:K317"/>
    <mergeCell ref="L316:L317"/>
    <mergeCell ref="A314:A315"/>
    <mergeCell ref="D314:D315"/>
    <mergeCell ref="F314:F315"/>
    <mergeCell ref="H314:H315"/>
    <mergeCell ref="I314:I315"/>
    <mergeCell ref="J314:J315"/>
    <mergeCell ref="J310:J311"/>
    <mergeCell ref="K310:K311"/>
    <mergeCell ref="L310:L311"/>
    <mergeCell ref="A312:A313"/>
    <mergeCell ref="D312:D313"/>
    <mergeCell ref="H312:H313"/>
    <mergeCell ref="I312:I313"/>
    <mergeCell ref="J312:J313"/>
    <mergeCell ref="K312:K313"/>
    <mergeCell ref="L312:L313"/>
    <mergeCell ref="H308:H309"/>
    <mergeCell ref="I308:I309"/>
    <mergeCell ref="J308:J309"/>
    <mergeCell ref="K308:K309"/>
    <mergeCell ref="L308:L309"/>
    <mergeCell ref="A310:A311"/>
    <mergeCell ref="D310:D311"/>
    <mergeCell ref="F310:F311"/>
    <mergeCell ref="H310:H311"/>
    <mergeCell ref="I310:I311"/>
    <mergeCell ref="J304:J305"/>
    <mergeCell ref="K304:K305"/>
    <mergeCell ref="L304:L305"/>
    <mergeCell ref="A306:A307"/>
    <mergeCell ref="D306:D307"/>
    <mergeCell ref="H306:H307"/>
    <mergeCell ref="I306:I307"/>
    <mergeCell ref="J306:J307"/>
    <mergeCell ref="K306:K307"/>
    <mergeCell ref="L306:L307"/>
    <mergeCell ref="A304:A305"/>
    <mergeCell ref="B304:B333"/>
    <mergeCell ref="D304:D305"/>
    <mergeCell ref="F304:F305"/>
    <mergeCell ref="H304:H305"/>
    <mergeCell ref="I304:I305"/>
    <mergeCell ref="A308:A309"/>
    <mergeCell ref="D308:D309"/>
    <mergeCell ref="F308:F309"/>
    <mergeCell ref="G308:G309"/>
    <mergeCell ref="K314:K315"/>
    <mergeCell ref="L314:L315"/>
    <mergeCell ref="AX300:BA301"/>
    <mergeCell ref="A302:E303"/>
    <mergeCell ref="F302:F303"/>
    <mergeCell ref="H302:H303"/>
    <mergeCell ref="I302:I303"/>
    <mergeCell ref="J302:J303"/>
    <mergeCell ref="K302:K303"/>
    <mergeCell ref="L302:L303"/>
    <mergeCell ref="L298:L299"/>
    <mergeCell ref="AX298:AY299"/>
    <mergeCell ref="A300:A301"/>
    <mergeCell ref="C300:C301"/>
    <mergeCell ref="D300:D301"/>
    <mergeCell ref="H300:H301"/>
    <mergeCell ref="I300:I301"/>
    <mergeCell ref="J300:J301"/>
    <mergeCell ref="K300:K301"/>
    <mergeCell ref="L300:L301"/>
    <mergeCell ref="K296:K297"/>
    <mergeCell ref="L296:L297"/>
    <mergeCell ref="A298:A299"/>
    <mergeCell ref="C298:C299"/>
    <mergeCell ref="D298:D299"/>
    <mergeCell ref="F298:F299"/>
    <mergeCell ref="H298:H299"/>
    <mergeCell ref="I298:I299"/>
    <mergeCell ref="J298:J299"/>
    <mergeCell ref="K298:K299"/>
    <mergeCell ref="A296:A297"/>
    <mergeCell ref="C296:C297"/>
    <mergeCell ref="D296:D297"/>
    <mergeCell ref="H296:H297"/>
    <mergeCell ref="I296:I297"/>
    <mergeCell ref="J296:J297"/>
    <mergeCell ref="AX292:AY293"/>
    <mergeCell ref="A294:A295"/>
    <mergeCell ref="C294:C295"/>
    <mergeCell ref="D294:D295"/>
    <mergeCell ref="H294:H295"/>
    <mergeCell ref="I294:I295"/>
    <mergeCell ref="J294:J295"/>
    <mergeCell ref="K294:K295"/>
    <mergeCell ref="L294:L295"/>
    <mergeCell ref="L290:L291"/>
    <mergeCell ref="AX290:AY291"/>
    <mergeCell ref="A292:A293"/>
    <mergeCell ref="C292:C293"/>
    <mergeCell ref="D292:D293"/>
    <mergeCell ref="H292:H293"/>
    <mergeCell ref="I292:I293"/>
    <mergeCell ref="J292:J293"/>
    <mergeCell ref="K292:K293"/>
    <mergeCell ref="L292:L293"/>
    <mergeCell ref="L288:L289"/>
    <mergeCell ref="A290:A291"/>
    <mergeCell ref="C290:C291"/>
    <mergeCell ref="D290:D291"/>
    <mergeCell ref="F290:F291"/>
    <mergeCell ref="G290:G291"/>
    <mergeCell ref="H290:H291"/>
    <mergeCell ref="I290:I291"/>
    <mergeCell ref="J290:J291"/>
    <mergeCell ref="K290:K291"/>
    <mergeCell ref="K286:K287"/>
    <mergeCell ref="L286:L287"/>
    <mergeCell ref="AX286:AX287"/>
    <mergeCell ref="A288:A289"/>
    <mergeCell ref="C288:C289"/>
    <mergeCell ref="D288:D289"/>
    <mergeCell ref="H288:H289"/>
    <mergeCell ref="I288:I289"/>
    <mergeCell ref="J288:J289"/>
    <mergeCell ref="K288:K289"/>
    <mergeCell ref="A286:A287"/>
    <mergeCell ref="C286:C287"/>
    <mergeCell ref="D286:D287"/>
    <mergeCell ref="H286:H287"/>
    <mergeCell ref="I286:I287"/>
    <mergeCell ref="J286:J287"/>
    <mergeCell ref="AX282:AY283"/>
    <mergeCell ref="A284:A285"/>
    <mergeCell ref="C284:C285"/>
    <mergeCell ref="D284:D285"/>
    <mergeCell ref="F284:F285"/>
    <mergeCell ref="H284:H285"/>
    <mergeCell ref="I284:I285"/>
    <mergeCell ref="J284:J285"/>
    <mergeCell ref="K284:K285"/>
    <mergeCell ref="L284:L285"/>
    <mergeCell ref="K280:K281"/>
    <mergeCell ref="L280:L281"/>
    <mergeCell ref="A282:A283"/>
    <mergeCell ref="C282:C283"/>
    <mergeCell ref="D282:D283"/>
    <mergeCell ref="H282:H283"/>
    <mergeCell ref="I282:I283"/>
    <mergeCell ref="J282:J283"/>
    <mergeCell ref="K282:K283"/>
    <mergeCell ref="L282:L283"/>
    <mergeCell ref="I278:I279"/>
    <mergeCell ref="J278:J279"/>
    <mergeCell ref="K278:K279"/>
    <mergeCell ref="L278:L279"/>
    <mergeCell ref="A280:A281"/>
    <mergeCell ref="C280:C281"/>
    <mergeCell ref="D280:D281"/>
    <mergeCell ref="H280:H281"/>
    <mergeCell ref="I280:I281"/>
    <mergeCell ref="J280:J281"/>
    <mergeCell ref="AX270:AY271"/>
    <mergeCell ref="A272:A273"/>
    <mergeCell ref="C272:C273"/>
    <mergeCell ref="D272:D273"/>
    <mergeCell ref="F272:F273"/>
    <mergeCell ref="G272:G273"/>
    <mergeCell ref="H272:H273"/>
    <mergeCell ref="I272:I273"/>
    <mergeCell ref="I276:I277"/>
    <mergeCell ref="J276:J277"/>
    <mergeCell ref="K276:K277"/>
    <mergeCell ref="L276:L277"/>
    <mergeCell ref="AX276:AY277"/>
    <mergeCell ref="A278:A279"/>
    <mergeCell ref="C278:C279"/>
    <mergeCell ref="D278:D279"/>
    <mergeCell ref="F278:F279"/>
    <mergeCell ref="H278:H279"/>
    <mergeCell ref="J274:J275"/>
    <mergeCell ref="K274:K275"/>
    <mergeCell ref="L274:L275"/>
    <mergeCell ref="AX274:AZ275"/>
    <mergeCell ref="A276:A277"/>
    <mergeCell ref="C276:C277"/>
    <mergeCell ref="D276:D277"/>
    <mergeCell ref="F276:F277"/>
    <mergeCell ref="G276:G277"/>
    <mergeCell ref="H276:H277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I270:I271"/>
    <mergeCell ref="J270:J271"/>
    <mergeCell ref="L266:L267"/>
    <mergeCell ref="A268:A269"/>
    <mergeCell ref="B268:B301"/>
    <mergeCell ref="C268:C269"/>
    <mergeCell ref="D268:D269"/>
    <mergeCell ref="F268:F269"/>
    <mergeCell ref="G268:G269"/>
    <mergeCell ref="H268:H269"/>
    <mergeCell ref="I268:I269"/>
    <mergeCell ref="J268:J269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4:I275"/>
    <mergeCell ref="K270:K271"/>
    <mergeCell ref="L270:L271"/>
    <mergeCell ref="J264:J265"/>
    <mergeCell ref="K264:K265"/>
    <mergeCell ref="L264:L265"/>
    <mergeCell ref="AX264:AZ265"/>
    <mergeCell ref="A266:E267"/>
    <mergeCell ref="F266:F267"/>
    <mergeCell ref="H266:H267"/>
    <mergeCell ref="I266:I267"/>
    <mergeCell ref="J266:J267"/>
    <mergeCell ref="K266:K267"/>
    <mergeCell ref="J262:J263"/>
    <mergeCell ref="K262:K263"/>
    <mergeCell ref="L262:L263"/>
    <mergeCell ref="AX262:AZ263"/>
    <mergeCell ref="A264:A265"/>
    <mergeCell ref="C264:C265"/>
    <mergeCell ref="D264:D265"/>
    <mergeCell ref="F264:F265"/>
    <mergeCell ref="H264:H265"/>
    <mergeCell ref="I264:I265"/>
    <mergeCell ref="A262:A263"/>
    <mergeCell ref="C262:C263"/>
    <mergeCell ref="D262:D263"/>
    <mergeCell ref="F262:F263"/>
    <mergeCell ref="H262:H263"/>
    <mergeCell ref="I262:I263"/>
    <mergeCell ref="AX258:AZ259"/>
    <mergeCell ref="A260:A261"/>
    <mergeCell ref="C260:C261"/>
    <mergeCell ref="D260:D261"/>
    <mergeCell ref="F260:F261"/>
    <mergeCell ref="H260:H261"/>
    <mergeCell ref="I260:I261"/>
    <mergeCell ref="J260:J261"/>
    <mergeCell ref="K260:K261"/>
    <mergeCell ref="L260:L261"/>
    <mergeCell ref="AX256:AY257"/>
    <mergeCell ref="A258:A259"/>
    <mergeCell ref="C258:C259"/>
    <mergeCell ref="D258:D259"/>
    <mergeCell ref="F258:F259"/>
    <mergeCell ref="H258:H259"/>
    <mergeCell ref="I258:I259"/>
    <mergeCell ref="J258:J259"/>
    <mergeCell ref="K258:K259"/>
    <mergeCell ref="L258:L259"/>
    <mergeCell ref="AX254:AY255"/>
    <mergeCell ref="A256:A257"/>
    <mergeCell ref="C256:C257"/>
    <mergeCell ref="D256:D257"/>
    <mergeCell ref="F256:F257"/>
    <mergeCell ref="H256:H257"/>
    <mergeCell ref="I256:I257"/>
    <mergeCell ref="J256:J257"/>
    <mergeCell ref="K256:K257"/>
    <mergeCell ref="L256:L257"/>
    <mergeCell ref="AX252:AY253"/>
    <mergeCell ref="A254:A255"/>
    <mergeCell ref="C254:C255"/>
    <mergeCell ref="D254:D255"/>
    <mergeCell ref="F254:F255"/>
    <mergeCell ref="H254:H255"/>
    <mergeCell ref="I254:I255"/>
    <mergeCell ref="J254:J255"/>
    <mergeCell ref="K254:K255"/>
    <mergeCell ref="L254:L255"/>
    <mergeCell ref="L250:L251"/>
    <mergeCell ref="A252:A253"/>
    <mergeCell ref="C252:C253"/>
    <mergeCell ref="D252:D253"/>
    <mergeCell ref="F252:F253"/>
    <mergeCell ref="H252:H253"/>
    <mergeCell ref="I252:I253"/>
    <mergeCell ref="J252:J253"/>
    <mergeCell ref="K252:K253"/>
    <mergeCell ref="L252:L253"/>
    <mergeCell ref="K248:K249"/>
    <mergeCell ref="L248:L249"/>
    <mergeCell ref="A250:A251"/>
    <mergeCell ref="C250:C251"/>
    <mergeCell ref="D250:D251"/>
    <mergeCell ref="F250:F251"/>
    <mergeCell ref="H250:H251"/>
    <mergeCell ref="I250:I251"/>
    <mergeCell ref="J250:J251"/>
    <mergeCell ref="K250:K251"/>
    <mergeCell ref="J246:J247"/>
    <mergeCell ref="K246:K247"/>
    <mergeCell ref="L246:L247"/>
    <mergeCell ref="A248:A249"/>
    <mergeCell ref="C248:C249"/>
    <mergeCell ref="D248:D249"/>
    <mergeCell ref="F248:F249"/>
    <mergeCell ref="H248:H249"/>
    <mergeCell ref="I248:I249"/>
    <mergeCell ref="J248:J249"/>
    <mergeCell ref="A246:A247"/>
    <mergeCell ref="C246:C247"/>
    <mergeCell ref="D246:D247"/>
    <mergeCell ref="F246:F247"/>
    <mergeCell ref="H246:H247"/>
    <mergeCell ref="I246:I247"/>
    <mergeCell ref="L242:L243"/>
    <mergeCell ref="A244:A245"/>
    <mergeCell ref="C244:C245"/>
    <mergeCell ref="D244:D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F242:F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F240:F241"/>
    <mergeCell ref="H240:H241"/>
    <mergeCell ref="I240:I241"/>
    <mergeCell ref="J240:J241"/>
    <mergeCell ref="A238:A239"/>
    <mergeCell ref="C238:C239"/>
    <mergeCell ref="D238:D239"/>
    <mergeCell ref="F238:F239"/>
    <mergeCell ref="H238:H239"/>
    <mergeCell ref="I238:I239"/>
    <mergeCell ref="L234:L235"/>
    <mergeCell ref="A236:A237"/>
    <mergeCell ref="C236:C237"/>
    <mergeCell ref="D236:D237"/>
    <mergeCell ref="H236:H237"/>
    <mergeCell ref="I236:I237"/>
    <mergeCell ref="J236:J237"/>
    <mergeCell ref="K236:K237"/>
    <mergeCell ref="L236:L237"/>
    <mergeCell ref="K232:K233"/>
    <mergeCell ref="L232:L233"/>
    <mergeCell ref="A234:A235"/>
    <mergeCell ref="C234:C235"/>
    <mergeCell ref="D234:D235"/>
    <mergeCell ref="F234:F235"/>
    <mergeCell ref="H234:H235"/>
    <mergeCell ref="I234:I235"/>
    <mergeCell ref="J234:J235"/>
    <mergeCell ref="K234:K235"/>
    <mergeCell ref="K230:K231"/>
    <mergeCell ref="L230:L231"/>
    <mergeCell ref="A232:A233"/>
    <mergeCell ref="C232:C233"/>
    <mergeCell ref="D232:D233"/>
    <mergeCell ref="F232:F233"/>
    <mergeCell ref="G232:G233"/>
    <mergeCell ref="H232:H233"/>
    <mergeCell ref="I232:I233"/>
    <mergeCell ref="J232:J233"/>
    <mergeCell ref="J228:J229"/>
    <mergeCell ref="K228:K229"/>
    <mergeCell ref="L228:L229"/>
    <mergeCell ref="A230:A231"/>
    <mergeCell ref="C230:C231"/>
    <mergeCell ref="D230:D231"/>
    <mergeCell ref="F230:F231"/>
    <mergeCell ref="H230:H231"/>
    <mergeCell ref="I230:I231"/>
    <mergeCell ref="J230:J231"/>
    <mergeCell ref="J226:J227"/>
    <mergeCell ref="K226:K227"/>
    <mergeCell ref="L226:L227"/>
    <mergeCell ref="AX226:AY227"/>
    <mergeCell ref="A228:A229"/>
    <mergeCell ref="C228:C229"/>
    <mergeCell ref="D228:D229"/>
    <mergeCell ref="F228:F229"/>
    <mergeCell ref="H228:H229"/>
    <mergeCell ref="I228:I229"/>
    <mergeCell ref="A226:A227"/>
    <mergeCell ref="C226:C227"/>
    <mergeCell ref="D226:D227"/>
    <mergeCell ref="F226:F227"/>
    <mergeCell ref="H226:H227"/>
    <mergeCell ref="I226:I227"/>
    <mergeCell ref="L222:L223"/>
    <mergeCell ref="A224:A225"/>
    <mergeCell ref="D224:D225"/>
    <mergeCell ref="F224:F225"/>
    <mergeCell ref="G224:G225"/>
    <mergeCell ref="H224:H225"/>
    <mergeCell ref="I224:I225"/>
    <mergeCell ref="J224:J225"/>
    <mergeCell ref="K224:K225"/>
    <mergeCell ref="L224:L225"/>
    <mergeCell ref="A222:A223"/>
    <mergeCell ref="D222:D223"/>
    <mergeCell ref="H222:H223"/>
    <mergeCell ref="I222:I223"/>
    <mergeCell ref="J222:J223"/>
    <mergeCell ref="K222:K223"/>
    <mergeCell ref="AX218:AY219"/>
    <mergeCell ref="A220:A221"/>
    <mergeCell ref="C220:C221"/>
    <mergeCell ref="D220:D221"/>
    <mergeCell ref="H220:H221"/>
    <mergeCell ref="I220:I221"/>
    <mergeCell ref="J220:J221"/>
    <mergeCell ref="K220:K221"/>
    <mergeCell ref="L220:L221"/>
    <mergeCell ref="AX220:AY221"/>
    <mergeCell ref="L216:L217"/>
    <mergeCell ref="AX216:AY217"/>
    <mergeCell ref="A218:A219"/>
    <mergeCell ref="C218:C219"/>
    <mergeCell ref="D218:D219"/>
    <mergeCell ref="H218:H219"/>
    <mergeCell ref="I218:I219"/>
    <mergeCell ref="J218:J219"/>
    <mergeCell ref="K218:K219"/>
    <mergeCell ref="L218:L219"/>
    <mergeCell ref="K214:K215"/>
    <mergeCell ref="L214:L215"/>
    <mergeCell ref="AX214:AY215"/>
    <mergeCell ref="A216:A217"/>
    <mergeCell ref="C216:C217"/>
    <mergeCell ref="D216:D217"/>
    <mergeCell ref="H216:H217"/>
    <mergeCell ref="I216:I217"/>
    <mergeCell ref="J216:J217"/>
    <mergeCell ref="K216:K217"/>
    <mergeCell ref="A214:A215"/>
    <mergeCell ref="C214:C215"/>
    <mergeCell ref="D214:D215"/>
    <mergeCell ref="H214:H215"/>
    <mergeCell ref="I214:I215"/>
    <mergeCell ref="J214:J215"/>
    <mergeCell ref="AX210:AY211"/>
    <mergeCell ref="A212:A213"/>
    <mergeCell ref="C212:C213"/>
    <mergeCell ref="D212:D213"/>
    <mergeCell ref="H212:H213"/>
    <mergeCell ref="I212:I213"/>
    <mergeCell ref="J212:J213"/>
    <mergeCell ref="K212:K213"/>
    <mergeCell ref="L212:L213"/>
    <mergeCell ref="AX212:AY213"/>
    <mergeCell ref="J204:J205"/>
    <mergeCell ref="K208:K209"/>
    <mergeCell ref="L208:L209"/>
    <mergeCell ref="A210:A211"/>
    <mergeCell ref="C210:C211"/>
    <mergeCell ref="D210:D211"/>
    <mergeCell ref="H210:H211"/>
    <mergeCell ref="I210:I211"/>
    <mergeCell ref="J210:J211"/>
    <mergeCell ref="K210:K211"/>
    <mergeCell ref="L210:L211"/>
    <mergeCell ref="J206:J207"/>
    <mergeCell ref="K206:K207"/>
    <mergeCell ref="L206:L207"/>
    <mergeCell ref="A208:A209"/>
    <mergeCell ref="C208:C209"/>
    <mergeCell ref="D208:D209"/>
    <mergeCell ref="F208:F209"/>
    <mergeCell ref="H208:H209"/>
    <mergeCell ref="I208:I209"/>
    <mergeCell ref="J208:J209"/>
    <mergeCell ref="A206:A207"/>
    <mergeCell ref="C206:C207"/>
    <mergeCell ref="D206:D207"/>
    <mergeCell ref="F206:F207"/>
    <mergeCell ref="G206:G207"/>
    <mergeCell ref="H206:H207"/>
    <mergeCell ref="I206:I207"/>
    <mergeCell ref="K204:K205"/>
    <mergeCell ref="L204:L205"/>
    <mergeCell ref="A204:A205"/>
    <mergeCell ref="C204:C205"/>
    <mergeCell ref="H202:H203"/>
    <mergeCell ref="I202:I203"/>
    <mergeCell ref="J202:J203"/>
    <mergeCell ref="K202:K203"/>
    <mergeCell ref="L202:L203"/>
    <mergeCell ref="J196:J197"/>
    <mergeCell ref="K196:K197"/>
    <mergeCell ref="L196:L197"/>
    <mergeCell ref="A198:A199"/>
    <mergeCell ref="C198:C199"/>
    <mergeCell ref="D198:D199"/>
    <mergeCell ref="F198:F199"/>
    <mergeCell ref="H198:H199"/>
    <mergeCell ref="I198:I199"/>
    <mergeCell ref="J198:J199"/>
    <mergeCell ref="A196:A197"/>
    <mergeCell ref="C196:C197"/>
    <mergeCell ref="D196:D197"/>
    <mergeCell ref="F196:F197"/>
    <mergeCell ref="H196:H197"/>
    <mergeCell ref="I196:I197"/>
    <mergeCell ref="A200:A201"/>
    <mergeCell ref="C200:C201"/>
    <mergeCell ref="D200:D201"/>
    <mergeCell ref="F200:F201"/>
    <mergeCell ref="H200:H201"/>
    <mergeCell ref="I200:I201"/>
    <mergeCell ref="J200:J201"/>
    <mergeCell ref="K200:K201"/>
    <mergeCell ref="AX192:AY193"/>
    <mergeCell ref="A194:A195"/>
    <mergeCell ref="C194:C195"/>
    <mergeCell ref="D194:D195"/>
    <mergeCell ref="F194:F195"/>
    <mergeCell ref="H194:H195"/>
    <mergeCell ref="I194:I195"/>
    <mergeCell ref="J194:J195"/>
    <mergeCell ref="K194:K195"/>
    <mergeCell ref="L194:L195"/>
    <mergeCell ref="L190:L191"/>
    <mergeCell ref="AX190:AY191"/>
    <mergeCell ref="A192:A193"/>
    <mergeCell ref="C192:C193"/>
    <mergeCell ref="D192:D193"/>
    <mergeCell ref="H192:H193"/>
    <mergeCell ref="I192:I193"/>
    <mergeCell ref="J192:J193"/>
    <mergeCell ref="K192:K193"/>
    <mergeCell ref="L192:L193"/>
    <mergeCell ref="D204:D205"/>
    <mergeCell ref="F204:F205"/>
    <mergeCell ref="H204:H205"/>
    <mergeCell ref="I204:I205"/>
    <mergeCell ref="L200:L201"/>
    <mergeCell ref="A202:A203"/>
    <mergeCell ref="C202:C203"/>
    <mergeCell ref="D202:D203"/>
    <mergeCell ref="M187:M189"/>
    <mergeCell ref="A190:A191"/>
    <mergeCell ref="B190:B265"/>
    <mergeCell ref="C190:C191"/>
    <mergeCell ref="D190:D191"/>
    <mergeCell ref="F190:F191"/>
    <mergeCell ref="H190:H191"/>
    <mergeCell ref="I190:I191"/>
    <mergeCell ref="J190:J191"/>
    <mergeCell ref="K190:K191"/>
    <mergeCell ref="G187:G189"/>
    <mergeCell ref="H187:H189"/>
    <mergeCell ref="I187:I189"/>
    <mergeCell ref="J187:J189"/>
    <mergeCell ref="K187:K189"/>
    <mergeCell ref="L187:L189"/>
    <mergeCell ref="A187:A189"/>
    <mergeCell ref="B187:B189"/>
    <mergeCell ref="C187:C189"/>
    <mergeCell ref="D187:D189"/>
    <mergeCell ref="E187:E189"/>
    <mergeCell ref="F187:F189"/>
    <mergeCell ref="K198:K199"/>
    <mergeCell ref="L198:L199"/>
    <mergeCell ref="AX183:AY184"/>
    <mergeCell ref="A185:E186"/>
    <mergeCell ref="F185:F186"/>
    <mergeCell ref="H185:H186"/>
    <mergeCell ref="I185:I186"/>
    <mergeCell ref="J185:J186"/>
    <mergeCell ref="K185:K186"/>
    <mergeCell ref="L185:L186"/>
    <mergeCell ref="AX181:AY182"/>
    <mergeCell ref="A183:A184"/>
    <mergeCell ref="C183:C184"/>
    <mergeCell ref="D183:D184"/>
    <mergeCell ref="F183:F184"/>
    <mergeCell ref="H183:H184"/>
    <mergeCell ref="I183:I184"/>
    <mergeCell ref="J183:J184"/>
    <mergeCell ref="K183:K184"/>
    <mergeCell ref="L183:L184"/>
    <mergeCell ref="L179:L180"/>
    <mergeCell ref="A181:A182"/>
    <mergeCell ref="C181:C182"/>
    <mergeCell ref="D181:D182"/>
    <mergeCell ref="F181:F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F179:F180"/>
    <mergeCell ref="H179:H180"/>
    <mergeCell ref="I179:I180"/>
    <mergeCell ref="J179:J180"/>
    <mergeCell ref="K179:K180"/>
    <mergeCell ref="J175:J176"/>
    <mergeCell ref="K175:K176"/>
    <mergeCell ref="L175:L176"/>
    <mergeCell ref="AX175:AY176"/>
    <mergeCell ref="A177:A178"/>
    <mergeCell ref="C177:C178"/>
    <mergeCell ref="D177:D178"/>
    <mergeCell ref="H177:H178"/>
    <mergeCell ref="I177:I178"/>
    <mergeCell ref="J177:J178"/>
    <mergeCell ref="J173:J174"/>
    <mergeCell ref="K173:K174"/>
    <mergeCell ref="L173:L174"/>
    <mergeCell ref="AX173:AY174"/>
    <mergeCell ref="A175:A176"/>
    <mergeCell ref="C175:C176"/>
    <mergeCell ref="D175:D176"/>
    <mergeCell ref="F175:F176"/>
    <mergeCell ref="H175:H176"/>
    <mergeCell ref="I175:I176"/>
    <mergeCell ref="A173:A174"/>
    <mergeCell ref="C173:C174"/>
    <mergeCell ref="D173:D174"/>
    <mergeCell ref="F173:F174"/>
    <mergeCell ref="H173:H174"/>
    <mergeCell ref="I173:I174"/>
    <mergeCell ref="K169:K170"/>
    <mergeCell ref="L169:L170"/>
    <mergeCell ref="A171:A172"/>
    <mergeCell ref="C171:C172"/>
    <mergeCell ref="D171:D172"/>
    <mergeCell ref="H171:H172"/>
    <mergeCell ref="I171:I172"/>
    <mergeCell ref="J171:J172"/>
    <mergeCell ref="K171:K172"/>
    <mergeCell ref="L171:L172"/>
    <mergeCell ref="J167:J168"/>
    <mergeCell ref="K167:K168"/>
    <mergeCell ref="L167:L168"/>
    <mergeCell ref="AX167:AY168"/>
    <mergeCell ref="A169:A170"/>
    <mergeCell ref="C169:C170"/>
    <mergeCell ref="D169:D170"/>
    <mergeCell ref="H169:H170"/>
    <mergeCell ref="I169:I170"/>
    <mergeCell ref="J169:J170"/>
    <mergeCell ref="I165:I166"/>
    <mergeCell ref="J165:J166"/>
    <mergeCell ref="K165:K166"/>
    <mergeCell ref="L165:L166"/>
    <mergeCell ref="AX165:AY166"/>
    <mergeCell ref="A167:A168"/>
    <mergeCell ref="C167:C168"/>
    <mergeCell ref="D167:D168"/>
    <mergeCell ref="H167:H168"/>
    <mergeCell ref="I167:I168"/>
    <mergeCell ref="A165:A166"/>
    <mergeCell ref="C165:C166"/>
    <mergeCell ref="D165:D166"/>
    <mergeCell ref="F165:F166"/>
    <mergeCell ref="G165:G166"/>
    <mergeCell ref="H165:H166"/>
    <mergeCell ref="L161:L162"/>
    <mergeCell ref="A163:A164"/>
    <mergeCell ref="C163:C164"/>
    <mergeCell ref="D163:D164"/>
    <mergeCell ref="G163:G164"/>
    <mergeCell ref="H163:H164"/>
    <mergeCell ref="I163:I164"/>
    <mergeCell ref="J163:J164"/>
    <mergeCell ref="K163:K164"/>
    <mergeCell ref="L163:L164"/>
    <mergeCell ref="L159:L160"/>
    <mergeCell ref="AX159:AY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57:L158"/>
    <mergeCell ref="AX157:AY158"/>
    <mergeCell ref="A159:A160"/>
    <mergeCell ref="C159:C160"/>
    <mergeCell ref="D159:D160"/>
    <mergeCell ref="F159:F160"/>
    <mergeCell ref="H159:H160"/>
    <mergeCell ref="I159:I160"/>
    <mergeCell ref="J159:J160"/>
    <mergeCell ref="K159:K160"/>
    <mergeCell ref="L155:L156"/>
    <mergeCell ref="AX155:AY156"/>
    <mergeCell ref="A157:A158"/>
    <mergeCell ref="C157:C158"/>
    <mergeCell ref="D157:D158"/>
    <mergeCell ref="F157:F158"/>
    <mergeCell ref="H157:H158"/>
    <mergeCell ref="I157:I158"/>
    <mergeCell ref="J157:J158"/>
    <mergeCell ref="K157:K158"/>
    <mergeCell ref="L153:L154"/>
    <mergeCell ref="AX153:AY154"/>
    <mergeCell ref="A155:A156"/>
    <mergeCell ref="C155:C156"/>
    <mergeCell ref="D155:D156"/>
    <mergeCell ref="F155:F156"/>
    <mergeCell ref="H155:H156"/>
    <mergeCell ref="I155:I156"/>
    <mergeCell ref="J155:J156"/>
    <mergeCell ref="K155:K156"/>
    <mergeCell ref="D143:D144"/>
    <mergeCell ref="F143:F144"/>
    <mergeCell ref="H143:H144"/>
    <mergeCell ref="I143:I144"/>
    <mergeCell ref="K151:K152"/>
    <mergeCell ref="L151:L152"/>
    <mergeCell ref="A153:A154"/>
    <mergeCell ref="C153:C154"/>
    <mergeCell ref="D153:D154"/>
    <mergeCell ref="F153:F154"/>
    <mergeCell ref="H153:H154"/>
    <mergeCell ref="I153:I154"/>
    <mergeCell ref="J153:J154"/>
    <mergeCell ref="K153:K154"/>
    <mergeCell ref="A151:A152"/>
    <mergeCell ref="D151:D152"/>
    <mergeCell ref="F151:F152"/>
    <mergeCell ref="H151:H152"/>
    <mergeCell ref="I151:I152"/>
    <mergeCell ref="J151:J152"/>
    <mergeCell ref="L147:L148"/>
    <mergeCell ref="A149:A150"/>
    <mergeCell ref="C149:C150"/>
    <mergeCell ref="D149:D150"/>
    <mergeCell ref="F149:F150"/>
    <mergeCell ref="H149:H150"/>
    <mergeCell ref="I149:I150"/>
    <mergeCell ref="J149:J150"/>
    <mergeCell ref="K149:K150"/>
    <mergeCell ref="L149:L150"/>
    <mergeCell ref="K137:K138"/>
    <mergeCell ref="L137:L138"/>
    <mergeCell ref="A139:A140"/>
    <mergeCell ref="D139:D140"/>
    <mergeCell ref="F139:F140"/>
    <mergeCell ref="G139:G140"/>
    <mergeCell ref="H139:H140"/>
    <mergeCell ref="I139:I140"/>
    <mergeCell ref="J139:J140"/>
    <mergeCell ref="K139:K140"/>
    <mergeCell ref="K145:K146"/>
    <mergeCell ref="L145:L146"/>
    <mergeCell ref="A147:A148"/>
    <mergeCell ref="C147:C148"/>
    <mergeCell ref="D147:D148"/>
    <mergeCell ref="F147:F148"/>
    <mergeCell ref="H147:H148"/>
    <mergeCell ref="I147:I148"/>
    <mergeCell ref="J147:J148"/>
    <mergeCell ref="K147:K148"/>
    <mergeCell ref="J143:J144"/>
    <mergeCell ref="K143:K144"/>
    <mergeCell ref="L143:L144"/>
    <mergeCell ref="A145:A146"/>
    <mergeCell ref="C145:C146"/>
    <mergeCell ref="D145:D146"/>
    <mergeCell ref="F145:F146"/>
    <mergeCell ref="H145:H146"/>
    <mergeCell ref="I145:I146"/>
    <mergeCell ref="J145:J146"/>
    <mergeCell ref="A143:A144"/>
    <mergeCell ref="C143:C144"/>
    <mergeCell ref="M134:M136"/>
    <mergeCell ref="A137:A138"/>
    <mergeCell ref="B137:B184"/>
    <mergeCell ref="C137:C138"/>
    <mergeCell ref="D137:D138"/>
    <mergeCell ref="F137:F138"/>
    <mergeCell ref="G137:G138"/>
    <mergeCell ref="H137:H138"/>
    <mergeCell ref="I137:I138"/>
    <mergeCell ref="J137:J138"/>
    <mergeCell ref="G134:G136"/>
    <mergeCell ref="H134:H136"/>
    <mergeCell ref="I134:I136"/>
    <mergeCell ref="J134:J136"/>
    <mergeCell ref="K134:K136"/>
    <mergeCell ref="L134:L136"/>
    <mergeCell ref="A134:A136"/>
    <mergeCell ref="B134:B136"/>
    <mergeCell ref="C134:C136"/>
    <mergeCell ref="D134:D136"/>
    <mergeCell ref="E134:E136"/>
    <mergeCell ref="F134:F136"/>
    <mergeCell ref="L139:L140"/>
    <mergeCell ref="A141:A142"/>
    <mergeCell ref="C141:C142"/>
    <mergeCell ref="D141:D142"/>
    <mergeCell ref="F141:F142"/>
    <mergeCell ref="H141:H142"/>
    <mergeCell ref="I141:I142"/>
    <mergeCell ref="J141:J142"/>
    <mergeCell ref="K141:K142"/>
    <mergeCell ref="L141:L142"/>
    <mergeCell ref="L130:L131"/>
    <mergeCell ref="A132:E133"/>
    <mergeCell ref="F132:F133"/>
    <mergeCell ref="H132:H133"/>
    <mergeCell ref="I132:I133"/>
    <mergeCell ref="J132:J133"/>
    <mergeCell ref="K132:K133"/>
    <mergeCell ref="L132:L133"/>
    <mergeCell ref="A130:E131"/>
    <mergeCell ref="F130:F131"/>
    <mergeCell ref="H130:H131"/>
    <mergeCell ref="I130:I131"/>
    <mergeCell ref="J130:J131"/>
    <mergeCell ref="K130:K131"/>
    <mergeCell ref="L126:L127"/>
    <mergeCell ref="A128:A129"/>
    <mergeCell ref="C128:C129"/>
    <mergeCell ref="D128:D129"/>
    <mergeCell ref="F128:F129"/>
    <mergeCell ref="H128:H129"/>
    <mergeCell ref="I128:I129"/>
    <mergeCell ref="J128:J129"/>
    <mergeCell ref="K128:K129"/>
    <mergeCell ref="L128:L129"/>
    <mergeCell ref="J124:J125"/>
    <mergeCell ref="K124:K125"/>
    <mergeCell ref="L124:L125"/>
    <mergeCell ref="A126:A127"/>
    <mergeCell ref="D126:D127"/>
    <mergeCell ref="F126:F127"/>
    <mergeCell ref="H126:H127"/>
    <mergeCell ref="I126:I127"/>
    <mergeCell ref="J126:J127"/>
    <mergeCell ref="K126:K127"/>
    <mergeCell ref="I122:I123"/>
    <mergeCell ref="J122:J123"/>
    <mergeCell ref="K122:K123"/>
    <mergeCell ref="L122:L123"/>
    <mergeCell ref="A124:A125"/>
    <mergeCell ref="D124:D125"/>
    <mergeCell ref="F124:F125"/>
    <mergeCell ref="G124:G125"/>
    <mergeCell ref="H124:H125"/>
    <mergeCell ref="I124:I125"/>
    <mergeCell ref="A122:A123"/>
    <mergeCell ref="B122:B129"/>
    <mergeCell ref="D122:D123"/>
    <mergeCell ref="F122:F123"/>
    <mergeCell ref="G122:G123"/>
    <mergeCell ref="H122:H123"/>
    <mergeCell ref="L118:L119"/>
    <mergeCell ref="A120:E121"/>
    <mergeCell ref="H120:H121"/>
    <mergeCell ref="I120:I121"/>
    <mergeCell ref="J120:J121"/>
    <mergeCell ref="K120:K121"/>
    <mergeCell ref="L120:L121"/>
    <mergeCell ref="L116:L117"/>
    <mergeCell ref="A118:A119"/>
    <mergeCell ref="C118:C119"/>
    <mergeCell ref="D118:D119"/>
    <mergeCell ref="F118:F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H116:H117"/>
    <mergeCell ref="I116:I117"/>
    <mergeCell ref="J116:J117"/>
    <mergeCell ref="K116:K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F112:F113"/>
    <mergeCell ref="H112:H113"/>
    <mergeCell ref="I112:I113"/>
    <mergeCell ref="J112:J113"/>
    <mergeCell ref="I108:I109"/>
    <mergeCell ref="J108:J109"/>
    <mergeCell ref="K108:K109"/>
    <mergeCell ref="L108:L109"/>
    <mergeCell ref="A110:A111"/>
    <mergeCell ref="C110:C111"/>
    <mergeCell ref="D110:D111"/>
    <mergeCell ref="F110:F111"/>
    <mergeCell ref="H110:H111"/>
    <mergeCell ref="I110:I111"/>
    <mergeCell ref="I106:I107"/>
    <mergeCell ref="J106:J107"/>
    <mergeCell ref="K106:K107"/>
    <mergeCell ref="L106:L107"/>
    <mergeCell ref="A108:A109"/>
    <mergeCell ref="C108:C109"/>
    <mergeCell ref="D108:D109"/>
    <mergeCell ref="F108:F109"/>
    <mergeCell ref="G108:G109"/>
    <mergeCell ref="H108:H109"/>
    <mergeCell ref="I104:I105"/>
    <mergeCell ref="J104:J105"/>
    <mergeCell ref="K104:K105"/>
    <mergeCell ref="L104:L105"/>
    <mergeCell ref="A106:A107"/>
    <mergeCell ref="C106:C107"/>
    <mergeCell ref="D106:D107"/>
    <mergeCell ref="F106:F107"/>
    <mergeCell ref="G106:G107"/>
    <mergeCell ref="H106:H107"/>
    <mergeCell ref="A104:A105"/>
    <mergeCell ref="C104:C105"/>
    <mergeCell ref="D104:D105"/>
    <mergeCell ref="F104:F105"/>
    <mergeCell ref="G104:G105"/>
    <mergeCell ref="H104:H105"/>
    <mergeCell ref="L100:L101"/>
    <mergeCell ref="A102:A103"/>
    <mergeCell ref="C102:C103"/>
    <mergeCell ref="D102:D103"/>
    <mergeCell ref="F102:F103"/>
    <mergeCell ref="H102:H103"/>
    <mergeCell ref="I102:I103"/>
    <mergeCell ref="J102:J103"/>
    <mergeCell ref="K102:K103"/>
    <mergeCell ref="L102:L103"/>
    <mergeCell ref="K98:K99"/>
    <mergeCell ref="L98:L99"/>
    <mergeCell ref="A100:A101"/>
    <mergeCell ref="C100:C101"/>
    <mergeCell ref="D100:D101"/>
    <mergeCell ref="F100:F101"/>
    <mergeCell ref="H100:H101"/>
    <mergeCell ref="I100:I101"/>
    <mergeCell ref="J100:J101"/>
    <mergeCell ref="K100:K101"/>
    <mergeCell ref="J96:J97"/>
    <mergeCell ref="K96:K97"/>
    <mergeCell ref="L96:L97"/>
    <mergeCell ref="A98:A99"/>
    <mergeCell ref="C98:C99"/>
    <mergeCell ref="D98:D99"/>
    <mergeCell ref="F98:F99"/>
    <mergeCell ref="H98:H99"/>
    <mergeCell ref="I98:I99"/>
    <mergeCell ref="J98:J99"/>
    <mergeCell ref="A96:A97"/>
    <mergeCell ref="C96:C97"/>
    <mergeCell ref="D96:D97"/>
    <mergeCell ref="F96:F97"/>
    <mergeCell ref="H96:H97"/>
    <mergeCell ref="I96:I97"/>
    <mergeCell ref="L92:L93"/>
    <mergeCell ref="A94:A95"/>
    <mergeCell ref="C94:C95"/>
    <mergeCell ref="D94:D95"/>
    <mergeCell ref="F94:F95"/>
    <mergeCell ref="H94:H95"/>
    <mergeCell ref="I94:I95"/>
    <mergeCell ref="J94:J95"/>
    <mergeCell ref="K94:K95"/>
    <mergeCell ref="L94:L95"/>
    <mergeCell ref="K90:K91"/>
    <mergeCell ref="L90:L91"/>
    <mergeCell ref="A92:A93"/>
    <mergeCell ref="C92:C93"/>
    <mergeCell ref="D92:D93"/>
    <mergeCell ref="F92:F93"/>
    <mergeCell ref="H92:H93"/>
    <mergeCell ref="I92:I93"/>
    <mergeCell ref="J92:J93"/>
    <mergeCell ref="K92:K93"/>
    <mergeCell ref="J88:J89"/>
    <mergeCell ref="K88:K89"/>
    <mergeCell ref="L88:L89"/>
    <mergeCell ref="A90:A91"/>
    <mergeCell ref="C90:C91"/>
    <mergeCell ref="D90:D91"/>
    <mergeCell ref="F90:F91"/>
    <mergeCell ref="H90:H91"/>
    <mergeCell ref="I90:I91"/>
    <mergeCell ref="J90:J91"/>
    <mergeCell ref="J86:J87"/>
    <mergeCell ref="K86:K87"/>
    <mergeCell ref="L86:L87"/>
    <mergeCell ref="A88:A89"/>
    <mergeCell ref="C88:C89"/>
    <mergeCell ref="D88:D89"/>
    <mergeCell ref="F88:F89"/>
    <mergeCell ref="G88:G89"/>
    <mergeCell ref="H88:H89"/>
    <mergeCell ref="I88:I89"/>
    <mergeCell ref="J84:J85"/>
    <mergeCell ref="K84:K85"/>
    <mergeCell ref="L84:L85"/>
    <mergeCell ref="A86:A87"/>
    <mergeCell ref="C86:C87"/>
    <mergeCell ref="D86:D87"/>
    <mergeCell ref="F86:F87"/>
    <mergeCell ref="G86:G87"/>
    <mergeCell ref="H86:H87"/>
    <mergeCell ref="I86:I87"/>
    <mergeCell ref="I82:I83"/>
    <mergeCell ref="J82:J83"/>
    <mergeCell ref="K82:K83"/>
    <mergeCell ref="L82:L83"/>
    <mergeCell ref="A84:A85"/>
    <mergeCell ref="C84:C85"/>
    <mergeCell ref="D84:D85"/>
    <mergeCell ref="F84:F85"/>
    <mergeCell ref="H84:H85"/>
    <mergeCell ref="I84:I85"/>
    <mergeCell ref="I80:I81"/>
    <mergeCell ref="J80:J81"/>
    <mergeCell ref="K80:K81"/>
    <mergeCell ref="L80:L81"/>
    <mergeCell ref="AX80:BA81"/>
    <mergeCell ref="A82:A83"/>
    <mergeCell ref="C82:C83"/>
    <mergeCell ref="D82:D83"/>
    <mergeCell ref="F82:F83"/>
    <mergeCell ref="H82:H83"/>
    <mergeCell ref="I78:I79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76:I77"/>
    <mergeCell ref="J76:J77"/>
    <mergeCell ref="K76:K77"/>
    <mergeCell ref="L76:L77"/>
    <mergeCell ref="A78:A79"/>
    <mergeCell ref="C78:C79"/>
    <mergeCell ref="D78:D79"/>
    <mergeCell ref="F78:F79"/>
    <mergeCell ref="G78:G79"/>
    <mergeCell ref="H78:H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I72:I73"/>
    <mergeCell ref="J72:J73"/>
    <mergeCell ref="K72:K73"/>
    <mergeCell ref="L72:L73"/>
    <mergeCell ref="A74:A75"/>
    <mergeCell ref="C74:C75"/>
    <mergeCell ref="D74:D75"/>
    <mergeCell ref="F74:F75"/>
    <mergeCell ref="G74:G75"/>
    <mergeCell ref="H74:H75"/>
    <mergeCell ref="A72:A73"/>
    <mergeCell ref="C72:C73"/>
    <mergeCell ref="D72:D73"/>
    <mergeCell ref="F72:F73"/>
    <mergeCell ref="G72:G73"/>
    <mergeCell ref="H72:H73"/>
    <mergeCell ref="AX70:AY71"/>
    <mergeCell ref="I68:I69"/>
    <mergeCell ref="J68:J69"/>
    <mergeCell ref="K68:K69"/>
    <mergeCell ref="L68:L69"/>
    <mergeCell ref="AX68:AY69"/>
    <mergeCell ref="A70:A71"/>
    <mergeCell ref="C70:C71"/>
    <mergeCell ref="D70:D71"/>
    <mergeCell ref="F70:F71"/>
    <mergeCell ref="G70:G71"/>
    <mergeCell ref="J66:J67"/>
    <mergeCell ref="K66:K67"/>
    <mergeCell ref="L66:L67"/>
    <mergeCell ref="AX66:AY67"/>
    <mergeCell ref="A68:A69"/>
    <mergeCell ref="C68:C69"/>
    <mergeCell ref="D68:D69"/>
    <mergeCell ref="F68:F69"/>
    <mergeCell ref="G68:G69"/>
    <mergeCell ref="H68:H69"/>
    <mergeCell ref="A66:A67"/>
    <mergeCell ref="C66:C67"/>
    <mergeCell ref="D66:D67"/>
    <mergeCell ref="F66:F67"/>
    <mergeCell ref="G66:G67"/>
    <mergeCell ref="H66:H67"/>
    <mergeCell ref="D64:D65"/>
    <mergeCell ref="F64:F65"/>
    <mergeCell ref="G64:G65"/>
    <mergeCell ref="H64:H65"/>
    <mergeCell ref="I64:I65"/>
    <mergeCell ref="J64:J65"/>
    <mergeCell ref="G62:G63"/>
    <mergeCell ref="H62:H63"/>
    <mergeCell ref="I62:I63"/>
    <mergeCell ref="J62:J63"/>
    <mergeCell ref="K58:K59"/>
    <mergeCell ref="L58:L59"/>
    <mergeCell ref="H70:H71"/>
    <mergeCell ref="I70:I71"/>
    <mergeCell ref="J70:J71"/>
    <mergeCell ref="K70:K71"/>
    <mergeCell ref="L70:L71"/>
    <mergeCell ref="J60:J61"/>
    <mergeCell ref="K60:K61"/>
    <mergeCell ref="L60:L61"/>
    <mergeCell ref="AX58:AY59"/>
    <mergeCell ref="A60:A61"/>
    <mergeCell ref="C60:C61"/>
    <mergeCell ref="D60:D61"/>
    <mergeCell ref="F60:F61"/>
    <mergeCell ref="G60:G61"/>
    <mergeCell ref="H60:H61"/>
    <mergeCell ref="I60:I61"/>
    <mergeCell ref="K64:K65"/>
    <mergeCell ref="L64:L65"/>
    <mergeCell ref="AX64:AX65"/>
    <mergeCell ref="L56:L57"/>
    <mergeCell ref="A58:A59"/>
    <mergeCell ref="B58:B119"/>
    <mergeCell ref="C58:C59"/>
    <mergeCell ref="D58:D59"/>
    <mergeCell ref="F58:F59"/>
    <mergeCell ref="G58:G59"/>
    <mergeCell ref="H58:H59"/>
    <mergeCell ref="I58:I59"/>
    <mergeCell ref="J58:J59"/>
    <mergeCell ref="A56:E57"/>
    <mergeCell ref="F56:F57"/>
    <mergeCell ref="H56:H57"/>
    <mergeCell ref="I56:I57"/>
    <mergeCell ref="J56:J57"/>
    <mergeCell ref="K56:K57"/>
    <mergeCell ref="I66:I67"/>
    <mergeCell ref="K62:K63"/>
    <mergeCell ref="L62:L63"/>
    <mergeCell ref="A64:A65"/>
    <mergeCell ref="C64:C65"/>
    <mergeCell ref="A62:A63"/>
    <mergeCell ref="D62:D63"/>
    <mergeCell ref="F62:F63"/>
    <mergeCell ref="J46:J47"/>
    <mergeCell ref="K50:K51"/>
    <mergeCell ref="L50:L51"/>
    <mergeCell ref="A52:A53"/>
    <mergeCell ref="C52:C53"/>
    <mergeCell ref="D52:D53"/>
    <mergeCell ref="F52:F53"/>
    <mergeCell ref="H52:H53"/>
    <mergeCell ref="I52:I53"/>
    <mergeCell ref="J52:J53"/>
    <mergeCell ref="K52:K53"/>
    <mergeCell ref="L48:L49"/>
    <mergeCell ref="L46:L47"/>
    <mergeCell ref="A48:A49"/>
    <mergeCell ref="C48:C49"/>
    <mergeCell ref="D48:D49"/>
    <mergeCell ref="F48:F49"/>
    <mergeCell ref="H48:H49"/>
    <mergeCell ref="I48:I49"/>
    <mergeCell ref="J48:J49"/>
    <mergeCell ref="K48:K49"/>
    <mergeCell ref="L52:L53"/>
    <mergeCell ref="A54:A55"/>
    <mergeCell ref="C54:C55"/>
    <mergeCell ref="D54:D55"/>
    <mergeCell ref="F54:F55"/>
    <mergeCell ref="H54:H55"/>
    <mergeCell ref="I54:I55"/>
    <mergeCell ref="J54:J55"/>
    <mergeCell ref="L36:L37"/>
    <mergeCell ref="AX36:AY37"/>
    <mergeCell ref="A36:A37"/>
    <mergeCell ref="K54:K55"/>
    <mergeCell ref="L54:L55"/>
    <mergeCell ref="I38:I39"/>
    <mergeCell ref="J38:J39"/>
    <mergeCell ref="K38:K39"/>
    <mergeCell ref="L38:L39"/>
    <mergeCell ref="D40:D41"/>
    <mergeCell ref="F40:F41"/>
    <mergeCell ref="G40:G41"/>
    <mergeCell ref="H40:H41"/>
    <mergeCell ref="I40:I41"/>
    <mergeCell ref="AX48:AY49"/>
    <mergeCell ref="A50:A51"/>
    <mergeCell ref="C50:C51"/>
    <mergeCell ref="D50:D51"/>
    <mergeCell ref="F50:F51"/>
    <mergeCell ref="G50:G51"/>
    <mergeCell ref="H50:H51"/>
    <mergeCell ref="I50:I51"/>
    <mergeCell ref="J50:J51"/>
    <mergeCell ref="F44:F45"/>
    <mergeCell ref="H44:H45"/>
    <mergeCell ref="I44:I45"/>
    <mergeCell ref="J40:J41"/>
    <mergeCell ref="K40:K41"/>
    <mergeCell ref="L40:L41"/>
    <mergeCell ref="A42:A43"/>
    <mergeCell ref="C42:C43"/>
    <mergeCell ref="D42:D43"/>
    <mergeCell ref="L42:L43"/>
    <mergeCell ref="AX42:AY43"/>
    <mergeCell ref="A44:A45"/>
    <mergeCell ref="C44:C45"/>
    <mergeCell ref="D44:D45"/>
    <mergeCell ref="J44:J45"/>
    <mergeCell ref="K44:K45"/>
    <mergeCell ref="L44:L45"/>
    <mergeCell ref="A46:A47"/>
    <mergeCell ref="C46:C47"/>
    <mergeCell ref="D46:D47"/>
    <mergeCell ref="F46:F47"/>
    <mergeCell ref="H46:H47"/>
    <mergeCell ref="I46:I47"/>
    <mergeCell ref="H38:H39"/>
    <mergeCell ref="I42:I43"/>
    <mergeCell ref="K46:K47"/>
    <mergeCell ref="F42:F43"/>
    <mergeCell ref="G42:G49"/>
    <mergeCell ref="H42:H43"/>
    <mergeCell ref="A32:A33"/>
    <mergeCell ref="C32:C33"/>
    <mergeCell ref="D32:D33"/>
    <mergeCell ref="F32:F33"/>
    <mergeCell ref="G32:G33"/>
    <mergeCell ref="H32:H33"/>
    <mergeCell ref="I32:I33"/>
    <mergeCell ref="J32:J33"/>
    <mergeCell ref="K32:K33"/>
    <mergeCell ref="D36:D37"/>
    <mergeCell ref="F36:F37"/>
    <mergeCell ref="G36:G39"/>
    <mergeCell ref="A38:A39"/>
    <mergeCell ref="D38:D39"/>
    <mergeCell ref="F38:F39"/>
    <mergeCell ref="J42:J43"/>
    <mergeCell ref="K42:K43"/>
    <mergeCell ref="H36:H37"/>
    <mergeCell ref="I36:I37"/>
    <mergeCell ref="J36:J37"/>
    <mergeCell ref="K36:K37"/>
    <mergeCell ref="B36:B55"/>
    <mergeCell ref="C36:C37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K30:K31"/>
    <mergeCell ref="L26:L27"/>
    <mergeCell ref="AX26:AY27"/>
    <mergeCell ref="A28:A29"/>
    <mergeCell ref="C28:C29"/>
    <mergeCell ref="D28:D29"/>
    <mergeCell ref="F28:F29"/>
    <mergeCell ref="H28:H29"/>
    <mergeCell ref="I28:I29"/>
    <mergeCell ref="J28:J29"/>
    <mergeCell ref="K28:K29"/>
    <mergeCell ref="L32:L33"/>
    <mergeCell ref="AX32:AX33"/>
    <mergeCell ref="A34:E35"/>
    <mergeCell ref="F34:F35"/>
    <mergeCell ref="H34:H35"/>
    <mergeCell ref="I34:I35"/>
    <mergeCell ref="J34:J35"/>
    <mergeCell ref="K34:K35"/>
    <mergeCell ref="L34:L35"/>
    <mergeCell ref="L30:L31"/>
    <mergeCell ref="J18:J19"/>
    <mergeCell ref="K18:K19"/>
    <mergeCell ref="K24:K25"/>
    <mergeCell ref="L24:L25"/>
    <mergeCell ref="A26:A27"/>
    <mergeCell ref="C26:C27"/>
    <mergeCell ref="D26:D27"/>
    <mergeCell ref="F26:F27"/>
    <mergeCell ref="H26:H27"/>
    <mergeCell ref="I26:I27"/>
    <mergeCell ref="J26:J27"/>
    <mergeCell ref="K26:K27"/>
    <mergeCell ref="J22:J23"/>
    <mergeCell ref="K22:K23"/>
    <mergeCell ref="L22:L23"/>
    <mergeCell ref="A24:A25"/>
    <mergeCell ref="C24:C25"/>
    <mergeCell ref="D24:D25"/>
    <mergeCell ref="F24:F25"/>
    <mergeCell ref="H24:H25"/>
    <mergeCell ref="I24:I25"/>
    <mergeCell ref="J24:J25"/>
    <mergeCell ref="AX12:AY13"/>
    <mergeCell ref="A14:A15"/>
    <mergeCell ref="C14:C15"/>
    <mergeCell ref="D14:D15"/>
    <mergeCell ref="F14:F15"/>
    <mergeCell ref="H14:H15"/>
    <mergeCell ref="I14:I15"/>
    <mergeCell ref="J14:J15"/>
    <mergeCell ref="L18:L19"/>
    <mergeCell ref="A20:A21"/>
    <mergeCell ref="C20:C21"/>
    <mergeCell ref="D20:D21"/>
    <mergeCell ref="F20:F21"/>
    <mergeCell ref="H20:H21"/>
    <mergeCell ref="I20:I21"/>
    <mergeCell ref="J20:J21"/>
    <mergeCell ref="K20:K21"/>
    <mergeCell ref="L20:L21"/>
    <mergeCell ref="K16:K17"/>
    <mergeCell ref="L16:L17"/>
    <mergeCell ref="A12:A13"/>
    <mergeCell ref="C12:C13"/>
    <mergeCell ref="D12:D13"/>
    <mergeCell ref="F12:F13"/>
    <mergeCell ref="H12:H13"/>
    <mergeCell ref="I12:I13"/>
    <mergeCell ref="J12:J13"/>
    <mergeCell ref="AX14:AY20"/>
    <mergeCell ref="D18:D19"/>
    <mergeCell ref="M7:M9"/>
    <mergeCell ref="N7:AM7"/>
    <mergeCell ref="A22:A23"/>
    <mergeCell ref="C22:C23"/>
    <mergeCell ref="D22:D23"/>
    <mergeCell ref="F22:F23"/>
    <mergeCell ref="H22:H23"/>
    <mergeCell ref="I22:I23"/>
    <mergeCell ref="F16:F17"/>
    <mergeCell ref="H16:H17"/>
    <mergeCell ref="I16:I17"/>
    <mergeCell ref="K14:K15"/>
    <mergeCell ref="L14:L15"/>
    <mergeCell ref="A16:A17"/>
    <mergeCell ref="C16:C17"/>
    <mergeCell ref="D16:D17"/>
    <mergeCell ref="A18:A19"/>
    <mergeCell ref="C18:C19"/>
    <mergeCell ref="J16:J17"/>
    <mergeCell ref="K12:K13"/>
    <mergeCell ref="L12:L13"/>
    <mergeCell ref="F18:F19"/>
    <mergeCell ref="H18:H19"/>
    <mergeCell ref="I18:I19"/>
    <mergeCell ref="K10:K11"/>
    <mergeCell ref="L10:L11"/>
    <mergeCell ref="AX10:AZ11"/>
    <mergeCell ref="A4:AI6"/>
    <mergeCell ref="AS4:AS6"/>
    <mergeCell ref="A7:A9"/>
    <mergeCell ref="B7:B9"/>
    <mergeCell ref="C7:C9"/>
    <mergeCell ref="D7:D9"/>
    <mergeCell ref="E7:E9"/>
    <mergeCell ref="F7:F9"/>
    <mergeCell ref="G7:G9"/>
    <mergeCell ref="H7:H9"/>
    <mergeCell ref="T2:U3"/>
    <mergeCell ref="W2:X2"/>
    <mergeCell ref="AC2:AD2"/>
    <mergeCell ref="AF2:AG2"/>
    <mergeCell ref="W3:X3"/>
    <mergeCell ref="AC3:AD3"/>
    <mergeCell ref="AF3:AG3"/>
    <mergeCell ref="AN7:AV7"/>
    <mergeCell ref="A10:A11"/>
    <mergeCell ref="B10:B33"/>
    <mergeCell ref="C10:C11"/>
    <mergeCell ref="D10:D11"/>
    <mergeCell ref="F10:F11"/>
    <mergeCell ref="G10:G29"/>
    <mergeCell ref="H10:H11"/>
    <mergeCell ref="I10:I11"/>
    <mergeCell ref="J10:J11"/>
    <mergeCell ref="I7:I9"/>
    <mergeCell ref="J7:J9"/>
    <mergeCell ref="K7:K9"/>
    <mergeCell ref="L7:L9"/>
  </mergeCells>
  <phoneticPr fontId="13" type="noConversion"/>
  <conditionalFormatting sqref="K7:K120">
    <cfRule type="cellIs" dxfId="7" priority="1" stopIfTrue="1" operator="lessThan">
      <formula>0</formula>
    </cfRule>
    <cfRule type="cellIs" dxfId="6" priority="2" stopIfTrue="1" operator="equal">
      <formula>0</formula>
    </cfRule>
  </conditionalFormatting>
  <conditionalFormatting sqref="K122:K343">
    <cfRule type="cellIs" dxfId="5" priority="3" stopIfTrue="1" operator="lessThan">
      <formula>0</formula>
    </cfRule>
    <cfRule type="cellIs" dxfId="4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6" fitToHeight="0" orientation="landscape" cellComments="asDisplayed" r:id="rId1"/>
  <headerFooter>
    <oddFooter>&amp;L&amp;P&amp;C(주)에이치에스지&amp;R제조팀</oddFooter>
  </headerFooter>
  <rowBreaks count="1" manualBreakCount="1">
    <brk id="119" max="47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rgb="FFFF99FF"/>
    <pageSetUpPr fitToPage="1"/>
  </sheetPr>
  <dimension ref="A1:BA403"/>
  <sheetViews>
    <sheetView showGridLines="0" zoomScale="120" zoomScaleNormal="120" zoomScaleSheetLayoutView="40" workbookViewId="0">
      <selection activeCell="E26" sqref="E2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5.8984375" style="1" customWidth="1"/>
    <col min="7" max="7" width="7.19921875" style="1" customWidth="1"/>
    <col min="8" max="9" width="7.09765625" style="1" customWidth="1"/>
    <col min="10" max="10" width="7.5" style="1" customWidth="1"/>
    <col min="11" max="11" width="6.8984375" style="1" customWidth="1"/>
    <col min="12" max="12" width="5.3984375" style="1" customWidth="1"/>
    <col min="13" max="13" width="5.59765625" style="1" customWidth="1"/>
    <col min="14" max="40" width="4.09765625" style="1" customWidth="1"/>
    <col min="41" max="46" width="4.09765625" style="1" hidden="1" customWidth="1"/>
    <col min="47" max="47" width="4.09765625" style="1" customWidth="1"/>
    <col min="48" max="48" width="7.69921875" style="1" customWidth="1"/>
    <col min="49" max="49" width="3.3984375" style="1" customWidth="1"/>
    <col min="50" max="53" width="9.69921875" style="1" customWidth="1"/>
    <col min="54" max="16384" width="9" style="1"/>
  </cols>
  <sheetData>
    <row r="1" spans="1:52" ht="19.2" x14ac:dyDescent="0.4">
      <c r="D1" s="2"/>
      <c r="E1" s="3"/>
      <c r="O1" s="4" t="s">
        <v>0</v>
      </c>
      <c r="AI1" s="5" t="s">
        <v>370</v>
      </c>
      <c r="AJ1" s="5"/>
    </row>
    <row r="2" spans="1:52" ht="16.5" customHeight="1" thickBot="1" x14ac:dyDescent="0.45">
      <c r="E2" s="5"/>
      <c r="O2" s="6" t="s">
        <v>1</v>
      </c>
    </row>
    <row r="3" spans="1:52" ht="19.8" thickBot="1" x14ac:dyDescent="0.45">
      <c r="E3" s="3"/>
      <c r="H3" s="7"/>
      <c r="I3" s="8"/>
      <c r="J3" s="9"/>
      <c r="O3" s="10" t="s">
        <v>2</v>
      </c>
      <c r="R3" s="11"/>
      <c r="X3" s="12"/>
      <c r="Y3" s="13" t="s">
        <v>3</v>
      </c>
      <c r="AB3" s="14"/>
      <c r="AC3" s="13" t="s">
        <v>4</v>
      </c>
      <c r="AE3" s="15"/>
      <c r="AF3" s="1" t="s">
        <v>5</v>
      </c>
      <c r="AJ3" s="16"/>
      <c r="AK3" s="1" t="s">
        <v>6</v>
      </c>
    </row>
    <row r="4" spans="1:52" ht="12.75" customHeight="1" x14ac:dyDescent="0.4">
      <c r="A4" s="1834" t="s">
        <v>432</v>
      </c>
      <c r="B4" s="1835"/>
      <c r="C4" s="1835"/>
      <c r="D4" s="1835"/>
      <c r="E4" s="1835"/>
      <c r="F4" s="1835"/>
      <c r="G4" s="1835"/>
      <c r="H4" s="1835"/>
      <c r="I4" s="1835"/>
      <c r="J4" s="1835"/>
      <c r="K4" s="1835"/>
      <c r="L4" s="1835"/>
      <c r="M4" s="1835"/>
      <c r="N4" s="1835"/>
      <c r="O4" s="1835"/>
      <c r="P4" s="1835"/>
      <c r="Q4" s="1835"/>
      <c r="R4" s="1835"/>
      <c r="S4" s="1835"/>
      <c r="T4" s="1835"/>
      <c r="U4" s="1835"/>
      <c r="V4" s="1835"/>
      <c r="W4" s="1835"/>
      <c r="X4" s="1835"/>
      <c r="Y4" s="1835"/>
      <c r="Z4" s="1835"/>
      <c r="AA4" s="1835"/>
      <c r="AB4" s="1835"/>
      <c r="AC4" s="1835"/>
      <c r="AD4" s="1835"/>
      <c r="AE4" s="1835"/>
      <c r="AF4" s="1835"/>
      <c r="AG4" s="1835"/>
      <c r="AH4" s="1835"/>
      <c r="AI4" s="1835"/>
      <c r="AJ4" s="323"/>
      <c r="AQ4" s="13"/>
      <c r="AR4" s="13"/>
      <c r="AS4" s="1565"/>
      <c r="AT4" s="1566"/>
      <c r="AU4" s="1495"/>
      <c r="AV4" s="324"/>
    </row>
    <row r="5" spans="1:52" ht="15.75" customHeight="1" x14ac:dyDescent="0.4">
      <c r="A5" s="1835"/>
      <c r="B5" s="1835"/>
      <c r="C5" s="1835"/>
      <c r="D5" s="1835"/>
      <c r="E5" s="1835"/>
      <c r="F5" s="1835"/>
      <c r="G5" s="1835"/>
      <c r="H5" s="1835"/>
      <c r="I5" s="1835"/>
      <c r="J5" s="1835"/>
      <c r="K5" s="1835"/>
      <c r="L5" s="1835"/>
      <c r="M5" s="1835"/>
      <c r="N5" s="1835"/>
      <c r="O5" s="1835"/>
      <c r="P5" s="1835"/>
      <c r="Q5" s="1835"/>
      <c r="R5" s="1835"/>
      <c r="S5" s="1835"/>
      <c r="T5" s="1835"/>
      <c r="U5" s="1835"/>
      <c r="V5" s="1835"/>
      <c r="W5" s="1835"/>
      <c r="X5" s="1835"/>
      <c r="Y5" s="1835"/>
      <c r="Z5" s="1835"/>
      <c r="AA5" s="1835"/>
      <c r="AB5" s="1835"/>
      <c r="AC5" s="1835"/>
      <c r="AD5" s="1835"/>
      <c r="AE5" s="1835"/>
      <c r="AF5" s="1835"/>
      <c r="AG5" s="1835"/>
      <c r="AH5" s="1835"/>
      <c r="AI5" s="1835"/>
      <c r="AJ5" s="17" t="s">
        <v>433</v>
      </c>
      <c r="AK5" s="18"/>
      <c r="AQ5" s="13"/>
      <c r="AR5" s="13"/>
      <c r="AS5" s="1566"/>
      <c r="AT5" s="1837"/>
      <c r="AU5" s="1837"/>
      <c r="AV5" s="1837"/>
    </row>
    <row r="6" spans="1:52" ht="17.25" customHeight="1" thickBot="1" x14ac:dyDescent="0.45">
      <c r="A6" s="1836"/>
      <c r="B6" s="1836"/>
      <c r="C6" s="1836"/>
      <c r="D6" s="1836"/>
      <c r="E6" s="1836"/>
      <c r="F6" s="1836"/>
      <c r="G6" s="1836"/>
      <c r="H6" s="1836"/>
      <c r="I6" s="1836"/>
      <c r="J6" s="1836"/>
      <c r="K6" s="1836"/>
      <c r="L6" s="1836"/>
      <c r="M6" s="1836"/>
      <c r="N6" s="1835"/>
      <c r="O6" s="1835"/>
      <c r="P6" s="1835"/>
      <c r="Q6" s="1835"/>
      <c r="R6" s="1835"/>
      <c r="S6" s="1835"/>
      <c r="T6" s="1835"/>
      <c r="U6" s="1835"/>
      <c r="V6" s="1835"/>
      <c r="W6" s="1835"/>
      <c r="X6" s="1835"/>
      <c r="Y6" s="1835"/>
      <c r="Z6" s="1835"/>
      <c r="AA6" s="1835"/>
      <c r="AB6" s="1835"/>
      <c r="AC6" s="1835"/>
      <c r="AD6" s="1835"/>
      <c r="AE6" s="1835"/>
      <c r="AF6" s="1835"/>
      <c r="AG6" s="1835"/>
      <c r="AH6" s="1835"/>
      <c r="AI6" s="1835"/>
      <c r="AJ6" s="17" t="s">
        <v>434</v>
      </c>
      <c r="AK6" s="18"/>
      <c r="AQ6" s="13"/>
      <c r="AR6" s="13"/>
      <c r="AS6" s="1566"/>
      <c r="AT6" s="1837"/>
      <c r="AU6" s="1837"/>
      <c r="AV6" s="1837"/>
    </row>
    <row r="7" spans="1:52" ht="18" customHeight="1" thickBot="1" x14ac:dyDescent="0.45">
      <c r="A7" s="1581" t="s">
        <v>7</v>
      </c>
      <c r="B7" s="1178" t="s">
        <v>435</v>
      </c>
      <c r="C7" s="1172" t="s">
        <v>9</v>
      </c>
      <c r="D7" s="1172" t="s">
        <v>10</v>
      </c>
      <c r="E7" s="1172" t="s">
        <v>11</v>
      </c>
      <c r="F7" s="1175" t="s">
        <v>12</v>
      </c>
      <c r="G7" s="1175" t="s">
        <v>13</v>
      </c>
      <c r="H7" s="1178" t="s">
        <v>426</v>
      </c>
      <c r="I7" s="1178" t="s">
        <v>429</v>
      </c>
      <c r="J7" s="1178" t="s">
        <v>430</v>
      </c>
      <c r="K7" s="1178" t="s">
        <v>427</v>
      </c>
      <c r="L7" s="1178" t="s">
        <v>428</v>
      </c>
      <c r="M7" s="1833" t="s">
        <v>431</v>
      </c>
      <c r="N7" s="1893" t="s">
        <v>447</v>
      </c>
      <c r="O7" s="1894"/>
      <c r="P7" s="1894"/>
      <c r="Q7" s="1894"/>
      <c r="R7" s="1895"/>
      <c r="S7" s="1896" t="s">
        <v>446</v>
      </c>
      <c r="T7" s="1897"/>
      <c r="U7" s="1897"/>
      <c r="V7" s="1897"/>
      <c r="W7" s="1897"/>
      <c r="X7" s="1898"/>
      <c r="Y7" s="422"/>
      <c r="Z7" s="422"/>
      <c r="AA7" s="422"/>
      <c r="AB7" s="422"/>
      <c r="AC7" s="422"/>
      <c r="AD7" s="422"/>
      <c r="AE7" s="422"/>
      <c r="AF7" s="422"/>
      <c r="AG7" s="422"/>
      <c r="AH7" s="422"/>
      <c r="AI7" s="422"/>
      <c r="AJ7" s="422"/>
      <c r="AK7" s="422"/>
      <c r="AL7" s="422"/>
      <c r="AM7" s="422"/>
      <c r="AN7" s="422"/>
      <c r="AO7" s="422"/>
      <c r="AP7" s="422"/>
      <c r="AQ7" s="422"/>
      <c r="AR7" s="422"/>
      <c r="AS7" s="422"/>
      <c r="AT7" s="422"/>
      <c r="AU7" s="422"/>
      <c r="AV7" s="423"/>
    </row>
    <row r="8" spans="1:52" ht="13.95" customHeight="1" thickBot="1" x14ac:dyDescent="0.45">
      <c r="A8" s="1582"/>
      <c r="B8" s="1173"/>
      <c r="C8" s="1173"/>
      <c r="D8" s="1173"/>
      <c r="E8" s="1173"/>
      <c r="F8" s="1176"/>
      <c r="G8" s="1176"/>
      <c r="H8" s="1179"/>
      <c r="I8" s="1179"/>
      <c r="J8" s="1179"/>
      <c r="K8" s="1179"/>
      <c r="L8" s="1179"/>
      <c r="M8" s="1690"/>
      <c r="N8" s="19">
        <v>1</v>
      </c>
      <c r="O8" s="19">
        <v>2</v>
      </c>
      <c r="P8" s="20">
        <v>3</v>
      </c>
      <c r="Q8" s="20">
        <v>4</v>
      </c>
      <c r="R8" s="19">
        <v>5</v>
      </c>
      <c r="S8" s="20">
        <v>7</v>
      </c>
      <c r="T8" s="20">
        <v>8</v>
      </c>
      <c r="U8" s="20">
        <v>9</v>
      </c>
      <c r="V8" s="20">
        <v>10</v>
      </c>
      <c r="W8" s="20">
        <v>11</v>
      </c>
      <c r="X8" s="19">
        <v>12</v>
      </c>
      <c r="Y8" s="20">
        <v>14</v>
      </c>
      <c r="Z8" s="19">
        <v>15</v>
      </c>
      <c r="AA8" s="20">
        <v>16</v>
      </c>
      <c r="AB8" s="20">
        <v>17</v>
      </c>
      <c r="AC8" s="20">
        <v>18</v>
      </c>
      <c r="AD8" s="19">
        <v>19</v>
      </c>
      <c r="AE8" s="20">
        <v>21</v>
      </c>
      <c r="AF8" s="20">
        <v>22</v>
      </c>
      <c r="AG8" s="20">
        <v>23</v>
      </c>
      <c r="AH8" s="20">
        <v>24</v>
      </c>
      <c r="AI8" s="20">
        <v>25</v>
      </c>
      <c r="AJ8" s="19">
        <v>26</v>
      </c>
      <c r="AK8" s="20">
        <v>28</v>
      </c>
      <c r="AL8" s="20">
        <v>29</v>
      </c>
      <c r="AM8" s="20">
        <v>30</v>
      </c>
      <c r="AN8" s="241">
        <v>31</v>
      </c>
      <c r="AO8" s="20"/>
      <c r="AP8" s="20"/>
      <c r="AQ8" s="21"/>
      <c r="AR8" s="20"/>
      <c r="AS8" s="22"/>
      <c r="AT8" s="22"/>
      <c r="AU8" s="363"/>
      <c r="AV8" s="23"/>
      <c r="AX8" s="3"/>
    </row>
    <row r="9" spans="1:52" ht="15" customHeight="1" thickBot="1" x14ac:dyDescent="0.45">
      <c r="A9" s="1583"/>
      <c r="B9" s="1174"/>
      <c r="C9" s="1174"/>
      <c r="D9" s="1174"/>
      <c r="E9" s="1174"/>
      <c r="F9" s="1177"/>
      <c r="G9" s="1177"/>
      <c r="H9" s="1174"/>
      <c r="I9" s="1174"/>
      <c r="J9" s="1174"/>
      <c r="K9" s="1174"/>
      <c r="L9" s="1174"/>
      <c r="M9" s="1687"/>
      <c r="N9" s="24" t="s">
        <v>21</v>
      </c>
      <c r="O9" s="24" t="s">
        <v>22</v>
      </c>
      <c r="P9" s="25" t="s">
        <v>23</v>
      </c>
      <c r="Q9" s="25" t="s">
        <v>24</v>
      </c>
      <c r="R9" s="24" t="s">
        <v>25</v>
      </c>
      <c r="S9" s="25" t="s">
        <v>20</v>
      </c>
      <c r="T9" s="25" t="s">
        <v>21</v>
      </c>
      <c r="U9" s="25" t="s">
        <v>22</v>
      </c>
      <c r="V9" s="25" t="s">
        <v>23</v>
      </c>
      <c r="W9" s="25" t="s">
        <v>24</v>
      </c>
      <c r="X9" s="24" t="s">
        <v>25</v>
      </c>
      <c r="Y9" s="25" t="s">
        <v>20</v>
      </c>
      <c r="Z9" s="24" t="s">
        <v>21</v>
      </c>
      <c r="AA9" s="25" t="s">
        <v>22</v>
      </c>
      <c r="AB9" s="25" t="s">
        <v>23</v>
      </c>
      <c r="AC9" s="25" t="s">
        <v>24</v>
      </c>
      <c r="AD9" s="24" t="s">
        <v>25</v>
      </c>
      <c r="AE9" s="25" t="s">
        <v>20</v>
      </c>
      <c r="AF9" s="25" t="s">
        <v>21</v>
      </c>
      <c r="AG9" s="25" t="s">
        <v>22</v>
      </c>
      <c r="AH9" s="25" t="s">
        <v>23</v>
      </c>
      <c r="AI9" s="25" t="s">
        <v>24</v>
      </c>
      <c r="AJ9" s="24" t="s">
        <v>25</v>
      </c>
      <c r="AK9" s="25" t="s">
        <v>20</v>
      </c>
      <c r="AL9" s="25" t="s">
        <v>21</v>
      </c>
      <c r="AM9" s="25" t="s">
        <v>22</v>
      </c>
      <c r="AN9" s="25" t="s">
        <v>23</v>
      </c>
      <c r="AO9" s="25"/>
      <c r="AP9" s="25"/>
      <c r="AQ9" s="26"/>
      <c r="AR9" s="26"/>
      <c r="AS9" s="27"/>
      <c r="AT9" s="27"/>
      <c r="AU9" s="26"/>
      <c r="AV9" s="28" t="s">
        <v>26</v>
      </c>
      <c r="AW9" s="29"/>
      <c r="AX9" s="325"/>
      <c r="AY9" s="325"/>
    </row>
    <row r="10" spans="1:52" s="13" customFormat="1" ht="13.2" customHeight="1" x14ac:dyDescent="0.4">
      <c r="A10" s="1370" t="s">
        <v>27</v>
      </c>
      <c r="B10" s="1397" t="s">
        <v>437</v>
      </c>
      <c r="C10" s="1509" t="s">
        <v>29</v>
      </c>
      <c r="D10" s="1226" t="s">
        <v>34</v>
      </c>
      <c r="E10" s="56" t="s">
        <v>386</v>
      </c>
      <c r="F10" s="1140"/>
      <c r="G10" s="1828" t="s">
        <v>439</v>
      </c>
      <c r="H10" s="1142">
        <v>100</v>
      </c>
      <c r="I10" s="1230">
        <v>2</v>
      </c>
      <c r="J10" s="1441">
        <f>SUM(N12:AU12)</f>
        <v>0</v>
      </c>
      <c r="K10" s="1239">
        <v>42</v>
      </c>
      <c r="L10" s="1209"/>
      <c r="M10" s="30" t="s">
        <v>443</v>
      </c>
      <c r="N10" s="31"/>
      <c r="O10" s="31"/>
      <c r="P10" s="246"/>
      <c r="Q10" s="246"/>
      <c r="R10" s="31"/>
      <c r="S10" s="246"/>
      <c r="T10" s="246"/>
      <c r="U10" s="246"/>
      <c r="V10" s="246"/>
      <c r="W10" s="401">
        <v>100</v>
      </c>
      <c r="X10" s="31"/>
      <c r="Y10" s="246"/>
      <c r="Z10" s="31"/>
      <c r="AA10" s="246"/>
      <c r="AB10" s="246"/>
      <c r="AC10" s="246"/>
      <c r="AD10" s="31"/>
      <c r="AE10" s="246"/>
      <c r="AF10" s="246"/>
      <c r="AG10" s="246"/>
      <c r="AH10" s="246"/>
      <c r="AI10" s="246"/>
      <c r="AJ10" s="31"/>
      <c r="AK10" s="246"/>
      <c r="AL10" s="246"/>
      <c r="AM10" s="246"/>
      <c r="AN10" s="246"/>
      <c r="AO10" s="57"/>
      <c r="AP10" s="246"/>
      <c r="AQ10" s="246"/>
      <c r="AR10" s="32"/>
      <c r="AS10" s="32"/>
      <c r="AT10" s="33"/>
      <c r="AU10" s="33"/>
      <c r="AV10" s="34">
        <f t="shared" ref="AV10:AV89" si="0">SUM(N10:AU10)</f>
        <v>100</v>
      </c>
      <c r="AW10" s="35"/>
      <c r="AX10" s="58"/>
      <c r="AY10" s="58"/>
      <c r="AZ10" s="47"/>
    </row>
    <row r="11" spans="1:52" s="13" customFormat="1" ht="13.2" customHeight="1" x14ac:dyDescent="0.4">
      <c r="A11" s="1489"/>
      <c r="B11" s="1397"/>
      <c r="C11" s="1838"/>
      <c r="D11" s="1839"/>
      <c r="E11" s="82"/>
      <c r="F11" s="1283"/>
      <c r="G11" s="1899"/>
      <c r="H11" s="1136"/>
      <c r="I11" s="1304"/>
      <c r="J11" s="1463"/>
      <c r="K11" s="1655"/>
      <c r="L11" s="1446"/>
      <c r="M11" s="405" t="s">
        <v>444</v>
      </c>
      <c r="N11" s="406"/>
      <c r="O11" s="406"/>
      <c r="P11" s="407"/>
      <c r="Q11" s="407"/>
      <c r="R11" s="406"/>
      <c r="S11" s="407"/>
      <c r="T11" s="407"/>
      <c r="U11" s="407"/>
      <c r="V11" s="407"/>
      <c r="W11" s="408" t="s">
        <v>441</v>
      </c>
      <c r="X11" s="406"/>
      <c r="Y11" s="407"/>
      <c r="Z11" s="406"/>
      <c r="AA11" s="246"/>
      <c r="AB11" s="407"/>
      <c r="AC11" s="407"/>
      <c r="AD11" s="406"/>
      <c r="AE11" s="407"/>
      <c r="AF11" s="407"/>
      <c r="AG11" s="407"/>
      <c r="AH11" s="407"/>
      <c r="AI11" s="407"/>
      <c r="AJ11" s="406"/>
      <c r="AK11" s="407"/>
      <c r="AL11" s="407"/>
      <c r="AM11" s="246"/>
      <c r="AN11" s="407"/>
      <c r="AO11" s="409"/>
      <c r="AP11" s="246"/>
      <c r="AQ11" s="407"/>
      <c r="AR11" s="410"/>
      <c r="AS11" s="410"/>
      <c r="AT11" s="411"/>
      <c r="AU11" s="411"/>
      <c r="AV11" s="412"/>
      <c r="AW11" s="35"/>
      <c r="AX11" s="58"/>
      <c r="AY11" s="58"/>
      <c r="AZ11" s="47"/>
    </row>
    <row r="12" spans="1:52" s="13" customFormat="1" ht="13.2" customHeight="1" thickBot="1" x14ac:dyDescent="0.45">
      <c r="A12" s="1371"/>
      <c r="B12" s="1465"/>
      <c r="C12" s="1516"/>
      <c r="D12" s="1282"/>
      <c r="E12" s="252" t="s">
        <v>35</v>
      </c>
      <c r="F12" s="1141"/>
      <c r="G12" s="1899"/>
      <c r="H12" s="1137"/>
      <c r="I12" s="1304"/>
      <c r="J12" s="1463"/>
      <c r="K12" s="1655"/>
      <c r="L12" s="1446"/>
      <c r="M12" s="37" t="s">
        <v>445</v>
      </c>
      <c r="N12" s="59"/>
      <c r="O12" s="59"/>
      <c r="P12" s="253"/>
      <c r="Q12" s="253"/>
      <c r="R12" s="59"/>
      <c r="S12" s="253"/>
      <c r="T12" s="253"/>
      <c r="U12" s="253"/>
      <c r="V12" s="253"/>
      <c r="W12" s="403"/>
      <c r="X12" s="59"/>
      <c r="Y12" s="253"/>
      <c r="Z12" s="59"/>
      <c r="AA12" s="254"/>
      <c r="AB12" s="253"/>
      <c r="AC12" s="253"/>
      <c r="AD12" s="59"/>
      <c r="AE12" s="253"/>
      <c r="AF12" s="253"/>
      <c r="AG12" s="253"/>
      <c r="AH12" s="253"/>
      <c r="AI12" s="253"/>
      <c r="AJ12" s="59"/>
      <c r="AK12" s="253"/>
      <c r="AL12" s="253"/>
      <c r="AM12" s="254"/>
      <c r="AN12" s="253"/>
      <c r="AO12" s="253"/>
      <c r="AP12" s="254"/>
      <c r="AQ12" s="255"/>
      <c r="AR12" s="256"/>
      <c r="AS12" s="256"/>
      <c r="AT12" s="257"/>
      <c r="AU12" s="257"/>
      <c r="AV12" s="42">
        <f t="shared" si="0"/>
        <v>0</v>
      </c>
      <c r="AW12" s="35"/>
      <c r="AX12" s="58"/>
      <c r="AY12" s="58"/>
      <c r="AZ12" s="47"/>
    </row>
    <row r="13" spans="1:52" s="13" customFormat="1" ht="13.2" customHeight="1" x14ac:dyDescent="0.4">
      <c r="A13" s="1370" t="s">
        <v>27</v>
      </c>
      <c r="B13" s="1465"/>
      <c r="C13" s="1509" t="s">
        <v>29</v>
      </c>
      <c r="D13" s="1226" t="s">
        <v>34</v>
      </c>
      <c r="E13" s="60" t="s">
        <v>385</v>
      </c>
      <c r="F13" s="1140"/>
      <c r="G13" s="1899"/>
      <c r="H13" s="1142">
        <v>2000</v>
      </c>
      <c r="I13" s="1304"/>
      <c r="J13" s="1463"/>
      <c r="K13" s="1655"/>
      <c r="L13" s="1446"/>
      <c r="M13" s="30" t="s">
        <v>443</v>
      </c>
      <c r="N13" s="61"/>
      <c r="O13" s="61"/>
      <c r="P13" s="401">
        <v>200</v>
      </c>
      <c r="Q13" s="401">
        <v>300</v>
      </c>
      <c r="R13" s="61"/>
      <c r="S13" s="401">
        <v>300</v>
      </c>
      <c r="T13" s="401">
        <v>300</v>
      </c>
      <c r="U13" s="401">
        <v>300</v>
      </c>
      <c r="V13" s="401">
        <v>200</v>
      </c>
      <c r="W13" s="57"/>
      <c r="X13" s="61"/>
      <c r="Y13" s="247"/>
      <c r="Z13" s="61"/>
      <c r="AA13" s="247"/>
      <c r="AB13" s="57"/>
      <c r="AC13" s="57"/>
      <c r="AD13" s="61"/>
      <c r="AE13" s="57"/>
      <c r="AF13" s="57"/>
      <c r="AG13" s="57"/>
      <c r="AH13" s="57"/>
      <c r="AI13" s="57"/>
      <c r="AJ13" s="61"/>
      <c r="AK13" s="57"/>
      <c r="AL13" s="57"/>
      <c r="AM13" s="247"/>
      <c r="AN13" s="57"/>
      <c r="AO13" s="57"/>
      <c r="AP13" s="247"/>
      <c r="AQ13" s="57"/>
      <c r="AR13" s="258"/>
      <c r="AS13" s="258"/>
      <c r="AT13" s="259"/>
      <c r="AU13" s="259"/>
      <c r="AV13" s="34">
        <f t="shared" si="0"/>
        <v>1600</v>
      </c>
      <c r="AW13" s="35"/>
      <c r="AX13" s="47"/>
      <c r="AY13" s="47"/>
      <c r="AZ13" s="47"/>
    </row>
    <row r="14" spans="1:52" s="13" customFormat="1" ht="13.2" customHeight="1" x14ac:dyDescent="0.4">
      <c r="A14" s="1489"/>
      <c r="B14" s="1465"/>
      <c r="C14" s="1838"/>
      <c r="D14" s="1839"/>
      <c r="E14" s="413"/>
      <c r="F14" s="1283"/>
      <c r="G14" s="1899"/>
      <c r="H14" s="1136"/>
      <c r="I14" s="1304"/>
      <c r="J14" s="1463"/>
      <c r="K14" s="1655"/>
      <c r="L14" s="1446"/>
      <c r="M14" s="418" t="s">
        <v>444</v>
      </c>
      <c r="N14" s="419"/>
      <c r="O14" s="419"/>
      <c r="P14" s="403" t="s">
        <v>438</v>
      </c>
      <c r="Q14" s="420" t="s">
        <v>438</v>
      </c>
      <c r="R14" s="419"/>
      <c r="S14" s="420" t="s">
        <v>441</v>
      </c>
      <c r="T14" s="420" t="s">
        <v>441</v>
      </c>
      <c r="U14" s="420" t="s">
        <v>441</v>
      </c>
      <c r="V14" s="420" t="s">
        <v>440</v>
      </c>
      <c r="W14" s="421"/>
      <c r="X14" s="414"/>
      <c r="Y14" s="409"/>
      <c r="Z14" s="414"/>
      <c r="AA14" s="407"/>
      <c r="AB14" s="409"/>
      <c r="AC14" s="409"/>
      <c r="AD14" s="414"/>
      <c r="AE14" s="409"/>
      <c r="AF14" s="409"/>
      <c r="AG14" s="409"/>
      <c r="AH14" s="409"/>
      <c r="AI14" s="409"/>
      <c r="AJ14" s="414"/>
      <c r="AK14" s="409"/>
      <c r="AL14" s="409"/>
      <c r="AM14" s="407"/>
      <c r="AN14" s="409"/>
      <c r="AO14" s="409"/>
      <c r="AP14" s="407"/>
      <c r="AQ14" s="409"/>
      <c r="AR14" s="415"/>
      <c r="AS14" s="415"/>
      <c r="AT14" s="416"/>
      <c r="AU14" s="416"/>
      <c r="AV14" s="412"/>
      <c r="AW14" s="35"/>
      <c r="AX14" s="47"/>
      <c r="AY14" s="47"/>
      <c r="AZ14" s="47"/>
    </row>
    <row r="15" spans="1:52" s="13" customFormat="1" ht="13.2" customHeight="1" thickBot="1" x14ac:dyDescent="0.45">
      <c r="A15" s="1371"/>
      <c r="B15" s="1465"/>
      <c r="C15" s="1465"/>
      <c r="D15" s="1282"/>
      <c r="E15" s="250" t="s">
        <v>36</v>
      </c>
      <c r="F15" s="1141"/>
      <c r="G15" s="1899"/>
      <c r="H15" s="1137"/>
      <c r="I15" s="1304"/>
      <c r="J15" s="1463"/>
      <c r="K15" s="1655"/>
      <c r="L15" s="1446"/>
      <c r="M15" s="37" t="s">
        <v>445</v>
      </c>
      <c r="N15" s="65"/>
      <c r="O15" s="65"/>
      <c r="P15" s="454">
        <v>0.72916666666666663</v>
      </c>
      <c r="Q15" s="402"/>
      <c r="R15" s="65"/>
      <c r="S15" s="402"/>
      <c r="T15" s="402"/>
      <c r="U15" s="402"/>
      <c r="V15" s="402"/>
      <c r="W15" s="267"/>
      <c r="X15" s="62"/>
      <c r="Y15" s="260"/>
      <c r="Z15" s="62"/>
      <c r="AA15" s="266"/>
      <c r="AB15" s="260"/>
      <c r="AC15" s="260"/>
      <c r="AD15" s="62"/>
      <c r="AE15" s="260"/>
      <c r="AF15" s="260"/>
      <c r="AG15" s="262"/>
      <c r="AH15" s="260"/>
      <c r="AI15" s="260"/>
      <c r="AJ15" s="62"/>
      <c r="AK15" s="260"/>
      <c r="AL15" s="260"/>
      <c r="AM15" s="261"/>
      <c r="AN15" s="262"/>
      <c r="AO15" s="262"/>
      <c r="AP15" s="261"/>
      <c r="AQ15" s="262"/>
      <c r="AR15" s="263"/>
      <c r="AS15" s="263"/>
      <c r="AT15" s="264"/>
      <c r="AU15" s="264"/>
      <c r="AV15" s="42">
        <f t="shared" si="0"/>
        <v>0.72916666666666663</v>
      </c>
      <c r="AW15" s="35"/>
      <c r="AX15" s="47"/>
      <c r="AY15" s="47"/>
      <c r="AZ15" s="47"/>
    </row>
    <row r="16" spans="1:52" s="13" customFormat="1" ht="13.2" customHeight="1" x14ac:dyDescent="0.4">
      <c r="A16" s="1370" t="s">
        <v>27</v>
      </c>
      <c r="B16" s="1465"/>
      <c r="C16" s="1509" t="s">
        <v>29</v>
      </c>
      <c r="D16" s="1226" t="s">
        <v>37</v>
      </c>
      <c r="E16" s="245" t="s">
        <v>387</v>
      </c>
      <c r="F16" s="1341"/>
      <c r="G16" s="1899"/>
      <c r="H16" s="1142">
        <f>308*4</f>
        <v>1232</v>
      </c>
      <c r="I16" s="1304"/>
      <c r="J16" s="1463"/>
      <c r="K16" s="1655"/>
      <c r="L16" s="1446"/>
      <c r="M16" s="30" t="s">
        <v>443</v>
      </c>
      <c r="N16" s="61"/>
      <c r="O16" s="61"/>
      <c r="P16" s="57"/>
      <c r="Q16" s="57"/>
      <c r="R16" s="61"/>
      <c r="S16" s="57"/>
      <c r="T16" s="57"/>
      <c r="U16" s="57"/>
      <c r="V16" s="57"/>
      <c r="W16" s="401">
        <v>200</v>
      </c>
      <c r="X16" s="61"/>
      <c r="Y16" s="57"/>
      <c r="Z16" s="61"/>
      <c r="AA16" s="57"/>
      <c r="AB16" s="57"/>
      <c r="AC16" s="57"/>
      <c r="AD16" s="61"/>
      <c r="AE16" s="57"/>
      <c r="AF16" s="57"/>
      <c r="AG16" s="57"/>
      <c r="AH16" s="57"/>
      <c r="AI16" s="57"/>
      <c r="AJ16" s="61"/>
      <c r="AK16" s="57"/>
      <c r="AL16" s="57"/>
      <c r="AM16" s="247"/>
      <c r="AN16" s="57"/>
      <c r="AO16" s="57"/>
      <c r="AP16" s="247"/>
      <c r="AQ16" s="57"/>
      <c r="AR16" s="258"/>
      <c r="AS16" s="258"/>
      <c r="AT16" s="258"/>
      <c r="AU16" s="258"/>
      <c r="AV16" s="34">
        <f t="shared" si="0"/>
        <v>200</v>
      </c>
      <c r="AW16" s="35"/>
      <c r="AX16" s="1598"/>
      <c r="AY16" s="1598"/>
      <c r="AZ16" s="47"/>
    </row>
    <row r="17" spans="1:52" s="13" customFormat="1" ht="13.2" customHeight="1" x14ac:dyDescent="0.4">
      <c r="A17" s="1489"/>
      <c r="B17" s="1465"/>
      <c r="C17" s="1838"/>
      <c r="D17" s="1839"/>
      <c r="E17" s="417"/>
      <c r="F17" s="1840"/>
      <c r="G17" s="1899"/>
      <c r="H17" s="1136"/>
      <c r="I17" s="1304"/>
      <c r="J17" s="1463"/>
      <c r="K17" s="1655"/>
      <c r="L17" s="1446"/>
      <c r="M17" s="418" t="s">
        <v>444</v>
      </c>
      <c r="N17" s="419"/>
      <c r="O17" s="419"/>
      <c r="P17" s="421"/>
      <c r="Q17" s="421"/>
      <c r="R17" s="419"/>
      <c r="S17" s="421"/>
      <c r="T17" s="421"/>
      <c r="U17" s="421"/>
      <c r="V17" s="421"/>
      <c r="W17" s="425" t="s">
        <v>441</v>
      </c>
      <c r="X17" s="419"/>
      <c r="Y17" s="421"/>
      <c r="Z17" s="419"/>
      <c r="AA17" s="421"/>
      <c r="AB17" s="421"/>
      <c r="AC17" s="421"/>
      <c r="AD17" s="419"/>
      <c r="AE17" s="421"/>
      <c r="AF17" s="421"/>
      <c r="AG17" s="421"/>
      <c r="AH17" s="421"/>
      <c r="AI17" s="421"/>
      <c r="AJ17" s="419"/>
      <c r="AK17" s="421"/>
      <c r="AL17" s="421"/>
      <c r="AM17" s="426"/>
      <c r="AN17" s="421"/>
      <c r="AO17" s="421"/>
      <c r="AP17" s="426"/>
      <c r="AQ17" s="421"/>
      <c r="AR17" s="427"/>
      <c r="AS17" s="427"/>
      <c r="AT17" s="427"/>
      <c r="AU17" s="427"/>
      <c r="AV17" s="428"/>
      <c r="AW17" s="35"/>
      <c r="AX17" s="1598"/>
      <c r="AY17" s="1598"/>
      <c r="AZ17" s="47"/>
    </row>
    <row r="18" spans="1:52" s="13" customFormat="1" ht="13.2" customHeight="1" thickBot="1" x14ac:dyDescent="0.45">
      <c r="A18" s="1371"/>
      <c r="B18" s="1465"/>
      <c r="C18" s="1465"/>
      <c r="D18" s="1282"/>
      <c r="E18" s="248" t="s">
        <v>321</v>
      </c>
      <c r="F18" s="1342"/>
      <c r="G18" s="1829"/>
      <c r="H18" s="1137"/>
      <c r="I18" s="1235"/>
      <c r="J18" s="1442"/>
      <c r="K18" s="1240"/>
      <c r="L18" s="1222"/>
      <c r="M18" s="424" t="s">
        <v>445</v>
      </c>
      <c r="N18" s="63"/>
      <c r="O18" s="63"/>
      <c r="P18" s="262"/>
      <c r="Q18" s="262"/>
      <c r="R18" s="63"/>
      <c r="S18" s="262"/>
      <c r="T18" s="262"/>
      <c r="U18" s="262"/>
      <c r="V18" s="262"/>
      <c r="W18" s="404"/>
      <c r="X18" s="63"/>
      <c r="Y18" s="262"/>
      <c r="Z18" s="63"/>
      <c r="AA18" s="262"/>
      <c r="AB18" s="262"/>
      <c r="AC18" s="262"/>
      <c r="AD18" s="63"/>
      <c r="AE18" s="262"/>
      <c r="AF18" s="262"/>
      <c r="AG18" s="262"/>
      <c r="AH18" s="262"/>
      <c r="AI18" s="262"/>
      <c r="AJ18" s="63"/>
      <c r="AK18" s="262"/>
      <c r="AL18" s="262"/>
      <c r="AM18" s="261"/>
      <c r="AN18" s="262"/>
      <c r="AO18" s="262"/>
      <c r="AP18" s="261"/>
      <c r="AQ18" s="262"/>
      <c r="AR18" s="263"/>
      <c r="AS18" s="263"/>
      <c r="AT18" s="264"/>
      <c r="AU18" s="264"/>
      <c r="AV18" s="42">
        <f t="shared" si="0"/>
        <v>0</v>
      </c>
      <c r="AW18" s="35"/>
      <c r="AX18" s="1598"/>
      <c r="AY18" s="1598"/>
      <c r="AZ18" s="47"/>
    </row>
    <row r="19" spans="1:52" s="13" customFormat="1" ht="13.2" customHeight="1" x14ac:dyDescent="0.4">
      <c r="A19" s="1124" t="s">
        <v>38</v>
      </c>
      <c r="B19" s="1318"/>
      <c r="C19" s="1318"/>
      <c r="D19" s="1318"/>
      <c r="E19" s="1319"/>
      <c r="F19" s="1524">
        <f>SUM(F10:F18)</f>
        <v>0</v>
      </c>
      <c r="G19" s="339"/>
      <c r="H19" s="1843">
        <f>SUM(H10:H18)</f>
        <v>3332</v>
      </c>
      <c r="I19" s="1843">
        <f>SUM(I10:I18)</f>
        <v>2</v>
      </c>
      <c r="J19" s="1514">
        <f>SUM(J10:J18)</f>
        <v>0</v>
      </c>
      <c r="K19" s="1845">
        <f>SUM(K10:K18)</f>
        <v>42</v>
      </c>
      <c r="L19" s="1841">
        <f>J19/H19</f>
        <v>0</v>
      </c>
      <c r="M19" s="66" t="s">
        <v>39</v>
      </c>
      <c r="N19" s="67"/>
      <c r="O19" s="67"/>
      <c r="P19" s="68"/>
      <c r="Q19" s="68"/>
      <c r="R19" s="67"/>
      <c r="S19" s="68"/>
      <c r="T19" s="68"/>
      <c r="U19" s="68"/>
      <c r="V19" s="68"/>
      <c r="W19" s="68"/>
      <c r="X19" s="67"/>
      <c r="Y19" s="68"/>
      <c r="Z19" s="67"/>
      <c r="AA19" s="68"/>
      <c r="AB19" s="68"/>
      <c r="AC19" s="68"/>
      <c r="AD19" s="67"/>
      <c r="AE19" s="68"/>
      <c r="AF19" s="68"/>
      <c r="AG19" s="68"/>
      <c r="AH19" s="68"/>
      <c r="AI19" s="68"/>
      <c r="AJ19" s="67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357"/>
      <c r="AV19" s="69"/>
      <c r="AW19" s="70"/>
      <c r="AX19" s="47"/>
      <c r="AY19" s="47"/>
      <c r="AZ19" s="47"/>
    </row>
    <row r="20" spans="1:52" s="13" customFormat="1" ht="13.2" customHeight="1" thickBot="1" x14ac:dyDescent="0.45">
      <c r="A20" s="1320"/>
      <c r="B20" s="1321"/>
      <c r="C20" s="1321"/>
      <c r="D20" s="1321"/>
      <c r="E20" s="1322"/>
      <c r="F20" s="1525"/>
      <c r="G20" s="340"/>
      <c r="H20" s="1844"/>
      <c r="I20" s="1844"/>
      <c r="J20" s="1515"/>
      <c r="K20" s="1846"/>
      <c r="L20" s="1842"/>
      <c r="M20" s="71" t="s">
        <v>40</v>
      </c>
      <c r="N20" s="72"/>
      <c r="O20" s="72"/>
      <c r="P20" s="73"/>
      <c r="Q20" s="73"/>
      <c r="R20" s="72"/>
      <c r="S20" s="73"/>
      <c r="T20" s="73"/>
      <c r="U20" s="73"/>
      <c r="V20" s="73"/>
      <c r="W20" s="74"/>
      <c r="X20" s="72"/>
      <c r="Y20" s="74"/>
      <c r="Z20" s="72"/>
      <c r="AA20" s="74"/>
      <c r="AB20" s="73"/>
      <c r="AC20" s="73"/>
      <c r="AD20" s="72"/>
      <c r="AE20" s="73"/>
      <c r="AF20" s="73"/>
      <c r="AG20" s="73"/>
      <c r="AH20" s="73"/>
      <c r="AI20" s="73"/>
      <c r="AJ20" s="72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358"/>
      <c r="AV20" s="75"/>
      <c r="AW20" s="70"/>
      <c r="AX20" s="47"/>
      <c r="AY20" s="47"/>
      <c r="AZ20" s="47"/>
    </row>
    <row r="21" spans="1:52" s="13" customFormat="1" ht="13.2" customHeight="1" x14ac:dyDescent="0.4">
      <c r="A21" s="1370" t="s">
        <v>27</v>
      </c>
      <c r="B21" s="1397" t="s">
        <v>436</v>
      </c>
      <c r="C21" s="1509" t="s">
        <v>29</v>
      </c>
      <c r="D21" s="1226" t="s">
        <v>34</v>
      </c>
      <c r="E21" s="56" t="s">
        <v>386</v>
      </c>
      <c r="F21" s="1140"/>
      <c r="G21" s="1828" t="s">
        <v>442</v>
      </c>
      <c r="H21" s="1142">
        <v>100</v>
      </c>
      <c r="I21" s="1230">
        <v>2</v>
      </c>
      <c r="J21" s="1441">
        <f>SUM(N23:AU23)</f>
        <v>0</v>
      </c>
      <c r="K21" s="1239">
        <v>61</v>
      </c>
      <c r="L21" s="1209"/>
      <c r="M21" s="30" t="s">
        <v>443</v>
      </c>
      <c r="N21" s="31"/>
      <c r="O21" s="31"/>
      <c r="P21" s="246"/>
      <c r="Q21" s="246"/>
      <c r="R21" s="31"/>
      <c r="S21" s="246"/>
      <c r="T21" s="246"/>
      <c r="U21" s="246">
        <v>100</v>
      </c>
      <c r="V21" s="246"/>
      <c r="W21" s="246"/>
      <c r="X21" s="31"/>
      <c r="Y21" s="246"/>
      <c r="Z21" s="31"/>
      <c r="AA21" s="246"/>
      <c r="AB21" s="246"/>
      <c r="AC21" s="246"/>
      <c r="AD21" s="31"/>
      <c r="AE21" s="246"/>
      <c r="AF21" s="246"/>
      <c r="AG21" s="246"/>
      <c r="AH21" s="246"/>
      <c r="AI21" s="246"/>
      <c r="AJ21" s="31"/>
      <c r="AK21" s="246"/>
      <c r="AL21" s="246"/>
      <c r="AM21" s="246"/>
      <c r="AN21" s="246"/>
      <c r="AO21" s="57"/>
      <c r="AP21" s="246"/>
      <c r="AQ21" s="246"/>
      <c r="AR21" s="32"/>
      <c r="AS21" s="32"/>
      <c r="AT21" s="33"/>
      <c r="AU21" s="33"/>
      <c r="AV21" s="34">
        <f t="shared" ref="AV21:AV29" si="1">SUM(N21:AU21)</f>
        <v>100</v>
      </c>
      <c r="AW21" s="70"/>
      <c r="AX21" s="47"/>
      <c r="AY21" s="47"/>
      <c r="AZ21" s="47"/>
    </row>
    <row r="22" spans="1:52" s="13" customFormat="1" ht="13.2" customHeight="1" x14ac:dyDescent="0.4">
      <c r="A22" s="1489"/>
      <c r="B22" s="1397"/>
      <c r="C22" s="1838"/>
      <c r="D22" s="1839"/>
      <c r="E22" s="82"/>
      <c r="F22" s="1283"/>
      <c r="G22" s="1899"/>
      <c r="H22" s="1136"/>
      <c r="I22" s="1304"/>
      <c r="J22" s="1463"/>
      <c r="K22" s="1655"/>
      <c r="L22" s="1446"/>
      <c r="M22" s="405" t="s">
        <v>444</v>
      </c>
      <c r="N22" s="406"/>
      <c r="O22" s="406"/>
      <c r="P22" s="407"/>
      <c r="Q22" s="407"/>
      <c r="R22" s="406"/>
      <c r="S22" s="407"/>
      <c r="T22" s="407"/>
      <c r="U22" s="453" t="s">
        <v>441</v>
      </c>
      <c r="V22" s="407"/>
      <c r="W22" s="407"/>
      <c r="X22" s="406"/>
      <c r="Y22" s="407"/>
      <c r="Z22" s="406"/>
      <c r="AA22" s="246"/>
      <c r="AB22" s="407"/>
      <c r="AC22" s="407"/>
      <c r="AD22" s="406"/>
      <c r="AE22" s="407"/>
      <c r="AF22" s="407"/>
      <c r="AG22" s="407"/>
      <c r="AH22" s="407"/>
      <c r="AI22" s="407"/>
      <c r="AJ22" s="406"/>
      <c r="AK22" s="407"/>
      <c r="AL22" s="407"/>
      <c r="AM22" s="246"/>
      <c r="AN22" s="407"/>
      <c r="AO22" s="409"/>
      <c r="AP22" s="246"/>
      <c r="AQ22" s="407"/>
      <c r="AR22" s="410"/>
      <c r="AS22" s="410"/>
      <c r="AT22" s="411"/>
      <c r="AU22" s="411"/>
      <c r="AV22" s="412"/>
      <c r="AW22" s="70"/>
      <c r="AX22" s="47"/>
      <c r="AY22" s="47"/>
      <c r="AZ22" s="47"/>
    </row>
    <row r="23" spans="1:52" s="13" customFormat="1" ht="13.2" customHeight="1" thickBot="1" x14ac:dyDescent="0.45">
      <c r="A23" s="1371"/>
      <c r="B23" s="1465"/>
      <c r="C23" s="1516"/>
      <c r="D23" s="1282"/>
      <c r="E23" s="252" t="s">
        <v>35</v>
      </c>
      <c r="F23" s="1141"/>
      <c r="G23" s="1899"/>
      <c r="H23" s="1137"/>
      <c r="I23" s="1304"/>
      <c r="J23" s="1463"/>
      <c r="K23" s="1655"/>
      <c r="L23" s="1446"/>
      <c r="M23" s="37" t="s">
        <v>445</v>
      </c>
      <c r="N23" s="59"/>
      <c r="O23" s="59"/>
      <c r="P23" s="253"/>
      <c r="Q23" s="253"/>
      <c r="R23" s="59"/>
      <c r="S23" s="253"/>
      <c r="T23" s="253"/>
      <c r="U23" s="253"/>
      <c r="V23" s="253"/>
      <c r="W23" s="253"/>
      <c r="X23" s="59"/>
      <c r="Y23" s="253"/>
      <c r="Z23" s="59"/>
      <c r="AA23" s="254"/>
      <c r="AB23" s="253"/>
      <c r="AC23" s="253"/>
      <c r="AD23" s="59"/>
      <c r="AE23" s="253"/>
      <c r="AF23" s="253"/>
      <c r="AG23" s="253"/>
      <c r="AH23" s="253"/>
      <c r="AI23" s="253"/>
      <c r="AJ23" s="59"/>
      <c r="AK23" s="253"/>
      <c r="AL23" s="253"/>
      <c r="AM23" s="254"/>
      <c r="AN23" s="253"/>
      <c r="AO23" s="253"/>
      <c r="AP23" s="254"/>
      <c r="AQ23" s="255"/>
      <c r="AR23" s="256"/>
      <c r="AS23" s="256"/>
      <c r="AT23" s="257"/>
      <c r="AU23" s="257"/>
      <c r="AV23" s="42">
        <f t="shared" si="1"/>
        <v>0</v>
      </c>
      <c r="AW23" s="70"/>
      <c r="AX23" s="47"/>
      <c r="AY23" s="47"/>
      <c r="AZ23" s="47"/>
    </row>
    <row r="24" spans="1:52" s="13" customFormat="1" ht="13.2" customHeight="1" x14ac:dyDescent="0.4">
      <c r="A24" s="1370" t="s">
        <v>27</v>
      </c>
      <c r="B24" s="1465"/>
      <c r="C24" s="1509" t="s">
        <v>29</v>
      </c>
      <c r="D24" s="1226" t="s">
        <v>34</v>
      </c>
      <c r="E24" s="60" t="s">
        <v>385</v>
      </c>
      <c r="F24" s="1140">
        <v>200</v>
      </c>
      <c r="G24" s="1899"/>
      <c r="H24" s="1142">
        <v>2000</v>
      </c>
      <c r="I24" s="1304"/>
      <c r="J24" s="1463"/>
      <c r="K24" s="1655"/>
      <c r="L24" s="1446"/>
      <c r="M24" s="30" t="s">
        <v>443</v>
      </c>
      <c r="N24" s="61"/>
      <c r="O24" s="61"/>
      <c r="P24" s="401">
        <v>350</v>
      </c>
      <c r="Q24" s="401">
        <v>467</v>
      </c>
      <c r="R24" s="61"/>
      <c r="S24" s="401">
        <v>467</v>
      </c>
      <c r="T24" s="401">
        <v>467</v>
      </c>
      <c r="U24" s="401">
        <v>49</v>
      </c>
      <c r="V24" s="401"/>
      <c r="W24" s="57"/>
      <c r="X24" s="61"/>
      <c r="Y24" s="247"/>
      <c r="Z24" s="61"/>
      <c r="AA24" s="247"/>
      <c r="AB24" s="57"/>
      <c r="AC24" s="57"/>
      <c r="AD24" s="61"/>
      <c r="AE24" s="57"/>
      <c r="AF24" s="57"/>
      <c r="AG24" s="57"/>
      <c r="AH24" s="57"/>
      <c r="AI24" s="57"/>
      <c r="AJ24" s="61"/>
      <c r="AK24" s="57"/>
      <c r="AL24" s="57"/>
      <c r="AM24" s="247"/>
      <c r="AN24" s="57"/>
      <c r="AO24" s="57"/>
      <c r="AP24" s="247"/>
      <c r="AQ24" s="57"/>
      <c r="AR24" s="258"/>
      <c r="AS24" s="258"/>
      <c r="AT24" s="259"/>
      <c r="AU24" s="259"/>
      <c r="AV24" s="34">
        <f t="shared" si="1"/>
        <v>1800</v>
      </c>
      <c r="AW24" s="70"/>
      <c r="AX24" s="47"/>
      <c r="AY24" s="47"/>
      <c r="AZ24" s="47"/>
    </row>
    <row r="25" spans="1:52" s="13" customFormat="1" ht="13.2" customHeight="1" x14ac:dyDescent="0.4">
      <c r="A25" s="1489"/>
      <c r="B25" s="1465"/>
      <c r="C25" s="1838"/>
      <c r="D25" s="1839"/>
      <c r="E25" s="413"/>
      <c r="F25" s="1283"/>
      <c r="G25" s="1899"/>
      <c r="H25" s="1136"/>
      <c r="I25" s="1304"/>
      <c r="J25" s="1463"/>
      <c r="K25" s="1655"/>
      <c r="L25" s="1446"/>
      <c r="M25" s="418" t="s">
        <v>444</v>
      </c>
      <c r="N25" s="419"/>
      <c r="O25" s="419"/>
      <c r="P25" s="420" t="s">
        <v>441</v>
      </c>
      <c r="Q25" s="420" t="s">
        <v>441</v>
      </c>
      <c r="R25" s="419"/>
      <c r="S25" s="420" t="s">
        <v>441</v>
      </c>
      <c r="T25" s="420" t="s">
        <v>441</v>
      </c>
      <c r="U25" s="420" t="s">
        <v>441</v>
      </c>
      <c r="V25" s="420"/>
      <c r="W25" s="421"/>
      <c r="X25" s="419"/>
      <c r="Y25" s="421"/>
      <c r="Z25" s="419"/>
      <c r="AA25" s="426"/>
      <c r="AB25" s="421"/>
      <c r="AC25" s="421"/>
      <c r="AD25" s="419"/>
      <c r="AE25" s="421"/>
      <c r="AF25" s="421"/>
      <c r="AG25" s="421"/>
      <c r="AH25" s="421"/>
      <c r="AI25" s="421"/>
      <c r="AJ25" s="419"/>
      <c r="AK25" s="421"/>
      <c r="AL25" s="421"/>
      <c r="AM25" s="426"/>
      <c r="AN25" s="421"/>
      <c r="AO25" s="421"/>
      <c r="AP25" s="426"/>
      <c r="AQ25" s="421"/>
      <c r="AR25" s="427"/>
      <c r="AS25" s="427"/>
      <c r="AT25" s="429"/>
      <c r="AU25" s="429"/>
      <c r="AV25" s="428"/>
      <c r="AW25" s="70"/>
      <c r="AX25" s="47"/>
      <c r="AY25" s="47"/>
      <c r="AZ25" s="47"/>
    </row>
    <row r="26" spans="1:52" s="13" customFormat="1" ht="13.2" customHeight="1" thickBot="1" x14ac:dyDescent="0.45">
      <c r="A26" s="1371"/>
      <c r="B26" s="1465"/>
      <c r="C26" s="1465"/>
      <c r="D26" s="1282"/>
      <c r="E26" s="250" t="s">
        <v>36</v>
      </c>
      <c r="F26" s="1141"/>
      <c r="G26" s="1899"/>
      <c r="H26" s="1137"/>
      <c r="I26" s="1304"/>
      <c r="J26" s="1463"/>
      <c r="K26" s="1655"/>
      <c r="L26" s="1446"/>
      <c r="M26" s="424" t="s">
        <v>445</v>
      </c>
      <c r="N26" s="62"/>
      <c r="O26" s="62"/>
      <c r="P26" s="404"/>
      <c r="Q26" s="404"/>
      <c r="R26" s="62"/>
      <c r="S26" s="404"/>
      <c r="T26" s="404"/>
      <c r="U26" s="404"/>
      <c r="V26" s="404"/>
      <c r="W26" s="260"/>
      <c r="X26" s="62"/>
      <c r="Y26" s="260"/>
      <c r="Z26" s="62"/>
      <c r="AA26" s="266"/>
      <c r="AB26" s="260"/>
      <c r="AC26" s="260"/>
      <c r="AD26" s="62"/>
      <c r="AE26" s="260"/>
      <c r="AF26" s="260"/>
      <c r="AG26" s="262"/>
      <c r="AH26" s="260"/>
      <c r="AI26" s="260"/>
      <c r="AJ26" s="62"/>
      <c r="AK26" s="260"/>
      <c r="AL26" s="260"/>
      <c r="AM26" s="261"/>
      <c r="AN26" s="262"/>
      <c r="AO26" s="262"/>
      <c r="AP26" s="261"/>
      <c r="AQ26" s="262"/>
      <c r="AR26" s="263"/>
      <c r="AS26" s="263"/>
      <c r="AT26" s="264"/>
      <c r="AU26" s="264"/>
      <c r="AV26" s="42">
        <f t="shared" si="1"/>
        <v>0</v>
      </c>
      <c r="AW26" s="70"/>
      <c r="AX26" s="47"/>
      <c r="AY26" s="47"/>
      <c r="AZ26" s="47"/>
    </row>
    <row r="27" spans="1:52" s="13" customFormat="1" ht="13.2" customHeight="1" x14ac:dyDescent="0.4">
      <c r="A27" s="1370" t="s">
        <v>27</v>
      </c>
      <c r="B27" s="1465"/>
      <c r="C27" s="1509" t="s">
        <v>29</v>
      </c>
      <c r="D27" s="1226" t="s">
        <v>37</v>
      </c>
      <c r="E27" s="251" t="s">
        <v>387</v>
      </c>
      <c r="F27" s="1341"/>
      <c r="G27" s="1899"/>
      <c r="H27" s="1142">
        <f>308*4</f>
        <v>1232</v>
      </c>
      <c r="I27" s="1304"/>
      <c r="J27" s="1463"/>
      <c r="K27" s="1655"/>
      <c r="L27" s="1446"/>
      <c r="M27" s="30" t="s">
        <v>443</v>
      </c>
      <c r="N27" s="61"/>
      <c r="O27" s="61"/>
      <c r="P27" s="57"/>
      <c r="Q27" s="57"/>
      <c r="R27" s="61"/>
      <c r="S27" s="57"/>
      <c r="T27" s="57"/>
      <c r="U27" s="57"/>
      <c r="V27" s="57"/>
      <c r="W27" s="57"/>
      <c r="X27" s="61"/>
      <c r="Y27" s="57"/>
      <c r="Z27" s="61"/>
      <c r="AA27" s="57"/>
      <c r="AB27" s="57"/>
      <c r="AC27" s="57"/>
      <c r="AD27" s="61"/>
      <c r="AE27" s="57"/>
      <c r="AF27" s="57"/>
      <c r="AG27" s="57"/>
      <c r="AH27" s="57"/>
      <c r="AI27" s="57"/>
      <c r="AJ27" s="61"/>
      <c r="AK27" s="57"/>
      <c r="AL27" s="57"/>
      <c r="AM27" s="247"/>
      <c r="AN27" s="57"/>
      <c r="AO27" s="57"/>
      <c r="AP27" s="247"/>
      <c r="AQ27" s="57"/>
      <c r="AR27" s="258"/>
      <c r="AS27" s="258"/>
      <c r="AT27" s="258"/>
      <c r="AU27" s="258"/>
      <c r="AV27" s="34">
        <f t="shared" si="1"/>
        <v>0</v>
      </c>
      <c r="AW27" s="70"/>
      <c r="AX27" s="47"/>
      <c r="AY27" s="47"/>
      <c r="AZ27" s="47"/>
    </row>
    <row r="28" spans="1:52" s="13" customFormat="1" ht="13.2" customHeight="1" x14ac:dyDescent="0.4">
      <c r="A28" s="1489"/>
      <c r="B28" s="1465"/>
      <c r="C28" s="1838"/>
      <c r="D28" s="1839"/>
      <c r="E28" s="417"/>
      <c r="F28" s="1840"/>
      <c r="G28" s="1899"/>
      <c r="H28" s="1136"/>
      <c r="I28" s="1304"/>
      <c r="J28" s="1463"/>
      <c r="K28" s="1655"/>
      <c r="L28" s="1446"/>
      <c r="M28" s="418" t="s">
        <v>444</v>
      </c>
      <c r="N28" s="419"/>
      <c r="O28" s="419"/>
      <c r="P28" s="421"/>
      <c r="Q28" s="421"/>
      <c r="R28" s="419"/>
      <c r="S28" s="421"/>
      <c r="T28" s="421"/>
      <c r="U28" s="421"/>
      <c r="V28" s="421"/>
      <c r="W28" s="421"/>
      <c r="X28" s="419"/>
      <c r="Y28" s="421"/>
      <c r="Z28" s="419"/>
      <c r="AA28" s="421"/>
      <c r="AB28" s="421"/>
      <c r="AC28" s="421"/>
      <c r="AD28" s="419"/>
      <c r="AE28" s="421"/>
      <c r="AF28" s="421"/>
      <c r="AG28" s="421"/>
      <c r="AH28" s="421"/>
      <c r="AI28" s="421"/>
      <c r="AJ28" s="419"/>
      <c r="AK28" s="421"/>
      <c r="AL28" s="421"/>
      <c r="AM28" s="426"/>
      <c r="AN28" s="421"/>
      <c r="AO28" s="421"/>
      <c r="AP28" s="426"/>
      <c r="AQ28" s="421"/>
      <c r="AR28" s="427"/>
      <c r="AS28" s="427"/>
      <c r="AT28" s="427"/>
      <c r="AU28" s="427"/>
      <c r="AV28" s="428"/>
      <c r="AW28" s="70"/>
      <c r="AX28" s="47"/>
      <c r="AY28" s="47"/>
      <c r="AZ28" s="47"/>
    </row>
    <row r="29" spans="1:52" s="13" customFormat="1" ht="13.2" customHeight="1" thickBot="1" x14ac:dyDescent="0.45">
      <c r="A29" s="1371"/>
      <c r="B29" s="1465"/>
      <c r="C29" s="1465"/>
      <c r="D29" s="1282"/>
      <c r="E29" s="248" t="s">
        <v>321</v>
      </c>
      <c r="F29" s="1342"/>
      <c r="G29" s="1829"/>
      <c r="H29" s="1137"/>
      <c r="I29" s="1235"/>
      <c r="J29" s="1442"/>
      <c r="K29" s="1240"/>
      <c r="L29" s="1222"/>
      <c r="M29" s="424" t="s">
        <v>445</v>
      </c>
      <c r="N29" s="63"/>
      <c r="O29" s="63"/>
      <c r="P29" s="262"/>
      <c r="Q29" s="262"/>
      <c r="R29" s="63"/>
      <c r="S29" s="262"/>
      <c r="T29" s="262"/>
      <c r="U29" s="262"/>
      <c r="V29" s="262"/>
      <c r="W29" s="262"/>
      <c r="X29" s="63"/>
      <c r="Y29" s="262"/>
      <c r="Z29" s="63"/>
      <c r="AA29" s="262"/>
      <c r="AB29" s="262"/>
      <c r="AC29" s="262"/>
      <c r="AD29" s="63"/>
      <c r="AE29" s="262"/>
      <c r="AF29" s="262"/>
      <c r="AG29" s="262"/>
      <c r="AH29" s="262"/>
      <c r="AI29" s="262"/>
      <c r="AJ29" s="63"/>
      <c r="AK29" s="262"/>
      <c r="AL29" s="262"/>
      <c r="AM29" s="261"/>
      <c r="AN29" s="262"/>
      <c r="AO29" s="262"/>
      <c r="AP29" s="261"/>
      <c r="AQ29" s="262"/>
      <c r="AR29" s="263"/>
      <c r="AS29" s="263"/>
      <c r="AT29" s="264"/>
      <c r="AU29" s="264"/>
      <c r="AV29" s="42">
        <f t="shared" si="1"/>
        <v>0</v>
      </c>
      <c r="AW29" s="70"/>
      <c r="AX29" s="47"/>
      <c r="AY29" s="47"/>
      <c r="AZ29" s="47"/>
    </row>
    <row r="30" spans="1:52" s="13" customFormat="1" ht="13.2" customHeight="1" x14ac:dyDescent="0.4">
      <c r="A30" s="390"/>
      <c r="B30" s="391"/>
      <c r="C30" s="391"/>
      <c r="D30" s="1226" t="s">
        <v>179</v>
      </c>
      <c r="E30" s="295" t="s">
        <v>406</v>
      </c>
      <c r="F30" s="334"/>
      <c r="G30" s="88"/>
      <c r="H30" s="384"/>
      <c r="I30" s="384"/>
      <c r="J30" s="431"/>
      <c r="K30" s="432"/>
      <c r="L30" s="382"/>
      <c r="M30" s="30" t="s">
        <v>443</v>
      </c>
      <c r="N30" s="446"/>
      <c r="O30" s="447"/>
      <c r="P30" s="436"/>
      <c r="Q30" s="436"/>
      <c r="R30" s="447"/>
      <c r="S30" s="436"/>
      <c r="T30" s="436"/>
      <c r="U30" s="436"/>
      <c r="V30" s="451">
        <v>500</v>
      </c>
      <c r="W30" s="437"/>
      <c r="X30" s="447"/>
      <c r="Y30" s="437"/>
      <c r="Z30" s="436"/>
      <c r="AA30" s="437"/>
      <c r="AB30" s="436"/>
      <c r="AC30" s="436"/>
      <c r="AD30" s="436"/>
      <c r="AE30" s="436"/>
      <c r="AF30" s="436"/>
      <c r="AG30" s="436"/>
      <c r="AH30" s="436"/>
      <c r="AI30" s="436"/>
      <c r="AJ30" s="436"/>
      <c r="AK30" s="436"/>
      <c r="AL30" s="436"/>
      <c r="AM30" s="436"/>
      <c r="AN30" s="436"/>
      <c r="AO30" s="435"/>
      <c r="AP30" s="435"/>
      <c r="AQ30" s="436"/>
      <c r="AR30" s="435"/>
      <c r="AS30" s="435"/>
      <c r="AT30" s="435"/>
      <c r="AU30" s="435"/>
      <c r="AV30" s="438"/>
      <c r="AW30" s="70"/>
      <c r="AX30" s="47"/>
      <c r="AY30" s="47"/>
      <c r="AZ30" s="47"/>
    </row>
    <row r="31" spans="1:52" s="13" customFormat="1" ht="13.2" customHeight="1" x14ac:dyDescent="0.4">
      <c r="A31" s="390"/>
      <c r="B31" s="391"/>
      <c r="C31" s="391"/>
      <c r="D31" s="1839"/>
      <c r="E31" s="430"/>
      <c r="F31" s="36"/>
      <c r="G31" s="393"/>
      <c r="H31" s="394"/>
      <c r="I31" s="394"/>
      <c r="J31" s="395"/>
      <c r="K31" s="396"/>
      <c r="L31" s="386"/>
      <c r="M31" s="418" t="s">
        <v>444</v>
      </c>
      <c r="N31" s="448"/>
      <c r="O31" s="449"/>
      <c r="P31" s="440"/>
      <c r="Q31" s="440"/>
      <c r="R31" s="449"/>
      <c r="S31" s="440"/>
      <c r="T31" s="440"/>
      <c r="U31" s="440"/>
      <c r="V31" s="452" t="s">
        <v>441</v>
      </c>
      <c r="W31" s="441"/>
      <c r="X31" s="449"/>
      <c r="Y31" s="441"/>
      <c r="Z31" s="440"/>
      <c r="AA31" s="441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39"/>
      <c r="AP31" s="439"/>
      <c r="AQ31" s="440"/>
      <c r="AR31" s="439"/>
      <c r="AS31" s="439"/>
      <c r="AT31" s="439"/>
      <c r="AU31" s="439"/>
      <c r="AV31" s="442"/>
      <c r="AW31" s="70"/>
      <c r="AX31" s="47"/>
      <c r="AY31" s="47"/>
      <c r="AZ31" s="47"/>
    </row>
    <row r="32" spans="1:52" s="13" customFormat="1" ht="13.2" customHeight="1" thickBot="1" x14ac:dyDescent="0.45">
      <c r="A32" s="390"/>
      <c r="B32" s="391"/>
      <c r="C32" s="391"/>
      <c r="D32" s="1282"/>
      <c r="E32" s="252" t="s">
        <v>369</v>
      </c>
      <c r="F32" s="333"/>
      <c r="G32" s="89"/>
      <c r="H32" s="385"/>
      <c r="I32" s="385"/>
      <c r="J32" s="433"/>
      <c r="K32" s="434"/>
      <c r="L32" s="383"/>
      <c r="M32" s="424" t="s">
        <v>445</v>
      </c>
      <c r="N32" s="72"/>
      <c r="O32" s="450"/>
      <c r="P32" s="443"/>
      <c r="Q32" s="443"/>
      <c r="R32" s="450"/>
      <c r="S32" s="443"/>
      <c r="T32" s="443"/>
      <c r="U32" s="443"/>
      <c r="V32" s="443"/>
      <c r="W32" s="444"/>
      <c r="X32" s="450"/>
      <c r="Y32" s="444"/>
      <c r="Z32" s="443"/>
      <c r="AA32" s="444"/>
      <c r="AB32" s="443"/>
      <c r="AC32" s="443"/>
      <c r="AD32" s="443"/>
      <c r="AE32" s="443"/>
      <c r="AF32" s="443"/>
      <c r="AG32" s="443"/>
      <c r="AH32" s="443"/>
      <c r="AI32" s="443"/>
      <c r="AJ32" s="443"/>
      <c r="AK32" s="443"/>
      <c r="AL32" s="443"/>
      <c r="AM32" s="443"/>
      <c r="AN32" s="443"/>
      <c r="AO32" s="358"/>
      <c r="AP32" s="358"/>
      <c r="AQ32" s="443"/>
      <c r="AR32" s="358"/>
      <c r="AS32" s="358"/>
      <c r="AT32" s="358"/>
      <c r="AU32" s="358"/>
      <c r="AV32" s="445"/>
      <c r="AW32" s="70"/>
      <c r="AX32" s="47"/>
      <c r="AY32" s="47"/>
      <c r="AZ32" s="47"/>
    </row>
    <row r="33" spans="1:52" s="13" customFormat="1" ht="13.2" customHeight="1" thickBot="1" x14ac:dyDescent="0.45">
      <c r="A33" s="390"/>
      <c r="B33" s="391"/>
      <c r="C33" s="391"/>
      <c r="D33" s="391"/>
      <c r="E33" s="392"/>
      <c r="F33" s="36"/>
      <c r="G33" s="393"/>
      <c r="H33" s="394"/>
      <c r="I33" s="394"/>
      <c r="J33" s="395"/>
      <c r="K33" s="396"/>
      <c r="L33" s="386"/>
      <c r="M33" s="424"/>
      <c r="N33" s="398"/>
      <c r="O33" s="398"/>
      <c r="P33" s="398"/>
      <c r="Q33" s="398"/>
      <c r="R33" s="398"/>
      <c r="S33" s="398"/>
      <c r="T33" s="398"/>
      <c r="U33" s="398"/>
      <c r="V33" s="398"/>
      <c r="W33" s="399"/>
      <c r="X33" s="398"/>
      <c r="Y33" s="399"/>
      <c r="Z33" s="398"/>
      <c r="AA33" s="399"/>
      <c r="AB33" s="398"/>
      <c r="AC33" s="398"/>
      <c r="AD33" s="398"/>
      <c r="AE33" s="398"/>
      <c r="AF33" s="398"/>
      <c r="AG33" s="398"/>
      <c r="AH33" s="398"/>
      <c r="AI33" s="398"/>
      <c r="AJ33" s="398"/>
      <c r="AK33" s="398"/>
      <c r="AL33" s="398"/>
      <c r="AM33" s="398"/>
      <c r="AN33" s="398"/>
      <c r="AO33" s="389"/>
      <c r="AP33" s="389"/>
      <c r="AQ33" s="398"/>
      <c r="AR33" s="389"/>
      <c r="AS33" s="389"/>
      <c r="AT33" s="389"/>
      <c r="AU33" s="389"/>
      <c r="AV33" s="400"/>
      <c r="AW33" s="70"/>
      <c r="AX33" s="47"/>
      <c r="AY33" s="47"/>
      <c r="AZ33" s="47"/>
    </row>
    <row r="34" spans="1:52" s="13" customFormat="1" ht="13.2" customHeight="1" x14ac:dyDescent="0.4">
      <c r="A34" s="390"/>
      <c r="B34" s="391"/>
      <c r="C34" s="391"/>
      <c r="D34" s="391"/>
      <c r="E34" s="392"/>
      <c r="F34" s="36"/>
      <c r="G34" s="393"/>
      <c r="H34" s="394"/>
      <c r="I34" s="394"/>
      <c r="J34" s="395"/>
      <c r="K34" s="396"/>
      <c r="L34" s="386"/>
      <c r="M34" s="397"/>
      <c r="N34" s="398"/>
      <c r="O34" s="398"/>
      <c r="P34" s="398"/>
      <c r="Q34" s="398"/>
      <c r="R34" s="398"/>
      <c r="S34" s="398"/>
      <c r="T34" s="398"/>
      <c r="U34" s="398"/>
      <c r="V34" s="398"/>
      <c r="W34" s="399"/>
      <c r="X34" s="398"/>
      <c r="Y34" s="399"/>
      <c r="Z34" s="398"/>
      <c r="AA34" s="399"/>
      <c r="AB34" s="398"/>
      <c r="AC34" s="398"/>
      <c r="AD34" s="398"/>
      <c r="AE34" s="398"/>
      <c r="AF34" s="398"/>
      <c r="AG34" s="398"/>
      <c r="AH34" s="398"/>
      <c r="AI34" s="398"/>
      <c r="AJ34" s="398"/>
      <c r="AK34" s="398"/>
      <c r="AL34" s="398"/>
      <c r="AM34" s="398"/>
      <c r="AN34" s="398"/>
      <c r="AO34" s="389"/>
      <c r="AP34" s="389"/>
      <c r="AQ34" s="398"/>
      <c r="AR34" s="389"/>
      <c r="AS34" s="389"/>
      <c r="AT34" s="389"/>
      <c r="AU34" s="389"/>
      <c r="AV34" s="400"/>
      <c r="AW34" s="70"/>
      <c r="AX34" s="47"/>
      <c r="AY34" s="47"/>
      <c r="AZ34" s="47"/>
    </row>
    <row r="35" spans="1:52" s="13" customFormat="1" ht="13.2" customHeight="1" x14ac:dyDescent="0.4">
      <c r="A35" s="390"/>
      <c r="B35" s="391"/>
      <c r="C35" s="391"/>
      <c r="D35" s="391"/>
      <c r="E35" s="392"/>
      <c r="F35" s="36"/>
      <c r="G35" s="393"/>
      <c r="H35" s="394"/>
      <c r="I35" s="394"/>
      <c r="J35" s="395"/>
      <c r="K35" s="396"/>
      <c r="L35" s="386"/>
      <c r="M35" s="397"/>
      <c r="N35" s="398"/>
      <c r="O35" s="398"/>
      <c r="P35" s="398"/>
      <c r="Q35" s="398"/>
      <c r="R35" s="398"/>
      <c r="S35" s="398"/>
      <c r="T35" s="398"/>
      <c r="U35" s="398"/>
      <c r="V35" s="398"/>
      <c r="W35" s="399"/>
      <c r="X35" s="398"/>
      <c r="Y35" s="399"/>
      <c r="Z35" s="398"/>
      <c r="AA35" s="399"/>
      <c r="AB35" s="398"/>
      <c r="AC35" s="398"/>
      <c r="AD35" s="398"/>
      <c r="AE35" s="398"/>
      <c r="AF35" s="398"/>
      <c r="AG35" s="398"/>
      <c r="AH35" s="398"/>
      <c r="AI35" s="398"/>
      <c r="AJ35" s="398"/>
      <c r="AK35" s="398"/>
      <c r="AL35" s="398"/>
      <c r="AM35" s="398"/>
      <c r="AN35" s="398"/>
      <c r="AO35" s="389"/>
      <c r="AP35" s="389"/>
      <c r="AQ35" s="398"/>
      <c r="AR35" s="389"/>
      <c r="AS35" s="389"/>
      <c r="AT35" s="389"/>
      <c r="AU35" s="389"/>
      <c r="AV35" s="400"/>
      <c r="AW35" s="70"/>
      <c r="AX35" s="47"/>
      <c r="AY35" s="47"/>
      <c r="AZ35" s="47"/>
    </row>
    <row r="36" spans="1:52" s="13" customFormat="1" ht="13.2" customHeight="1" x14ac:dyDescent="0.4">
      <c r="A36" s="390"/>
      <c r="B36" s="391"/>
      <c r="C36" s="391"/>
      <c r="D36" s="391"/>
      <c r="E36" s="392"/>
      <c r="F36" s="36"/>
      <c r="G36" s="393"/>
      <c r="H36" s="394"/>
      <c r="I36" s="394"/>
      <c r="J36" s="395"/>
      <c r="K36" s="396"/>
      <c r="L36" s="386"/>
      <c r="M36" s="397"/>
      <c r="N36" s="398"/>
      <c r="O36" s="398"/>
      <c r="P36" s="398"/>
      <c r="Q36" s="398"/>
      <c r="R36" s="398"/>
      <c r="S36" s="398"/>
      <c r="T36" s="398"/>
      <c r="U36" s="398"/>
      <c r="V36" s="398"/>
      <c r="W36" s="399"/>
      <c r="X36" s="398"/>
      <c r="Y36" s="399"/>
      <c r="Z36" s="398"/>
      <c r="AA36" s="399"/>
      <c r="AB36" s="398"/>
      <c r="AC36" s="398"/>
      <c r="AD36" s="398"/>
      <c r="AE36" s="398"/>
      <c r="AF36" s="398"/>
      <c r="AG36" s="398"/>
      <c r="AH36" s="398"/>
      <c r="AI36" s="398"/>
      <c r="AJ36" s="398"/>
      <c r="AK36" s="398"/>
      <c r="AL36" s="398"/>
      <c r="AM36" s="398"/>
      <c r="AN36" s="398"/>
      <c r="AO36" s="389"/>
      <c r="AP36" s="389"/>
      <c r="AQ36" s="398"/>
      <c r="AR36" s="389"/>
      <c r="AS36" s="389"/>
      <c r="AT36" s="389"/>
      <c r="AU36" s="389"/>
      <c r="AV36" s="400"/>
      <c r="AW36" s="70"/>
      <c r="AX36" s="47"/>
      <c r="AY36" s="47"/>
      <c r="AZ36" s="47"/>
    </row>
    <row r="37" spans="1:52" s="13" customFormat="1" ht="13.2" customHeight="1" x14ac:dyDescent="0.4">
      <c r="A37" s="390"/>
      <c r="B37" s="391"/>
      <c r="C37" s="391"/>
      <c r="D37" s="391"/>
      <c r="E37" s="392"/>
      <c r="F37" s="36"/>
      <c r="G37" s="393"/>
      <c r="H37" s="394"/>
      <c r="I37" s="394"/>
      <c r="J37" s="395"/>
      <c r="K37" s="396"/>
      <c r="L37" s="386"/>
      <c r="M37" s="397"/>
      <c r="N37" s="398"/>
      <c r="O37" s="398"/>
      <c r="P37" s="398"/>
      <c r="Q37" s="398"/>
      <c r="R37" s="398"/>
      <c r="S37" s="398"/>
      <c r="T37" s="398"/>
      <c r="U37" s="398"/>
      <c r="V37" s="398"/>
      <c r="W37" s="399"/>
      <c r="X37" s="398"/>
      <c r="Y37" s="399"/>
      <c r="Z37" s="398"/>
      <c r="AA37" s="399"/>
      <c r="AB37" s="398"/>
      <c r="AC37" s="398"/>
      <c r="AD37" s="398"/>
      <c r="AE37" s="398"/>
      <c r="AF37" s="398"/>
      <c r="AG37" s="398"/>
      <c r="AH37" s="398"/>
      <c r="AI37" s="398"/>
      <c r="AJ37" s="398"/>
      <c r="AK37" s="398"/>
      <c r="AL37" s="398"/>
      <c r="AM37" s="398"/>
      <c r="AN37" s="398"/>
      <c r="AO37" s="389"/>
      <c r="AP37" s="389"/>
      <c r="AQ37" s="398"/>
      <c r="AR37" s="389"/>
      <c r="AS37" s="389"/>
      <c r="AT37" s="389"/>
      <c r="AU37" s="389"/>
      <c r="AV37" s="400"/>
      <c r="AW37" s="70"/>
      <c r="AX37" s="47"/>
      <c r="AY37" s="47"/>
      <c r="AZ37" s="47"/>
    </row>
    <row r="38" spans="1:52" s="13" customFormat="1" ht="13.2" customHeight="1" x14ac:dyDescent="0.4">
      <c r="A38" s="390"/>
      <c r="B38" s="391"/>
      <c r="C38" s="391"/>
      <c r="D38" s="391"/>
      <c r="E38" s="392"/>
      <c r="F38" s="36"/>
      <c r="G38" s="393"/>
      <c r="H38" s="394"/>
      <c r="I38" s="394"/>
      <c r="J38" s="395"/>
      <c r="K38" s="396"/>
      <c r="L38" s="386"/>
      <c r="M38" s="397"/>
      <c r="N38" s="398"/>
      <c r="O38" s="398"/>
      <c r="P38" s="398"/>
      <c r="Q38" s="398"/>
      <c r="R38" s="398"/>
      <c r="S38" s="398"/>
      <c r="T38" s="398"/>
      <c r="U38" s="398"/>
      <c r="V38" s="398"/>
      <c r="W38" s="399"/>
      <c r="X38" s="398"/>
      <c r="Y38" s="399"/>
      <c r="Z38" s="398"/>
      <c r="AA38" s="399"/>
      <c r="AB38" s="398"/>
      <c r="AC38" s="398"/>
      <c r="AD38" s="398"/>
      <c r="AE38" s="398"/>
      <c r="AF38" s="398"/>
      <c r="AG38" s="398"/>
      <c r="AH38" s="398"/>
      <c r="AI38" s="398"/>
      <c r="AJ38" s="398"/>
      <c r="AK38" s="398"/>
      <c r="AL38" s="398"/>
      <c r="AM38" s="398"/>
      <c r="AN38" s="398"/>
      <c r="AO38" s="389"/>
      <c r="AP38" s="389"/>
      <c r="AQ38" s="398"/>
      <c r="AR38" s="389"/>
      <c r="AS38" s="389"/>
      <c r="AT38" s="389"/>
      <c r="AU38" s="389"/>
      <c r="AV38" s="400"/>
      <c r="AW38" s="70"/>
      <c r="AX38" s="47"/>
      <c r="AY38" s="47"/>
      <c r="AZ38" s="47"/>
    </row>
    <row r="39" spans="1:52" s="13" customFormat="1" ht="13.2" customHeight="1" x14ac:dyDescent="0.4">
      <c r="A39" s="390"/>
      <c r="B39" s="391"/>
      <c r="C39" s="391"/>
      <c r="D39" s="391"/>
      <c r="E39" s="392"/>
      <c r="F39" s="36"/>
      <c r="G39" s="393"/>
      <c r="H39" s="394"/>
      <c r="I39" s="394"/>
      <c r="J39" s="395"/>
      <c r="K39" s="396"/>
      <c r="L39" s="386"/>
      <c r="M39" s="397"/>
      <c r="N39" s="398"/>
      <c r="O39" s="398"/>
      <c r="P39" s="398"/>
      <c r="Q39" s="398"/>
      <c r="R39" s="398"/>
      <c r="S39" s="398"/>
      <c r="T39" s="398"/>
      <c r="U39" s="398"/>
      <c r="V39" s="398"/>
      <c r="W39" s="399"/>
      <c r="X39" s="398"/>
      <c r="Y39" s="399"/>
      <c r="Z39" s="398"/>
      <c r="AA39" s="399"/>
      <c r="AB39" s="398"/>
      <c r="AC39" s="398"/>
      <c r="AD39" s="398"/>
      <c r="AE39" s="398"/>
      <c r="AF39" s="398"/>
      <c r="AG39" s="398"/>
      <c r="AH39" s="398"/>
      <c r="AI39" s="398"/>
      <c r="AJ39" s="398"/>
      <c r="AK39" s="398"/>
      <c r="AL39" s="398"/>
      <c r="AM39" s="398"/>
      <c r="AN39" s="398"/>
      <c r="AO39" s="389"/>
      <c r="AP39" s="389"/>
      <c r="AQ39" s="398"/>
      <c r="AR39" s="389"/>
      <c r="AS39" s="389"/>
      <c r="AT39" s="389"/>
      <c r="AU39" s="389"/>
      <c r="AV39" s="400"/>
      <c r="AW39" s="70"/>
      <c r="AX39" s="47"/>
      <c r="AY39" s="47"/>
      <c r="AZ39" s="47"/>
    </row>
    <row r="40" spans="1:52" s="13" customFormat="1" ht="13.2" customHeight="1" x14ac:dyDescent="0.4">
      <c r="A40" s="390"/>
      <c r="B40" s="391"/>
      <c r="C40" s="391"/>
      <c r="D40" s="391"/>
      <c r="E40" s="392"/>
      <c r="F40" s="36"/>
      <c r="G40" s="393"/>
      <c r="H40" s="394"/>
      <c r="I40" s="394"/>
      <c r="J40" s="395"/>
      <c r="K40" s="396"/>
      <c r="L40" s="386"/>
      <c r="M40" s="397"/>
      <c r="N40" s="398"/>
      <c r="O40" s="398"/>
      <c r="P40" s="398"/>
      <c r="Q40" s="398"/>
      <c r="R40" s="398"/>
      <c r="S40" s="398"/>
      <c r="T40" s="398"/>
      <c r="U40" s="398"/>
      <c r="V40" s="398"/>
      <c r="W40" s="399"/>
      <c r="X40" s="398"/>
      <c r="Y40" s="399"/>
      <c r="Z40" s="398"/>
      <c r="AA40" s="399"/>
      <c r="AB40" s="398"/>
      <c r="AC40" s="398"/>
      <c r="AD40" s="398"/>
      <c r="AE40" s="398"/>
      <c r="AF40" s="398"/>
      <c r="AG40" s="398"/>
      <c r="AH40" s="398"/>
      <c r="AI40" s="398"/>
      <c r="AJ40" s="398"/>
      <c r="AK40" s="398"/>
      <c r="AL40" s="398"/>
      <c r="AM40" s="398"/>
      <c r="AN40" s="398"/>
      <c r="AO40" s="389"/>
      <c r="AP40" s="389"/>
      <c r="AQ40" s="398"/>
      <c r="AR40" s="389"/>
      <c r="AS40" s="389"/>
      <c r="AT40" s="389"/>
      <c r="AU40" s="389"/>
      <c r="AV40" s="400"/>
      <c r="AW40" s="70"/>
      <c r="AX40" s="47"/>
      <c r="AY40" s="47"/>
      <c r="AZ40" s="47"/>
    </row>
    <row r="41" spans="1:52" s="13" customFormat="1" ht="13.2" customHeight="1" x14ac:dyDescent="0.4">
      <c r="A41" s="390"/>
      <c r="B41" s="391"/>
      <c r="C41" s="391"/>
      <c r="D41" s="391"/>
      <c r="E41" s="392"/>
      <c r="F41" s="36"/>
      <c r="G41" s="393"/>
      <c r="H41" s="394"/>
      <c r="I41" s="394"/>
      <c r="J41" s="395"/>
      <c r="K41" s="396"/>
      <c r="L41" s="386"/>
      <c r="M41" s="397"/>
      <c r="N41" s="398"/>
      <c r="O41" s="398"/>
      <c r="P41" s="398"/>
      <c r="Q41" s="398"/>
      <c r="R41" s="398"/>
      <c r="S41" s="398"/>
      <c r="T41" s="398"/>
      <c r="U41" s="398"/>
      <c r="V41" s="398"/>
      <c r="W41" s="399"/>
      <c r="X41" s="398"/>
      <c r="Y41" s="399"/>
      <c r="Z41" s="398"/>
      <c r="AA41" s="399"/>
      <c r="AB41" s="398"/>
      <c r="AC41" s="398"/>
      <c r="AD41" s="398"/>
      <c r="AE41" s="398"/>
      <c r="AF41" s="398"/>
      <c r="AG41" s="398"/>
      <c r="AH41" s="398"/>
      <c r="AI41" s="398"/>
      <c r="AJ41" s="398"/>
      <c r="AK41" s="398"/>
      <c r="AL41" s="398"/>
      <c r="AM41" s="398"/>
      <c r="AN41" s="398"/>
      <c r="AO41" s="389"/>
      <c r="AP41" s="389"/>
      <c r="AQ41" s="398"/>
      <c r="AR41" s="389"/>
      <c r="AS41" s="389"/>
      <c r="AT41" s="389"/>
      <c r="AU41" s="389"/>
      <c r="AV41" s="400"/>
      <c r="AW41" s="70"/>
      <c r="AX41" s="47"/>
      <c r="AY41" s="47"/>
      <c r="AZ41" s="47"/>
    </row>
    <row r="42" spans="1:52" s="13" customFormat="1" ht="13.2" customHeight="1" thickBot="1" x14ac:dyDescent="0.45">
      <c r="A42" s="390"/>
      <c r="B42" s="391"/>
      <c r="C42" s="391"/>
      <c r="D42" s="391"/>
      <c r="E42" s="392"/>
      <c r="F42" s="36"/>
      <c r="G42" s="393"/>
      <c r="H42" s="394"/>
      <c r="I42" s="394"/>
      <c r="J42" s="395"/>
      <c r="K42" s="396"/>
      <c r="L42" s="386"/>
      <c r="M42" s="397"/>
      <c r="N42" s="398"/>
      <c r="O42" s="398"/>
      <c r="P42" s="398"/>
      <c r="Q42" s="398"/>
      <c r="R42" s="398"/>
      <c r="S42" s="398"/>
      <c r="T42" s="398"/>
      <c r="U42" s="398"/>
      <c r="V42" s="398"/>
      <c r="W42" s="399"/>
      <c r="X42" s="398"/>
      <c r="Y42" s="399"/>
      <c r="Z42" s="398"/>
      <c r="AA42" s="399"/>
      <c r="AB42" s="398"/>
      <c r="AC42" s="398"/>
      <c r="AD42" s="398"/>
      <c r="AE42" s="398"/>
      <c r="AF42" s="398"/>
      <c r="AG42" s="398"/>
      <c r="AH42" s="398"/>
      <c r="AI42" s="398"/>
      <c r="AJ42" s="398"/>
      <c r="AK42" s="398"/>
      <c r="AL42" s="398"/>
      <c r="AM42" s="398"/>
      <c r="AN42" s="398"/>
      <c r="AO42" s="389"/>
      <c r="AP42" s="389"/>
      <c r="AQ42" s="398"/>
      <c r="AR42" s="389"/>
      <c r="AS42" s="389"/>
      <c r="AT42" s="389"/>
      <c r="AU42" s="389"/>
      <c r="AV42" s="400"/>
      <c r="AW42" s="70"/>
      <c r="AX42" s="47"/>
      <c r="AY42" s="47"/>
      <c r="AZ42" s="47"/>
    </row>
    <row r="43" spans="1:52" s="13" customFormat="1" ht="13.2" customHeight="1" x14ac:dyDescent="0.4">
      <c r="A43" s="1497" t="s">
        <v>41</v>
      </c>
      <c r="B43" s="1331" t="s">
        <v>42</v>
      </c>
      <c r="C43" s="1509" t="s">
        <v>43</v>
      </c>
      <c r="D43" s="1226" t="s">
        <v>34</v>
      </c>
      <c r="E43" s="268" t="s">
        <v>388</v>
      </c>
      <c r="F43" s="1350"/>
      <c r="G43" s="334"/>
      <c r="H43" s="1241">
        <v>2000</v>
      </c>
      <c r="I43" s="1230">
        <f>AV43</f>
        <v>780</v>
      </c>
      <c r="J43" s="1441">
        <f>SUM(N44:AU44)</f>
        <v>0</v>
      </c>
      <c r="K43" s="1239">
        <f>H43-J43</f>
        <v>2000</v>
      </c>
      <c r="L43" s="1209"/>
      <c r="M43" s="30" t="s">
        <v>30</v>
      </c>
      <c r="N43" s="61"/>
      <c r="O43" s="61"/>
      <c r="P43" s="57">
        <v>180</v>
      </c>
      <c r="Q43" s="57">
        <v>120</v>
      </c>
      <c r="R43" s="61"/>
      <c r="S43" s="322">
        <v>120</v>
      </c>
      <c r="T43" s="57">
        <v>120</v>
      </c>
      <c r="U43" s="322">
        <v>120</v>
      </c>
      <c r="V43" s="57">
        <v>120</v>
      </c>
      <c r="W43" s="57"/>
      <c r="X43" s="61"/>
      <c r="Y43" s="57"/>
      <c r="Z43" s="61"/>
      <c r="AA43" s="57"/>
      <c r="AB43" s="57"/>
      <c r="AC43" s="57"/>
      <c r="AD43" s="61"/>
      <c r="AE43" s="57"/>
      <c r="AF43" s="57"/>
      <c r="AG43" s="57"/>
      <c r="AH43" s="57"/>
      <c r="AI43" s="57"/>
      <c r="AJ43" s="61"/>
      <c r="AK43" s="57"/>
      <c r="AL43" s="57"/>
      <c r="AM43" s="57"/>
      <c r="AN43" s="57"/>
      <c r="AO43" s="76"/>
      <c r="AP43" s="76"/>
      <c r="AQ43" s="77"/>
      <c r="AR43" s="33"/>
      <c r="AS43" s="33"/>
      <c r="AT43" s="33"/>
      <c r="AU43" s="33"/>
      <c r="AV43" s="34">
        <f t="shared" si="0"/>
        <v>780</v>
      </c>
      <c r="AW43" s="35"/>
      <c r="AX43" s="1598"/>
      <c r="AY43" s="1598"/>
      <c r="AZ43" s="47"/>
    </row>
    <row r="44" spans="1:52" s="13" customFormat="1" ht="13.2" customHeight="1" thickBot="1" x14ac:dyDescent="0.45">
      <c r="A44" s="1498"/>
      <c r="B44" s="1465"/>
      <c r="C44" s="1516"/>
      <c r="D44" s="1282"/>
      <c r="E44" s="269" t="s">
        <v>44</v>
      </c>
      <c r="F44" s="1351"/>
      <c r="G44" s="333"/>
      <c r="H44" s="1242"/>
      <c r="I44" s="1235"/>
      <c r="J44" s="1442"/>
      <c r="K44" s="1240"/>
      <c r="L44" s="1222"/>
      <c r="M44" s="37" t="s">
        <v>31</v>
      </c>
      <c r="N44" s="78"/>
      <c r="O44" s="78"/>
      <c r="P44" s="40"/>
      <c r="Q44" s="40"/>
      <c r="R44" s="78"/>
      <c r="S44" s="40"/>
      <c r="T44" s="40"/>
      <c r="U44" s="40"/>
      <c r="V44" s="40"/>
      <c r="W44" s="40"/>
      <c r="X44" s="78"/>
      <c r="Y44" s="40"/>
      <c r="Z44" s="78"/>
      <c r="AA44" s="40"/>
      <c r="AB44" s="40"/>
      <c r="AC44" s="40"/>
      <c r="AD44" s="78"/>
      <c r="AE44" s="40"/>
      <c r="AF44" s="40"/>
      <c r="AG44" s="40"/>
      <c r="AH44" s="40"/>
      <c r="AI44" s="40"/>
      <c r="AJ44" s="78"/>
      <c r="AK44" s="40"/>
      <c r="AL44" s="40"/>
      <c r="AM44" s="40"/>
      <c r="AN44" s="40"/>
      <c r="AO44" s="40"/>
      <c r="AP44" s="40"/>
      <c r="AQ44" s="40"/>
      <c r="AR44" s="41"/>
      <c r="AS44" s="41"/>
      <c r="AT44" s="41"/>
      <c r="AU44" s="41"/>
      <c r="AV44" s="42">
        <f t="shared" si="0"/>
        <v>0</v>
      </c>
      <c r="AW44" s="35"/>
      <c r="AX44" s="1598"/>
      <c r="AY44" s="1598"/>
      <c r="AZ44" s="47"/>
    </row>
    <row r="45" spans="1:52" s="13" customFormat="1" ht="13.2" customHeight="1" x14ac:dyDescent="0.4">
      <c r="A45" s="1497" t="s">
        <v>41</v>
      </c>
      <c r="B45" s="1465"/>
      <c r="C45" s="270"/>
      <c r="D45" s="1226" t="s">
        <v>37</v>
      </c>
      <c r="E45" s="249" t="s">
        <v>389</v>
      </c>
      <c r="F45" s="1350"/>
      <c r="G45" s="1600"/>
      <c r="H45" s="1241">
        <f>1210+310</f>
        <v>1520</v>
      </c>
      <c r="I45" s="1230">
        <f>AV45</f>
        <v>1520</v>
      </c>
      <c r="J45" s="1441">
        <f>SUM(N46:AU46)</f>
        <v>0</v>
      </c>
      <c r="K45" s="1620">
        <f>H45-J45</f>
        <v>1520</v>
      </c>
      <c r="L45" s="1209"/>
      <c r="M45" s="30" t="s">
        <v>30</v>
      </c>
      <c r="N45" s="79"/>
      <c r="O45" s="79"/>
      <c r="P45" s="57"/>
      <c r="Q45" s="76"/>
      <c r="R45" s="79"/>
      <c r="S45" s="76"/>
      <c r="T45" s="76"/>
      <c r="U45" s="57"/>
      <c r="V45" s="57"/>
      <c r="W45" s="76"/>
      <c r="X45" s="79"/>
      <c r="Y45" s="57"/>
      <c r="Z45" s="79"/>
      <c r="AA45" s="57">
        <v>300</v>
      </c>
      <c r="AB45" s="76">
        <v>300</v>
      </c>
      <c r="AC45" s="76">
        <v>305</v>
      </c>
      <c r="AD45" s="79"/>
      <c r="AE45" s="77">
        <v>305</v>
      </c>
      <c r="AF45" s="388">
        <v>310</v>
      </c>
      <c r="AG45" s="76"/>
      <c r="AH45" s="322"/>
      <c r="AI45" s="57"/>
      <c r="AJ45" s="79"/>
      <c r="AK45" s="57"/>
      <c r="AL45" s="76"/>
      <c r="AM45" s="57"/>
      <c r="AN45" s="57"/>
      <c r="AO45" s="77"/>
      <c r="AP45" s="76"/>
      <c r="AQ45" s="76"/>
      <c r="AR45" s="33"/>
      <c r="AS45" s="33"/>
      <c r="AT45" s="33"/>
      <c r="AU45" s="33"/>
      <c r="AV45" s="34">
        <f t="shared" si="0"/>
        <v>1520</v>
      </c>
      <c r="AW45" s="35"/>
      <c r="AX45" s="326"/>
      <c r="AY45" s="326"/>
      <c r="AZ45" s="47"/>
    </row>
    <row r="46" spans="1:52" s="13" customFormat="1" ht="13.2" customHeight="1" thickBot="1" x14ac:dyDescent="0.45">
      <c r="A46" s="1498"/>
      <c r="B46" s="1465"/>
      <c r="C46" s="270"/>
      <c r="D46" s="1282"/>
      <c r="E46" s="265" t="s">
        <v>358</v>
      </c>
      <c r="F46" s="1351"/>
      <c r="G46" s="1270"/>
      <c r="H46" s="1242"/>
      <c r="I46" s="1235"/>
      <c r="J46" s="1442"/>
      <c r="K46" s="1621"/>
      <c r="L46" s="1222"/>
      <c r="M46" s="37" t="s">
        <v>31</v>
      </c>
      <c r="N46" s="78"/>
      <c r="O46" s="78"/>
      <c r="P46" s="40"/>
      <c r="Q46" s="40"/>
      <c r="R46" s="78"/>
      <c r="S46" s="40"/>
      <c r="T46" s="40"/>
      <c r="U46" s="40"/>
      <c r="V46" s="40"/>
      <c r="W46" s="40"/>
      <c r="X46" s="78"/>
      <c r="Y46" s="40"/>
      <c r="Z46" s="78"/>
      <c r="AA46" s="40"/>
      <c r="AB46" s="40"/>
      <c r="AC46" s="40"/>
      <c r="AD46" s="78"/>
      <c r="AE46" s="40"/>
      <c r="AF46" s="40"/>
      <c r="AG46" s="40"/>
      <c r="AH46" s="40"/>
      <c r="AI46" s="40"/>
      <c r="AJ46" s="78"/>
      <c r="AK46" s="40"/>
      <c r="AL46" s="40"/>
      <c r="AM46" s="40"/>
      <c r="AN46" s="40"/>
      <c r="AO46" s="40"/>
      <c r="AP46" s="40"/>
      <c r="AQ46" s="40"/>
      <c r="AR46" s="41"/>
      <c r="AS46" s="41"/>
      <c r="AT46" s="41"/>
      <c r="AU46" s="41"/>
      <c r="AV46" s="42">
        <f t="shared" si="0"/>
        <v>0</v>
      </c>
      <c r="AW46" s="35"/>
      <c r="AX46" s="326"/>
      <c r="AY46" s="326"/>
      <c r="AZ46" s="47"/>
    </row>
    <row r="47" spans="1:52" s="13" customFormat="1" ht="13.2" customHeight="1" x14ac:dyDescent="0.4">
      <c r="A47" s="1497" t="s">
        <v>41</v>
      </c>
      <c r="B47" s="1465"/>
      <c r="C47" s="1509" t="s">
        <v>43</v>
      </c>
      <c r="D47" s="1226" t="s">
        <v>34</v>
      </c>
      <c r="E47" s="56" t="s">
        <v>390</v>
      </c>
      <c r="F47" s="1393"/>
      <c r="G47" s="337"/>
      <c r="H47" s="1849">
        <v>3500</v>
      </c>
      <c r="I47" s="1230">
        <f>AV47</f>
        <v>3450</v>
      </c>
      <c r="J47" s="1441">
        <f>SUM(N48:AU48)</f>
        <v>0</v>
      </c>
      <c r="K47" s="1239">
        <f>H47-J47</f>
        <v>3500</v>
      </c>
      <c r="L47" s="1209"/>
      <c r="M47" s="30" t="s">
        <v>30</v>
      </c>
      <c r="N47" s="79"/>
      <c r="O47" s="79"/>
      <c r="P47" s="76">
        <v>250</v>
      </c>
      <c r="Q47" s="76">
        <v>300</v>
      </c>
      <c r="R47" s="79"/>
      <c r="S47" s="76">
        <v>400</v>
      </c>
      <c r="T47" s="76">
        <v>400</v>
      </c>
      <c r="U47" s="76">
        <v>400</v>
      </c>
      <c r="V47" s="76">
        <v>400</v>
      </c>
      <c r="W47" s="76">
        <v>400</v>
      </c>
      <c r="X47" s="79"/>
      <c r="Y47" s="76">
        <v>300</v>
      </c>
      <c r="Z47" s="79"/>
      <c r="AA47" s="76">
        <v>300</v>
      </c>
      <c r="AB47" s="76">
        <v>300</v>
      </c>
      <c r="AC47" s="76"/>
      <c r="AD47" s="79"/>
      <c r="AE47" s="76"/>
      <c r="AF47" s="76"/>
      <c r="AG47" s="76"/>
      <c r="AH47" s="76"/>
      <c r="AI47" s="76"/>
      <c r="AJ47" s="79"/>
      <c r="AK47" s="76"/>
      <c r="AL47" s="76"/>
      <c r="AM47" s="76"/>
      <c r="AN47" s="76"/>
      <c r="AO47" s="76"/>
      <c r="AP47" s="76"/>
      <c r="AQ47" s="80"/>
      <c r="AR47" s="33"/>
      <c r="AS47" s="33"/>
      <c r="AT47" s="32"/>
      <c r="AU47" s="33"/>
      <c r="AV47" s="34">
        <f t="shared" si="0"/>
        <v>3450</v>
      </c>
      <c r="AW47" s="35"/>
      <c r="AX47" s="1598"/>
      <c r="AY47" s="1598"/>
      <c r="AZ47" s="47"/>
    </row>
    <row r="48" spans="1:52" s="13" customFormat="1" ht="13.2" customHeight="1" thickBot="1" x14ac:dyDescent="0.45">
      <c r="A48" s="1498"/>
      <c r="B48" s="1465"/>
      <c r="C48" s="1516"/>
      <c r="D48" s="1282"/>
      <c r="E48" s="271" t="s">
        <v>45</v>
      </c>
      <c r="F48" s="1394"/>
      <c r="G48" s="338"/>
      <c r="H48" s="1850"/>
      <c r="I48" s="1235"/>
      <c r="J48" s="1442"/>
      <c r="K48" s="1240"/>
      <c r="L48" s="1222"/>
      <c r="M48" s="37" t="s">
        <v>31</v>
      </c>
      <c r="N48" s="78"/>
      <c r="O48" s="78"/>
      <c r="P48" s="40"/>
      <c r="Q48" s="40"/>
      <c r="R48" s="78"/>
      <c r="S48" s="40"/>
      <c r="T48" s="40"/>
      <c r="U48" s="40"/>
      <c r="V48" s="40"/>
      <c r="W48" s="40"/>
      <c r="X48" s="78"/>
      <c r="Y48" s="40"/>
      <c r="Z48" s="78"/>
      <c r="AA48" s="40"/>
      <c r="AB48" s="40"/>
      <c r="AC48" s="40"/>
      <c r="AD48" s="78"/>
      <c r="AE48" s="40"/>
      <c r="AF48" s="40"/>
      <c r="AG48" s="40"/>
      <c r="AH48" s="40"/>
      <c r="AI48" s="40"/>
      <c r="AJ48" s="78"/>
      <c r="AK48" s="40"/>
      <c r="AL48" s="40"/>
      <c r="AM48" s="40"/>
      <c r="AN48" s="40"/>
      <c r="AO48" s="40"/>
      <c r="AP48" s="40"/>
      <c r="AQ48" s="40"/>
      <c r="AR48" s="41"/>
      <c r="AS48" s="41"/>
      <c r="AT48" s="41"/>
      <c r="AU48" s="41"/>
      <c r="AV48" s="42">
        <f t="shared" si="0"/>
        <v>0</v>
      </c>
      <c r="AW48" s="81">
        <v>20</v>
      </c>
      <c r="AX48" s="1598"/>
      <c r="AY48" s="1598"/>
      <c r="AZ48" s="47"/>
    </row>
    <row r="49" spans="1:52" s="13" customFormat="1" ht="13.2" customHeight="1" x14ac:dyDescent="0.4">
      <c r="A49" s="1497" t="s">
        <v>41</v>
      </c>
      <c r="B49" s="1465"/>
      <c r="C49" s="1509" t="s">
        <v>43</v>
      </c>
      <c r="D49" s="1226" t="s">
        <v>34</v>
      </c>
      <c r="E49" s="82" t="s">
        <v>391</v>
      </c>
      <c r="F49" s="1140"/>
      <c r="G49" s="329"/>
      <c r="H49" s="1847">
        <v>3500</v>
      </c>
      <c r="I49" s="1230">
        <f>AV49</f>
        <v>3450</v>
      </c>
      <c r="J49" s="1441">
        <f>SUM(N50:AU50)</f>
        <v>0</v>
      </c>
      <c r="K49" s="1239">
        <f>H49-J49</f>
        <v>3500</v>
      </c>
      <c r="L49" s="1209"/>
      <c r="M49" s="30" t="s">
        <v>30</v>
      </c>
      <c r="N49" s="79"/>
      <c r="O49" s="79"/>
      <c r="P49" s="76">
        <v>250</v>
      </c>
      <c r="Q49" s="76">
        <v>300</v>
      </c>
      <c r="R49" s="79"/>
      <c r="S49" s="76">
        <v>400</v>
      </c>
      <c r="T49" s="76">
        <v>400</v>
      </c>
      <c r="U49" s="76">
        <v>400</v>
      </c>
      <c r="V49" s="76">
        <v>400</v>
      </c>
      <c r="W49" s="76">
        <v>400</v>
      </c>
      <c r="X49" s="79"/>
      <c r="Y49" s="76">
        <v>300</v>
      </c>
      <c r="Z49" s="79"/>
      <c r="AA49" s="76">
        <v>300</v>
      </c>
      <c r="AB49" s="76">
        <v>300</v>
      </c>
      <c r="AC49" s="76"/>
      <c r="AD49" s="79"/>
      <c r="AE49" s="76"/>
      <c r="AF49" s="76"/>
      <c r="AG49" s="76"/>
      <c r="AH49" s="76"/>
      <c r="AI49" s="76"/>
      <c r="AJ49" s="79"/>
      <c r="AK49" s="76"/>
      <c r="AL49" s="76"/>
      <c r="AM49" s="76"/>
      <c r="AN49" s="76"/>
      <c r="AO49" s="80"/>
      <c r="AP49" s="76"/>
      <c r="AQ49" s="76"/>
      <c r="AR49" s="33"/>
      <c r="AS49" s="33"/>
      <c r="AT49" s="33"/>
      <c r="AU49" s="33"/>
      <c r="AV49" s="34">
        <f t="shared" si="0"/>
        <v>3450</v>
      </c>
      <c r="AW49" s="81"/>
      <c r="AX49" s="47"/>
      <c r="AY49" s="47"/>
      <c r="AZ49" s="47"/>
    </row>
    <row r="50" spans="1:52" s="13" customFormat="1" ht="13.2" customHeight="1" thickBot="1" x14ac:dyDescent="0.45">
      <c r="A50" s="1498"/>
      <c r="B50" s="1465"/>
      <c r="C50" s="1516"/>
      <c r="D50" s="1282"/>
      <c r="E50" s="84" t="s">
        <v>46</v>
      </c>
      <c r="F50" s="1141"/>
      <c r="G50" s="330"/>
      <c r="H50" s="1848"/>
      <c r="I50" s="1235"/>
      <c r="J50" s="1442"/>
      <c r="K50" s="1240"/>
      <c r="L50" s="1222"/>
      <c r="M50" s="37" t="s">
        <v>31</v>
      </c>
      <c r="N50" s="78"/>
      <c r="O50" s="78"/>
      <c r="P50" s="40"/>
      <c r="Q50" s="40"/>
      <c r="R50" s="78"/>
      <c r="S50" s="40"/>
      <c r="T50" s="40"/>
      <c r="U50" s="40"/>
      <c r="V50" s="40"/>
      <c r="W50" s="40"/>
      <c r="X50" s="78"/>
      <c r="Y50" s="40"/>
      <c r="Z50" s="78"/>
      <c r="AA50" s="40"/>
      <c r="AB50" s="40"/>
      <c r="AC50" s="40"/>
      <c r="AD50" s="78"/>
      <c r="AE50" s="40"/>
      <c r="AF50" s="40"/>
      <c r="AG50" s="40"/>
      <c r="AH50" s="40"/>
      <c r="AI50" s="40"/>
      <c r="AJ50" s="78"/>
      <c r="AK50" s="40"/>
      <c r="AL50" s="40"/>
      <c r="AM50" s="40"/>
      <c r="AN50" s="40"/>
      <c r="AO50" s="40"/>
      <c r="AP50" s="40"/>
      <c r="AQ50" s="40"/>
      <c r="AR50" s="41"/>
      <c r="AS50" s="41"/>
      <c r="AT50" s="41"/>
      <c r="AU50" s="41"/>
      <c r="AV50" s="42">
        <f t="shared" si="0"/>
        <v>0</v>
      </c>
      <c r="AW50" s="81">
        <v>25</v>
      </c>
      <c r="AX50" s="47"/>
      <c r="AY50" s="47"/>
      <c r="AZ50" s="47"/>
    </row>
    <row r="51" spans="1:52" s="13" customFormat="1" ht="13.2" customHeight="1" x14ac:dyDescent="0.4">
      <c r="A51" s="1497" t="s">
        <v>41</v>
      </c>
      <c r="B51" s="1465"/>
      <c r="C51" s="1509" t="s">
        <v>43</v>
      </c>
      <c r="D51" s="1226" t="s">
        <v>47</v>
      </c>
      <c r="E51" s="82" t="s">
        <v>48</v>
      </c>
      <c r="F51" s="1140"/>
      <c r="G51" s="1600"/>
      <c r="H51" s="1230"/>
      <c r="I51" s="1230">
        <f>AV51</f>
        <v>0</v>
      </c>
      <c r="J51" s="1441">
        <f>SUM(N52:AU52)</f>
        <v>0</v>
      </c>
      <c r="K51" s="1620">
        <f>H51-J51</f>
        <v>0</v>
      </c>
      <c r="L51" s="1209"/>
      <c r="M51" s="30" t="s">
        <v>30</v>
      </c>
      <c r="N51" s="79"/>
      <c r="O51" s="79"/>
      <c r="P51" s="76"/>
      <c r="Q51" s="76"/>
      <c r="R51" s="79"/>
      <c r="S51" s="76"/>
      <c r="T51" s="76"/>
      <c r="U51" s="76"/>
      <c r="V51" s="76"/>
      <c r="W51" s="76"/>
      <c r="X51" s="79"/>
      <c r="Y51" s="76"/>
      <c r="Z51" s="79"/>
      <c r="AA51" s="76"/>
      <c r="AB51" s="76"/>
      <c r="AC51" s="76"/>
      <c r="AD51" s="79"/>
      <c r="AE51" s="76"/>
      <c r="AF51" s="76"/>
      <c r="AG51" s="76"/>
      <c r="AH51" s="76"/>
      <c r="AI51" s="76"/>
      <c r="AJ51" s="79"/>
      <c r="AK51" s="76"/>
      <c r="AL51" s="76"/>
      <c r="AM51" s="76"/>
      <c r="AN51" s="76"/>
      <c r="AO51" s="46"/>
      <c r="AP51" s="86"/>
      <c r="AQ51" s="46"/>
      <c r="AR51" s="46"/>
      <c r="AS51" s="46"/>
      <c r="AT51" s="46"/>
      <c r="AU51" s="33"/>
      <c r="AV51" s="34">
        <f t="shared" si="0"/>
        <v>0</v>
      </c>
      <c r="AW51" s="35"/>
      <c r="AX51" s="47"/>
      <c r="AY51" s="47"/>
      <c r="AZ51" s="47"/>
    </row>
    <row r="52" spans="1:52" s="13" customFormat="1" ht="13.2" customHeight="1" thickBot="1" x14ac:dyDescent="0.45">
      <c r="A52" s="1498"/>
      <c r="B52" s="1465"/>
      <c r="C52" s="1516"/>
      <c r="D52" s="1282"/>
      <c r="E52" s="84" t="s">
        <v>49</v>
      </c>
      <c r="F52" s="1141"/>
      <c r="G52" s="1270"/>
      <c r="H52" s="1235"/>
      <c r="I52" s="1235"/>
      <c r="J52" s="1442"/>
      <c r="K52" s="1621"/>
      <c r="L52" s="1222"/>
      <c r="M52" s="37" t="s">
        <v>31</v>
      </c>
      <c r="N52" s="54"/>
      <c r="O52" s="54"/>
      <c r="P52" s="50"/>
      <c r="Q52" s="50"/>
      <c r="R52" s="54"/>
      <c r="S52" s="50"/>
      <c r="T52" s="50"/>
      <c r="U52" s="50"/>
      <c r="V52" s="50"/>
      <c r="W52" s="50"/>
      <c r="X52" s="54"/>
      <c r="Y52" s="50"/>
      <c r="Z52" s="54"/>
      <c r="AA52" s="87"/>
      <c r="AB52" s="50"/>
      <c r="AC52" s="50"/>
      <c r="AD52" s="54"/>
      <c r="AE52" s="50"/>
      <c r="AF52" s="50"/>
      <c r="AG52" s="50"/>
      <c r="AH52" s="50"/>
      <c r="AI52" s="50"/>
      <c r="AJ52" s="54"/>
      <c r="AK52" s="50"/>
      <c r="AL52" s="50"/>
      <c r="AM52" s="87"/>
      <c r="AN52" s="50"/>
      <c r="AO52" s="50"/>
      <c r="AP52" s="87"/>
      <c r="AQ52" s="50"/>
      <c r="AR52" s="52"/>
      <c r="AS52" s="52"/>
      <c r="AT52" s="52"/>
      <c r="AU52" s="41"/>
      <c r="AV52" s="42">
        <f t="shared" si="0"/>
        <v>0</v>
      </c>
      <c r="AW52" s="35"/>
      <c r="AX52" s="47"/>
      <c r="AY52" s="47"/>
      <c r="AZ52" s="47"/>
    </row>
    <row r="53" spans="1:52" s="13" customFormat="1" ht="13.2" customHeight="1" x14ac:dyDescent="0.4">
      <c r="A53" s="1497" t="s">
        <v>41</v>
      </c>
      <c r="B53" s="1465"/>
      <c r="C53" s="1509" t="s">
        <v>43</v>
      </c>
      <c r="D53" s="1226"/>
      <c r="E53" s="82"/>
      <c r="F53" s="1618"/>
      <c r="G53" s="1600"/>
      <c r="H53" s="1230"/>
      <c r="I53" s="1622"/>
      <c r="J53" s="1441"/>
      <c r="K53" s="1620"/>
      <c r="L53" s="1209"/>
      <c r="M53" s="30" t="s">
        <v>30</v>
      </c>
      <c r="N53" s="79"/>
      <c r="O53" s="79"/>
      <c r="P53" s="76"/>
      <c r="Q53" s="76"/>
      <c r="R53" s="79"/>
      <c r="S53" s="76"/>
      <c r="T53" s="76"/>
      <c r="U53" s="76"/>
      <c r="V53" s="76"/>
      <c r="W53" s="76"/>
      <c r="X53" s="79"/>
      <c r="Y53" s="76"/>
      <c r="Z53" s="79"/>
      <c r="AA53" s="76"/>
      <c r="AB53" s="76"/>
      <c r="AC53" s="76"/>
      <c r="AD53" s="79"/>
      <c r="AE53" s="76"/>
      <c r="AF53" s="76"/>
      <c r="AG53" s="76"/>
      <c r="AH53" s="76"/>
      <c r="AI53" s="76"/>
      <c r="AJ53" s="79"/>
      <c r="AK53" s="76"/>
      <c r="AL53" s="76"/>
      <c r="AM53" s="76"/>
      <c r="AN53" s="76"/>
      <c r="AO53" s="76"/>
      <c r="AP53" s="76"/>
      <c r="AQ53" s="76"/>
      <c r="AR53" s="33"/>
      <c r="AS53" s="33"/>
      <c r="AT53" s="33"/>
      <c r="AU53" s="33"/>
      <c r="AV53" s="34">
        <f t="shared" si="0"/>
        <v>0</v>
      </c>
      <c r="AW53" s="35"/>
      <c r="AX53" s="1598"/>
      <c r="AY53" s="1598"/>
      <c r="AZ53" s="47"/>
    </row>
    <row r="54" spans="1:52" s="13" customFormat="1" ht="13.2" customHeight="1" thickBot="1" x14ac:dyDescent="0.45">
      <c r="A54" s="1498"/>
      <c r="B54" s="1465"/>
      <c r="C54" s="1516"/>
      <c r="D54" s="1282"/>
      <c r="E54" s="84"/>
      <c r="F54" s="1619"/>
      <c r="G54" s="1270"/>
      <c r="H54" s="1235"/>
      <c r="I54" s="1623"/>
      <c r="J54" s="1442"/>
      <c r="K54" s="1621"/>
      <c r="L54" s="1222"/>
      <c r="M54" s="37" t="s">
        <v>31</v>
      </c>
      <c r="N54" s="78"/>
      <c r="O54" s="78"/>
      <c r="P54" s="40"/>
      <c r="Q54" s="40"/>
      <c r="R54" s="78"/>
      <c r="S54" s="40"/>
      <c r="T54" s="40"/>
      <c r="U54" s="40"/>
      <c r="V54" s="40"/>
      <c r="W54" s="40"/>
      <c r="X54" s="78"/>
      <c r="Y54" s="40"/>
      <c r="Z54" s="78"/>
      <c r="AA54" s="40"/>
      <c r="AB54" s="40"/>
      <c r="AC54" s="40"/>
      <c r="AD54" s="78"/>
      <c r="AE54" s="40"/>
      <c r="AF54" s="40"/>
      <c r="AG54" s="40"/>
      <c r="AH54" s="40"/>
      <c r="AI54" s="40"/>
      <c r="AJ54" s="78"/>
      <c r="AK54" s="40"/>
      <c r="AL54" s="40"/>
      <c r="AM54" s="40"/>
      <c r="AN54" s="40"/>
      <c r="AO54" s="40"/>
      <c r="AP54" s="40"/>
      <c r="AQ54" s="40"/>
      <c r="AR54" s="41"/>
      <c r="AS54" s="41"/>
      <c r="AT54" s="41"/>
      <c r="AU54" s="41"/>
      <c r="AV54" s="42">
        <f t="shared" si="0"/>
        <v>0</v>
      </c>
      <c r="AW54" s="35"/>
      <c r="AX54" s="1598"/>
      <c r="AY54" s="1598"/>
      <c r="AZ54" s="47"/>
    </row>
    <row r="55" spans="1:52" s="13" customFormat="1" ht="13.2" customHeight="1" x14ac:dyDescent="0.4">
      <c r="A55" s="1497" t="s">
        <v>41</v>
      </c>
      <c r="B55" s="1465"/>
      <c r="C55" s="1509" t="s">
        <v>43</v>
      </c>
      <c r="D55" s="1226"/>
      <c r="E55" s="152"/>
      <c r="F55" s="1618"/>
      <c r="G55" s="88"/>
      <c r="H55" s="1230"/>
      <c r="I55" s="1622"/>
      <c r="J55" s="1441"/>
      <c r="K55" s="1620"/>
      <c r="L55" s="1209"/>
      <c r="M55" s="30" t="s">
        <v>30</v>
      </c>
      <c r="N55" s="79"/>
      <c r="O55" s="79"/>
      <c r="P55" s="76"/>
      <c r="Q55" s="76"/>
      <c r="R55" s="79"/>
      <c r="S55" s="76"/>
      <c r="T55" s="76"/>
      <c r="U55" s="76"/>
      <c r="V55" s="76"/>
      <c r="W55" s="76"/>
      <c r="X55" s="79"/>
      <c r="Y55" s="76"/>
      <c r="Z55" s="79"/>
      <c r="AA55" s="76"/>
      <c r="AB55" s="76"/>
      <c r="AC55" s="76"/>
      <c r="AD55" s="79"/>
      <c r="AE55" s="76"/>
      <c r="AF55" s="76"/>
      <c r="AG55" s="76"/>
      <c r="AH55" s="76"/>
      <c r="AI55" s="76"/>
      <c r="AJ55" s="79"/>
      <c r="AK55" s="76"/>
      <c r="AL55" s="76"/>
      <c r="AM55" s="76"/>
      <c r="AN55" s="76"/>
      <c r="AO55" s="76"/>
      <c r="AP55" s="76"/>
      <c r="AQ55" s="76"/>
      <c r="AR55" s="33"/>
      <c r="AS55" s="33"/>
      <c r="AT55" s="33"/>
      <c r="AU55" s="33"/>
      <c r="AV55" s="34">
        <f t="shared" si="0"/>
        <v>0</v>
      </c>
      <c r="AW55" s="35"/>
      <c r="AX55" s="47"/>
      <c r="AY55" s="47"/>
      <c r="AZ55" s="47"/>
    </row>
    <row r="56" spans="1:52" s="13" customFormat="1" ht="13.2" customHeight="1" thickBot="1" x14ac:dyDescent="0.45">
      <c r="A56" s="1498"/>
      <c r="B56" s="1465"/>
      <c r="C56" s="1516"/>
      <c r="D56" s="1282"/>
      <c r="E56" s="155"/>
      <c r="F56" s="1619"/>
      <c r="G56" s="89"/>
      <c r="H56" s="1235"/>
      <c r="I56" s="1623"/>
      <c r="J56" s="1442"/>
      <c r="K56" s="1621"/>
      <c r="L56" s="1222"/>
      <c r="M56" s="37" t="s">
        <v>31</v>
      </c>
      <c r="N56" s="78"/>
      <c r="O56" s="78"/>
      <c r="P56" s="40"/>
      <c r="Q56" s="40"/>
      <c r="R56" s="78"/>
      <c r="S56" s="40"/>
      <c r="T56" s="40"/>
      <c r="U56" s="40"/>
      <c r="V56" s="40"/>
      <c r="W56" s="40"/>
      <c r="X56" s="78"/>
      <c r="Y56" s="40"/>
      <c r="Z56" s="78"/>
      <c r="AA56" s="40"/>
      <c r="AB56" s="40"/>
      <c r="AC56" s="40"/>
      <c r="AD56" s="78"/>
      <c r="AE56" s="40"/>
      <c r="AF56" s="40"/>
      <c r="AG56" s="40"/>
      <c r="AH56" s="40"/>
      <c r="AI56" s="40"/>
      <c r="AJ56" s="78"/>
      <c r="AK56" s="40"/>
      <c r="AL56" s="40"/>
      <c r="AM56" s="40"/>
      <c r="AN56" s="40"/>
      <c r="AO56" s="40"/>
      <c r="AP56" s="40"/>
      <c r="AQ56" s="40"/>
      <c r="AR56" s="41"/>
      <c r="AS56" s="41"/>
      <c r="AT56" s="41"/>
      <c r="AU56" s="41"/>
      <c r="AV56" s="42">
        <f t="shared" si="0"/>
        <v>0</v>
      </c>
      <c r="AW56" s="35"/>
      <c r="AX56" s="47"/>
      <c r="AY56" s="47"/>
      <c r="AZ56" s="47"/>
    </row>
    <row r="57" spans="1:52" s="13" customFormat="1" ht="13.2" customHeight="1" x14ac:dyDescent="0.4">
      <c r="A57" s="1497" t="s">
        <v>41</v>
      </c>
      <c r="B57" s="1465"/>
      <c r="C57" s="1509" t="s">
        <v>43</v>
      </c>
      <c r="D57" s="1226"/>
      <c r="E57" s="152"/>
      <c r="F57" s="1618"/>
      <c r="G57" s="88"/>
      <c r="H57" s="1230"/>
      <c r="I57" s="1622"/>
      <c r="J57" s="1441"/>
      <c r="K57" s="1620"/>
      <c r="L57" s="1209"/>
      <c r="M57" s="30" t="s">
        <v>30</v>
      </c>
      <c r="N57" s="79"/>
      <c r="O57" s="79"/>
      <c r="P57" s="76"/>
      <c r="Q57" s="76"/>
      <c r="R57" s="79"/>
      <c r="S57" s="76"/>
      <c r="T57" s="76"/>
      <c r="U57" s="76"/>
      <c r="V57" s="76"/>
      <c r="W57" s="76"/>
      <c r="X57" s="79"/>
      <c r="Y57" s="76"/>
      <c r="Z57" s="79"/>
      <c r="AA57" s="76"/>
      <c r="AB57" s="76"/>
      <c r="AC57" s="76"/>
      <c r="AD57" s="79"/>
      <c r="AE57" s="76"/>
      <c r="AF57" s="76"/>
      <c r="AG57" s="76"/>
      <c r="AH57" s="76"/>
      <c r="AI57" s="76"/>
      <c r="AJ57" s="79"/>
      <c r="AK57" s="76"/>
      <c r="AL57" s="76"/>
      <c r="AM57" s="76"/>
      <c r="AN57" s="76"/>
      <c r="AO57" s="76"/>
      <c r="AP57" s="76"/>
      <c r="AQ57" s="76"/>
      <c r="AR57" s="33"/>
      <c r="AS57" s="33"/>
      <c r="AT57" s="90"/>
      <c r="AU57" s="90"/>
      <c r="AV57" s="34">
        <f t="shared" si="0"/>
        <v>0</v>
      </c>
      <c r="AW57" s="35"/>
      <c r="AX57" s="47"/>
      <c r="AY57" s="47"/>
      <c r="AZ57" s="47"/>
    </row>
    <row r="58" spans="1:52" s="13" customFormat="1" ht="13.2" customHeight="1" thickBot="1" x14ac:dyDescent="0.45">
      <c r="A58" s="1498"/>
      <c r="B58" s="1465"/>
      <c r="C58" s="1516"/>
      <c r="D58" s="1282"/>
      <c r="E58" s="155"/>
      <c r="F58" s="1619"/>
      <c r="G58" s="89"/>
      <c r="H58" s="1235"/>
      <c r="I58" s="1623"/>
      <c r="J58" s="1442"/>
      <c r="K58" s="1621"/>
      <c r="L58" s="1222"/>
      <c r="M58" s="37" t="s">
        <v>31</v>
      </c>
      <c r="N58" s="78"/>
      <c r="O58" s="78"/>
      <c r="P58" s="40"/>
      <c r="Q58" s="40"/>
      <c r="R58" s="78"/>
      <c r="S58" s="40"/>
      <c r="T58" s="40"/>
      <c r="U58" s="40"/>
      <c r="V58" s="40"/>
      <c r="W58" s="40"/>
      <c r="X58" s="78"/>
      <c r="Y58" s="40"/>
      <c r="Z58" s="78"/>
      <c r="AA58" s="40"/>
      <c r="AB58" s="40"/>
      <c r="AC58" s="40"/>
      <c r="AD58" s="78"/>
      <c r="AE58" s="40"/>
      <c r="AF58" s="40"/>
      <c r="AG58" s="40"/>
      <c r="AH58" s="40"/>
      <c r="AI58" s="40"/>
      <c r="AJ58" s="78"/>
      <c r="AK58" s="40"/>
      <c r="AL58" s="40"/>
      <c r="AM58" s="40"/>
      <c r="AN58" s="40"/>
      <c r="AO58" s="40"/>
      <c r="AP58" s="40"/>
      <c r="AQ58" s="40"/>
      <c r="AR58" s="41"/>
      <c r="AS58" s="41"/>
      <c r="AT58" s="91"/>
      <c r="AU58" s="92"/>
      <c r="AV58" s="42">
        <f t="shared" si="0"/>
        <v>0</v>
      </c>
      <c r="AW58" s="35"/>
      <c r="AX58" s="47"/>
      <c r="AY58" s="47"/>
      <c r="AZ58" s="47"/>
    </row>
    <row r="59" spans="1:52" s="13" customFormat="1" ht="13.2" customHeight="1" x14ac:dyDescent="0.4">
      <c r="A59" s="1497" t="s">
        <v>41</v>
      </c>
      <c r="B59" s="1465"/>
      <c r="C59" s="1509"/>
      <c r="D59" s="1226"/>
      <c r="E59" s="152"/>
      <c r="F59" s="1618"/>
      <c r="G59" s="88"/>
      <c r="H59" s="1230"/>
      <c r="I59" s="1622"/>
      <c r="J59" s="1441"/>
      <c r="K59" s="1620"/>
      <c r="L59" s="1209"/>
      <c r="M59" s="30" t="s">
        <v>30</v>
      </c>
      <c r="N59" s="79"/>
      <c r="O59" s="79"/>
      <c r="P59" s="76"/>
      <c r="Q59" s="76"/>
      <c r="R59" s="79"/>
      <c r="S59" s="76"/>
      <c r="T59" s="76"/>
      <c r="U59" s="76"/>
      <c r="V59" s="76"/>
      <c r="W59" s="76"/>
      <c r="X59" s="79"/>
      <c r="Y59" s="76"/>
      <c r="Z59" s="79"/>
      <c r="AA59" s="76"/>
      <c r="AB59" s="76"/>
      <c r="AC59" s="76"/>
      <c r="AD59" s="79"/>
      <c r="AE59" s="76"/>
      <c r="AF59" s="76"/>
      <c r="AG59" s="76"/>
      <c r="AH59" s="76"/>
      <c r="AI59" s="76"/>
      <c r="AJ59" s="79"/>
      <c r="AK59" s="76"/>
      <c r="AL59" s="76"/>
      <c r="AM59" s="76"/>
      <c r="AN59" s="76"/>
      <c r="AO59" s="76"/>
      <c r="AP59" s="76"/>
      <c r="AQ59" s="76"/>
      <c r="AR59" s="33"/>
      <c r="AS59" s="33"/>
      <c r="AT59" s="46"/>
      <c r="AU59" s="46"/>
      <c r="AV59" s="93">
        <f t="shared" si="0"/>
        <v>0</v>
      </c>
      <c r="AW59" s="70"/>
      <c r="AX59" s="47"/>
      <c r="AY59" s="47"/>
      <c r="AZ59" s="47"/>
    </row>
    <row r="60" spans="1:52" s="13" customFormat="1" ht="13.2" customHeight="1" thickBot="1" x14ac:dyDescent="0.45">
      <c r="A60" s="1498"/>
      <c r="B60" s="1465"/>
      <c r="C60" s="1516"/>
      <c r="D60" s="1282"/>
      <c r="E60" s="155"/>
      <c r="F60" s="1619"/>
      <c r="G60" s="89"/>
      <c r="H60" s="1235"/>
      <c r="I60" s="1623"/>
      <c r="J60" s="1442"/>
      <c r="K60" s="1621"/>
      <c r="L60" s="1222"/>
      <c r="M60" s="37" t="s">
        <v>31</v>
      </c>
      <c r="N60" s="78"/>
      <c r="O60" s="78"/>
      <c r="P60" s="40"/>
      <c r="Q60" s="40"/>
      <c r="R60" s="78"/>
      <c r="S60" s="40"/>
      <c r="T60" s="40"/>
      <c r="U60" s="40"/>
      <c r="V60" s="40"/>
      <c r="W60" s="40"/>
      <c r="X60" s="78"/>
      <c r="Y60" s="40"/>
      <c r="Z60" s="78"/>
      <c r="AA60" s="40"/>
      <c r="AB60" s="40"/>
      <c r="AC60" s="40"/>
      <c r="AD60" s="78"/>
      <c r="AE60" s="40"/>
      <c r="AF60" s="40"/>
      <c r="AG60" s="40"/>
      <c r="AH60" s="40"/>
      <c r="AI60" s="40"/>
      <c r="AJ60" s="78"/>
      <c r="AK60" s="40"/>
      <c r="AL60" s="40"/>
      <c r="AM60" s="40"/>
      <c r="AN60" s="40"/>
      <c r="AO60" s="40"/>
      <c r="AP60" s="40"/>
      <c r="AQ60" s="40"/>
      <c r="AR60" s="41"/>
      <c r="AS60" s="41"/>
      <c r="AT60" s="52"/>
      <c r="AU60" s="52"/>
      <c r="AV60" s="94">
        <f t="shared" si="0"/>
        <v>0</v>
      </c>
      <c r="AW60" s="70"/>
      <c r="AX60" s="47"/>
      <c r="AY60" s="47"/>
      <c r="AZ60" s="47"/>
    </row>
    <row r="61" spans="1:52" s="95" customFormat="1" ht="13.2" customHeight="1" x14ac:dyDescent="0.4">
      <c r="A61" s="1124" t="s">
        <v>50</v>
      </c>
      <c r="B61" s="1318"/>
      <c r="C61" s="1318"/>
      <c r="D61" s="1318"/>
      <c r="E61" s="1319"/>
      <c r="F61" s="1510">
        <f>SUM(F43:F60)</f>
        <v>0</v>
      </c>
      <c r="G61" s="339"/>
      <c r="H61" s="1845">
        <f>SUM(H43:H60)</f>
        <v>10520</v>
      </c>
      <c r="I61" s="1845">
        <f>SUM(I43:I60)</f>
        <v>9200</v>
      </c>
      <c r="J61" s="1514">
        <f>SUM(J43:J60)</f>
        <v>0</v>
      </c>
      <c r="K61" s="1851">
        <f>H61-J61</f>
        <v>10520</v>
      </c>
      <c r="L61" s="1841">
        <f>J61/H61</f>
        <v>0</v>
      </c>
      <c r="M61" s="66" t="s">
        <v>39</v>
      </c>
      <c r="N61" s="67">
        <f t="shared" ref="N61:AN61" si="2">N45+N47+N49+N51+N53+N55+N57+N59+N43</f>
        <v>0</v>
      </c>
      <c r="O61" s="67">
        <f t="shared" si="2"/>
        <v>0</v>
      </c>
      <c r="P61" s="68">
        <f t="shared" si="2"/>
        <v>680</v>
      </c>
      <c r="Q61" s="68">
        <f t="shared" si="2"/>
        <v>720</v>
      </c>
      <c r="R61" s="67">
        <f t="shared" si="2"/>
        <v>0</v>
      </c>
      <c r="S61" s="68">
        <f t="shared" si="2"/>
        <v>920</v>
      </c>
      <c r="T61" s="68">
        <f t="shared" si="2"/>
        <v>920</v>
      </c>
      <c r="U61" s="68">
        <f t="shared" si="2"/>
        <v>920</v>
      </c>
      <c r="V61" s="68">
        <f t="shared" si="2"/>
        <v>920</v>
      </c>
      <c r="W61" s="68">
        <f t="shared" si="2"/>
        <v>800</v>
      </c>
      <c r="X61" s="67">
        <f t="shared" si="2"/>
        <v>0</v>
      </c>
      <c r="Y61" s="68">
        <f t="shared" si="2"/>
        <v>600</v>
      </c>
      <c r="Z61" s="67">
        <f t="shared" si="2"/>
        <v>0</v>
      </c>
      <c r="AA61" s="68">
        <f t="shared" si="2"/>
        <v>900</v>
      </c>
      <c r="AB61" s="68">
        <f t="shared" si="2"/>
        <v>900</v>
      </c>
      <c r="AC61" s="68">
        <f t="shared" si="2"/>
        <v>305</v>
      </c>
      <c r="AD61" s="67">
        <f t="shared" si="2"/>
        <v>0</v>
      </c>
      <c r="AE61" s="68">
        <f t="shared" si="2"/>
        <v>305</v>
      </c>
      <c r="AF61" s="68">
        <f t="shared" si="2"/>
        <v>310</v>
      </c>
      <c r="AG61" s="68">
        <f t="shared" si="2"/>
        <v>0</v>
      </c>
      <c r="AH61" s="68">
        <f t="shared" si="2"/>
        <v>0</v>
      </c>
      <c r="AI61" s="68">
        <f t="shared" si="2"/>
        <v>0</v>
      </c>
      <c r="AJ61" s="67">
        <f t="shared" si="2"/>
        <v>0</v>
      </c>
      <c r="AK61" s="68">
        <f t="shared" si="2"/>
        <v>0</v>
      </c>
      <c r="AL61" s="68">
        <f t="shared" si="2"/>
        <v>0</v>
      </c>
      <c r="AM61" s="68">
        <f t="shared" si="2"/>
        <v>0</v>
      </c>
      <c r="AN61" s="68">
        <f t="shared" si="2"/>
        <v>0</v>
      </c>
      <c r="AO61" s="68"/>
      <c r="AP61" s="68"/>
      <c r="AQ61" s="68"/>
      <c r="AR61" s="68"/>
      <c r="AS61" s="68"/>
      <c r="AT61" s="68"/>
      <c r="AU61" s="357"/>
      <c r="AV61" s="69">
        <f t="shared" si="0"/>
        <v>9200</v>
      </c>
      <c r="AX61" s="47"/>
      <c r="AY61" s="47"/>
      <c r="AZ61" s="96"/>
    </row>
    <row r="62" spans="1:52" s="13" customFormat="1" ht="13.2" customHeight="1" thickBot="1" x14ac:dyDescent="0.45">
      <c r="A62" s="1320"/>
      <c r="B62" s="1321"/>
      <c r="C62" s="1321"/>
      <c r="D62" s="1321"/>
      <c r="E62" s="1322"/>
      <c r="F62" s="1511"/>
      <c r="G62" s="340"/>
      <c r="H62" s="1846"/>
      <c r="I62" s="1846"/>
      <c r="J62" s="1515"/>
      <c r="K62" s="1852"/>
      <c r="L62" s="1842"/>
      <c r="M62" s="71" t="s">
        <v>40</v>
      </c>
      <c r="N62" s="72">
        <f t="shared" ref="N62:AN62" si="3">N44+N48+N54+N56+N58+N60+N46+N50+N52</f>
        <v>0</v>
      </c>
      <c r="O62" s="72">
        <f t="shared" si="3"/>
        <v>0</v>
      </c>
      <c r="P62" s="73">
        <f t="shared" si="3"/>
        <v>0</v>
      </c>
      <c r="Q62" s="73">
        <f t="shared" si="3"/>
        <v>0</v>
      </c>
      <c r="R62" s="72">
        <f t="shared" si="3"/>
        <v>0</v>
      </c>
      <c r="S62" s="73">
        <f t="shared" si="3"/>
        <v>0</v>
      </c>
      <c r="T62" s="73">
        <f t="shared" si="3"/>
        <v>0</v>
      </c>
      <c r="U62" s="73">
        <f t="shared" si="3"/>
        <v>0</v>
      </c>
      <c r="V62" s="73">
        <f t="shared" si="3"/>
        <v>0</v>
      </c>
      <c r="W62" s="73">
        <f t="shared" si="3"/>
        <v>0</v>
      </c>
      <c r="X62" s="72">
        <f t="shared" si="3"/>
        <v>0</v>
      </c>
      <c r="Y62" s="73">
        <f t="shared" si="3"/>
        <v>0</v>
      </c>
      <c r="Z62" s="72">
        <f t="shared" si="3"/>
        <v>0</v>
      </c>
      <c r="AA62" s="73">
        <f t="shared" si="3"/>
        <v>0</v>
      </c>
      <c r="AB62" s="73">
        <f t="shared" si="3"/>
        <v>0</v>
      </c>
      <c r="AC62" s="73">
        <f t="shared" si="3"/>
        <v>0</v>
      </c>
      <c r="AD62" s="72">
        <f t="shared" si="3"/>
        <v>0</v>
      </c>
      <c r="AE62" s="73">
        <f t="shared" si="3"/>
        <v>0</v>
      </c>
      <c r="AF62" s="73">
        <f t="shared" si="3"/>
        <v>0</v>
      </c>
      <c r="AG62" s="73">
        <f t="shared" si="3"/>
        <v>0</v>
      </c>
      <c r="AH62" s="73">
        <f t="shared" si="3"/>
        <v>0</v>
      </c>
      <c r="AI62" s="73">
        <f t="shared" si="3"/>
        <v>0</v>
      </c>
      <c r="AJ62" s="72">
        <f t="shared" si="3"/>
        <v>0</v>
      </c>
      <c r="AK62" s="73">
        <f t="shared" si="3"/>
        <v>0</v>
      </c>
      <c r="AL62" s="73">
        <f t="shared" si="3"/>
        <v>0</v>
      </c>
      <c r="AM62" s="73">
        <f t="shared" si="3"/>
        <v>0</v>
      </c>
      <c r="AN62" s="73">
        <f t="shared" si="3"/>
        <v>0</v>
      </c>
      <c r="AO62" s="73"/>
      <c r="AP62" s="73"/>
      <c r="AQ62" s="73"/>
      <c r="AR62" s="73"/>
      <c r="AS62" s="73"/>
      <c r="AT62" s="73"/>
      <c r="AU62" s="358"/>
      <c r="AV62" s="97">
        <f t="shared" si="0"/>
        <v>0</v>
      </c>
      <c r="AX62" s="47"/>
      <c r="AY62" s="47"/>
      <c r="AZ62" s="47"/>
    </row>
    <row r="63" spans="1:52" s="13" customFormat="1" ht="13.2" customHeight="1" x14ac:dyDescent="0.4">
      <c r="A63" s="1489" t="s">
        <v>27</v>
      </c>
      <c r="B63" s="1350" t="s">
        <v>51</v>
      </c>
      <c r="C63" s="1509" t="s">
        <v>52</v>
      </c>
      <c r="D63" s="1493"/>
      <c r="E63" s="272"/>
      <c r="F63" s="1341"/>
      <c r="G63" s="1500"/>
      <c r="H63" s="1142"/>
      <c r="I63" s="1622">
        <f>AV63</f>
        <v>0</v>
      </c>
      <c r="J63" s="1441">
        <f>SUM(N64:AU64)</f>
        <v>0</v>
      </c>
      <c r="K63" s="1239">
        <f>H63-J63</f>
        <v>0</v>
      </c>
      <c r="L63" s="1209"/>
      <c r="M63" s="30" t="s">
        <v>30</v>
      </c>
      <c r="N63" s="98"/>
      <c r="O63" s="98"/>
      <c r="P63" s="99"/>
      <c r="Q63" s="99"/>
      <c r="R63" s="98"/>
      <c r="S63" s="99"/>
      <c r="T63" s="99"/>
      <c r="U63" s="99"/>
      <c r="V63" s="99"/>
      <c r="W63" s="99"/>
      <c r="X63" s="98"/>
      <c r="Y63" s="99"/>
      <c r="Z63" s="98"/>
      <c r="AA63" s="80"/>
      <c r="AB63" s="99"/>
      <c r="AC63" s="99"/>
      <c r="AD63" s="98"/>
      <c r="AE63" s="99"/>
      <c r="AF63" s="99"/>
      <c r="AG63" s="99"/>
      <c r="AH63" s="99"/>
      <c r="AI63" s="99"/>
      <c r="AJ63" s="98"/>
      <c r="AK63" s="99"/>
      <c r="AL63" s="99"/>
      <c r="AM63" s="80"/>
      <c r="AN63" s="99"/>
      <c r="AO63" s="99"/>
      <c r="AP63" s="80"/>
      <c r="AQ63" s="99"/>
      <c r="AR63" s="80"/>
      <c r="AS63" s="80"/>
      <c r="AT63" s="100"/>
      <c r="AU63" s="100"/>
      <c r="AV63" s="34">
        <f t="shared" si="0"/>
        <v>0</v>
      </c>
      <c r="AX63" s="1598"/>
      <c r="AY63" s="1598"/>
      <c r="AZ63" s="47"/>
    </row>
    <row r="64" spans="1:52" s="13" customFormat="1" ht="13.2" customHeight="1" thickBot="1" x14ac:dyDescent="0.45">
      <c r="A64" s="1371"/>
      <c r="B64" s="1465"/>
      <c r="C64" s="1465"/>
      <c r="D64" s="1336"/>
      <c r="E64" s="105"/>
      <c r="F64" s="1342"/>
      <c r="G64" s="1501"/>
      <c r="H64" s="1137"/>
      <c r="I64" s="1623"/>
      <c r="J64" s="1442"/>
      <c r="K64" s="1240"/>
      <c r="L64" s="1222"/>
      <c r="M64" s="37" t="s">
        <v>31</v>
      </c>
      <c r="N64" s="78"/>
      <c r="O64" s="78"/>
      <c r="P64" s="40"/>
      <c r="Q64" s="40"/>
      <c r="R64" s="78"/>
      <c r="S64" s="40"/>
      <c r="T64" s="40"/>
      <c r="U64" s="40"/>
      <c r="V64" s="40"/>
      <c r="W64" s="40"/>
      <c r="X64" s="78"/>
      <c r="Y64" s="40"/>
      <c r="Z64" s="78"/>
      <c r="AA64" s="40"/>
      <c r="AB64" s="40"/>
      <c r="AC64" s="40"/>
      <c r="AD64" s="78"/>
      <c r="AE64" s="40"/>
      <c r="AF64" s="40"/>
      <c r="AG64" s="40"/>
      <c r="AH64" s="40"/>
      <c r="AI64" s="40"/>
      <c r="AJ64" s="78"/>
      <c r="AK64" s="40"/>
      <c r="AL64" s="40"/>
      <c r="AM64" s="40"/>
      <c r="AN64" s="40"/>
      <c r="AO64" s="40"/>
      <c r="AP64" s="40"/>
      <c r="AQ64" s="40"/>
      <c r="AR64" s="41"/>
      <c r="AS64" s="41"/>
      <c r="AT64" s="41"/>
      <c r="AU64" s="41"/>
      <c r="AV64" s="42">
        <f t="shared" si="0"/>
        <v>0</v>
      </c>
      <c r="AX64" s="1598"/>
      <c r="AY64" s="1598"/>
      <c r="AZ64" s="47"/>
    </row>
    <row r="65" spans="1:52" s="13" customFormat="1" ht="13.2" customHeight="1" x14ac:dyDescent="0.4">
      <c r="A65" s="1489" t="s">
        <v>27</v>
      </c>
      <c r="B65" s="1465"/>
      <c r="C65" s="1508" t="s">
        <v>52</v>
      </c>
      <c r="D65" s="1506"/>
      <c r="E65" s="101"/>
      <c r="F65" s="1341"/>
      <c r="G65" s="1828"/>
      <c r="H65" s="1142"/>
      <c r="I65" s="1230">
        <f>AV65</f>
        <v>0</v>
      </c>
      <c r="J65" s="1441">
        <f>SUM(N66:O66,S66:T66,W66:AA66,AC66:AG66,AI66:AL66)</f>
        <v>0</v>
      </c>
      <c r="K65" s="1239">
        <f>H65-J65</f>
        <v>0</v>
      </c>
      <c r="L65" s="1209"/>
      <c r="M65" s="30" t="s">
        <v>30</v>
      </c>
      <c r="N65" s="102"/>
      <c r="O65" s="102"/>
      <c r="P65" s="80"/>
      <c r="Q65" s="80"/>
      <c r="R65" s="102"/>
      <c r="S65" s="80"/>
      <c r="T65" s="80"/>
      <c r="U65" s="80"/>
      <c r="V65" s="80"/>
      <c r="W65" s="80"/>
      <c r="X65" s="102"/>
      <c r="Y65" s="80"/>
      <c r="Z65" s="102"/>
      <c r="AA65" s="80"/>
      <c r="AB65" s="80"/>
      <c r="AC65" s="80"/>
      <c r="AD65" s="102"/>
      <c r="AE65" s="80"/>
      <c r="AF65" s="80"/>
      <c r="AG65" s="80"/>
      <c r="AH65" s="80"/>
      <c r="AI65" s="80"/>
      <c r="AJ65" s="102"/>
      <c r="AK65" s="80"/>
      <c r="AL65" s="80"/>
      <c r="AM65" s="80"/>
      <c r="AN65" s="80"/>
      <c r="AO65" s="100"/>
      <c r="AP65" s="80"/>
      <c r="AQ65" s="80"/>
      <c r="AR65" s="100"/>
      <c r="AS65" s="100"/>
      <c r="AT65" s="100"/>
      <c r="AU65" s="100"/>
      <c r="AV65" s="103">
        <f t="shared" si="0"/>
        <v>0</v>
      </c>
      <c r="AX65" s="326"/>
      <c r="AY65" s="326"/>
      <c r="AZ65" s="47"/>
    </row>
    <row r="66" spans="1:52" s="13" customFormat="1" ht="13.2" customHeight="1" thickBot="1" x14ac:dyDescent="0.45">
      <c r="A66" s="1371"/>
      <c r="B66" s="1465"/>
      <c r="C66" s="1465"/>
      <c r="D66" s="1507"/>
      <c r="E66" s="104"/>
      <c r="F66" s="1342"/>
      <c r="G66" s="1829"/>
      <c r="H66" s="1137"/>
      <c r="I66" s="1235"/>
      <c r="J66" s="1442"/>
      <c r="K66" s="1240"/>
      <c r="L66" s="1222"/>
      <c r="M66" s="37" t="s">
        <v>31</v>
      </c>
      <c r="N66" s="78"/>
      <c r="O66" s="78"/>
      <c r="P66" s="40"/>
      <c r="Q66" s="40"/>
      <c r="R66" s="78"/>
      <c r="S66" s="40"/>
      <c r="T66" s="40"/>
      <c r="U66" s="40"/>
      <c r="V66" s="40"/>
      <c r="W66" s="40"/>
      <c r="X66" s="78"/>
      <c r="Y66" s="40"/>
      <c r="Z66" s="78"/>
      <c r="AA66" s="40"/>
      <c r="AB66" s="40"/>
      <c r="AC66" s="40"/>
      <c r="AD66" s="78"/>
      <c r="AE66" s="40"/>
      <c r="AF66" s="40"/>
      <c r="AG66" s="40"/>
      <c r="AH66" s="40"/>
      <c r="AI66" s="40"/>
      <c r="AJ66" s="78"/>
      <c r="AK66" s="40"/>
      <c r="AL66" s="40"/>
      <c r="AM66" s="40"/>
      <c r="AN66" s="40"/>
      <c r="AO66" s="40"/>
      <c r="AP66" s="40"/>
      <c r="AQ66" s="40"/>
      <c r="AR66" s="41"/>
      <c r="AS66" s="41"/>
      <c r="AT66" s="41"/>
      <c r="AU66" s="41"/>
      <c r="AV66" s="94">
        <f t="shared" si="0"/>
        <v>0</v>
      </c>
      <c r="AX66" s="326"/>
      <c r="AY66" s="326"/>
      <c r="AZ66" s="47"/>
    </row>
    <row r="67" spans="1:52" s="13" customFormat="1" ht="13.2" customHeight="1" x14ac:dyDescent="0.4">
      <c r="A67" s="1489" t="s">
        <v>27</v>
      </c>
      <c r="B67" s="1465"/>
      <c r="C67" s="36"/>
      <c r="D67" s="1506" t="s">
        <v>53</v>
      </c>
      <c r="E67" s="101" t="s">
        <v>392</v>
      </c>
      <c r="F67" s="1341"/>
      <c r="G67" s="1618"/>
      <c r="H67" s="1638">
        <v>2400</v>
      </c>
      <c r="I67" s="1230">
        <f>AV67</f>
        <v>2350</v>
      </c>
      <c r="J67" s="1441">
        <f>SUM(O68,R68,U68:Y68,AA68:AE68,AG68:AK68)</f>
        <v>0</v>
      </c>
      <c r="K67" s="1239">
        <f>H67-J67</f>
        <v>2400</v>
      </c>
      <c r="L67" s="1209"/>
      <c r="M67" s="30" t="s">
        <v>30</v>
      </c>
      <c r="N67" s="102"/>
      <c r="O67" s="102"/>
      <c r="P67" s="80">
        <v>150</v>
      </c>
      <c r="Q67" s="80">
        <v>300</v>
      </c>
      <c r="R67" s="102"/>
      <c r="S67" s="321"/>
      <c r="T67" s="80"/>
      <c r="U67" s="80">
        <v>400</v>
      </c>
      <c r="V67" s="321"/>
      <c r="W67" s="80"/>
      <c r="X67" s="102"/>
      <c r="Y67" s="80">
        <v>500</v>
      </c>
      <c r="Z67" s="102"/>
      <c r="AA67" s="321"/>
      <c r="AB67" s="80"/>
      <c r="AC67" s="80">
        <v>400</v>
      </c>
      <c r="AD67" s="102"/>
      <c r="AE67" s="321">
        <v>600</v>
      </c>
      <c r="AF67" s="80"/>
      <c r="AG67" s="80"/>
      <c r="AH67" s="80"/>
      <c r="AI67" s="80"/>
      <c r="AJ67" s="102"/>
      <c r="AK67" s="80"/>
      <c r="AL67" s="80"/>
      <c r="AM67" s="80"/>
      <c r="AN67" s="80"/>
      <c r="AO67" s="100"/>
      <c r="AP67" s="80"/>
      <c r="AQ67" s="80"/>
      <c r="AR67" s="100"/>
      <c r="AS67" s="100"/>
      <c r="AT67" s="100"/>
      <c r="AU67" s="100"/>
      <c r="AV67" s="103">
        <f t="shared" si="0"/>
        <v>2350</v>
      </c>
      <c r="AX67" s="326"/>
      <c r="AY67" s="326"/>
      <c r="AZ67" s="47"/>
    </row>
    <row r="68" spans="1:52" s="13" customFormat="1" ht="13.2" customHeight="1" thickBot="1" x14ac:dyDescent="0.45">
      <c r="A68" s="1371"/>
      <c r="B68" s="1465"/>
      <c r="C68" s="36"/>
      <c r="D68" s="1507"/>
      <c r="E68" s="104" t="s">
        <v>54</v>
      </c>
      <c r="F68" s="1342"/>
      <c r="G68" s="1619"/>
      <c r="H68" s="1639"/>
      <c r="I68" s="1235"/>
      <c r="J68" s="1442"/>
      <c r="K68" s="1240"/>
      <c r="L68" s="1222"/>
      <c r="M68" s="37" t="s">
        <v>31</v>
      </c>
      <c r="N68" s="78"/>
      <c r="O68" s="78"/>
      <c r="P68" s="40"/>
      <c r="Q68" s="40"/>
      <c r="R68" s="78"/>
      <c r="S68" s="40"/>
      <c r="T68" s="40"/>
      <c r="U68" s="40"/>
      <c r="V68" s="40"/>
      <c r="W68" s="40"/>
      <c r="X68" s="78"/>
      <c r="Y68" s="40"/>
      <c r="Z68" s="78"/>
      <c r="AA68" s="40"/>
      <c r="AB68" s="40"/>
      <c r="AC68" s="40"/>
      <c r="AD68" s="78"/>
      <c r="AE68" s="40"/>
      <c r="AF68" s="40"/>
      <c r="AG68" s="40"/>
      <c r="AH68" s="40"/>
      <c r="AI68" s="40"/>
      <c r="AJ68" s="78"/>
      <c r="AK68" s="40"/>
      <c r="AL68" s="40"/>
      <c r="AM68" s="40"/>
      <c r="AN68" s="40"/>
      <c r="AO68" s="40"/>
      <c r="AP68" s="40"/>
      <c r="AQ68" s="40"/>
      <c r="AR68" s="41"/>
      <c r="AS68" s="41"/>
      <c r="AT68" s="41"/>
      <c r="AU68" s="41"/>
      <c r="AV68" s="94">
        <f t="shared" si="0"/>
        <v>0</v>
      </c>
      <c r="AX68" s="326"/>
      <c r="AY68" s="326"/>
      <c r="AZ68" s="47"/>
    </row>
    <row r="69" spans="1:52" s="13" customFormat="1" ht="13.2" customHeight="1" x14ac:dyDescent="0.4">
      <c r="A69" s="1489" t="s">
        <v>27</v>
      </c>
      <c r="B69" s="1465"/>
      <c r="C69" s="1350"/>
      <c r="D69" s="1493" t="s">
        <v>322</v>
      </c>
      <c r="E69" s="273" t="s">
        <v>313</v>
      </c>
      <c r="F69" s="1140"/>
      <c r="G69" s="1600"/>
      <c r="H69" s="1142">
        <v>120</v>
      </c>
      <c r="I69" s="1230">
        <f>AV69</f>
        <v>120</v>
      </c>
      <c r="J69" s="1441">
        <f>SUM(N70:AU70)</f>
        <v>0</v>
      </c>
      <c r="K69" s="1239">
        <f>H69-J69</f>
        <v>120</v>
      </c>
      <c r="L69" s="1209"/>
      <c r="M69" s="30" t="s">
        <v>30</v>
      </c>
      <c r="N69" s="102"/>
      <c r="O69" s="102"/>
      <c r="P69" s="80"/>
      <c r="Q69" s="80"/>
      <c r="R69" s="102"/>
      <c r="S69" s="80"/>
      <c r="T69" s="80"/>
      <c r="U69" s="80"/>
      <c r="V69" s="80"/>
      <c r="W69" s="80"/>
      <c r="X69" s="102"/>
      <c r="Y69" s="80">
        <v>120</v>
      </c>
      <c r="Z69" s="102"/>
      <c r="AA69" s="80"/>
      <c r="AB69" s="80"/>
      <c r="AC69" s="80"/>
      <c r="AD69" s="102"/>
      <c r="AE69" s="80"/>
      <c r="AF69" s="80"/>
      <c r="AG69" s="80"/>
      <c r="AH69" s="80"/>
      <c r="AI69" s="80"/>
      <c r="AJ69" s="102"/>
      <c r="AK69" s="80"/>
      <c r="AL69" s="80"/>
      <c r="AM69" s="80"/>
      <c r="AN69" s="80"/>
      <c r="AO69" s="80"/>
      <c r="AP69" s="80"/>
      <c r="AQ69" s="80"/>
      <c r="AR69" s="100"/>
      <c r="AS69" s="100"/>
      <c r="AT69" s="100"/>
      <c r="AU69" s="100"/>
      <c r="AV69" s="103">
        <f t="shared" si="0"/>
        <v>120</v>
      </c>
      <c r="AX69" s="1598"/>
      <c r="AY69" s="47"/>
      <c r="AZ69" s="47"/>
    </row>
    <row r="70" spans="1:52" s="13" customFormat="1" ht="13.2" customHeight="1" thickBot="1" x14ac:dyDescent="0.45">
      <c r="A70" s="1371"/>
      <c r="B70" s="1465"/>
      <c r="C70" s="1465"/>
      <c r="D70" s="1336"/>
      <c r="E70" s="105" t="s">
        <v>55</v>
      </c>
      <c r="F70" s="1141"/>
      <c r="G70" s="1270"/>
      <c r="H70" s="1137"/>
      <c r="I70" s="1235"/>
      <c r="J70" s="1442"/>
      <c r="K70" s="1240"/>
      <c r="L70" s="1222"/>
      <c r="M70" s="37" t="s">
        <v>31</v>
      </c>
      <c r="N70" s="78"/>
      <c r="O70" s="78"/>
      <c r="P70" s="40"/>
      <c r="Q70" s="40"/>
      <c r="R70" s="78"/>
      <c r="S70" s="40"/>
      <c r="T70" s="40"/>
      <c r="U70" s="40"/>
      <c r="V70" s="40"/>
      <c r="W70" s="40"/>
      <c r="X70" s="78"/>
      <c r="Y70" s="40"/>
      <c r="Z70" s="78"/>
      <c r="AA70" s="40"/>
      <c r="AB70" s="40"/>
      <c r="AC70" s="40"/>
      <c r="AD70" s="78"/>
      <c r="AE70" s="40"/>
      <c r="AF70" s="40"/>
      <c r="AG70" s="40"/>
      <c r="AH70" s="40"/>
      <c r="AI70" s="40"/>
      <c r="AJ70" s="78"/>
      <c r="AK70" s="40"/>
      <c r="AL70" s="40"/>
      <c r="AM70" s="40"/>
      <c r="AN70" s="40"/>
      <c r="AO70" s="40"/>
      <c r="AP70" s="40"/>
      <c r="AQ70" s="40"/>
      <c r="AR70" s="41"/>
      <c r="AS70" s="41"/>
      <c r="AT70" s="41"/>
      <c r="AU70" s="41"/>
      <c r="AV70" s="94">
        <f t="shared" si="0"/>
        <v>0</v>
      </c>
      <c r="AX70" s="1598"/>
      <c r="AY70" s="47"/>
      <c r="AZ70" s="47"/>
    </row>
    <row r="71" spans="1:52" s="13" customFormat="1" ht="13.2" customHeight="1" x14ac:dyDescent="0.4">
      <c r="A71" s="1437" t="s">
        <v>41</v>
      </c>
      <c r="B71" s="1465"/>
      <c r="C71" s="1350" t="s">
        <v>56</v>
      </c>
      <c r="D71" s="1493" t="s">
        <v>64</v>
      </c>
      <c r="E71" s="82" t="s">
        <v>415</v>
      </c>
      <c r="F71" s="1162"/>
      <c r="G71" s="341"/>
      <c r="H71" s="1142">
        <v>500</v>
      </c>
      <c r="I71" s="1230">
        <f>AV71</f>
        <v>500</v>
      </c>
      <c r="J71" s="1441">
        <f>SUM(N72:AU72)</f>
        <v>0</v>
      </c>
      <c r="K71" s="1239">
        <f>H71-J71</f>
        <v>500</v>
      </c>
      <c r="L71" s="1209"/>
      <c r="M71" s="30" t="s">
        <v>57</v>
      </c>
      <c r="N71" s="102"/>
      <c r="O71" s="102"/>
      <c r="P71" s="80"/>
      <c r="Q71" s="80"/>
      <c r="R71" s="102"/>
      <c r="S71" s="80"/>
      <c r="T71" s="80"/>
      <c r="U71" s="80"/>
      <c r="V71" s="80"/>
      <c r="W71" s="80"/>
      <c r="X71" s="102"/>
      <c r="Y71" s="80"/>
      <c r="Z71" s="102"/>
      <c r="AA71" s="80"/>
      <c r="AB71" s="80"/>
      <c r="AC71" s="80"/>
      <c r="AD71" s="102"/>
      <c r="AE71" s="80"/>
      <c r="AF71" s="80"/>
      <c r="AG71" s="80"/>
      <c r="AH71" s="80">
        <v>500</v>
      </c>
      <c r="AI71" s="80"/>
      <c r="AJ71" s="102"/>
      <c r="AK71" s="80"/>
      <c r="AL71" s="80"/>
      <c r="AM71" s="80"/>
      <c r="AN71" s="80"/>
      <c r="AO71" s="80"/>
      <c r="AP71" s="80"/>
      <c r="AQ71" s="80"/>
      <c r="AR71" s="100"/>
      <c r="AS71" s="100"/>
      <c r="AT71" s="100"/>
      <c r="AU71" s="100"/>
      <c r="AV71" s="103">
        <f t="shared" si="0"/>
        <v>500</v>
      </c>
      <c r="AX71" s="1598"/>
      <c r="AY71" s="1598"/>
      <c r="AZ71" s="47"/>
    </row>
    <row r="72" spans="1:52" s="13" customFormat="1" ht="13.2" customHeight="1" thickBot="1" x14ac:dyDescent="0.45">
      <c r="A72" s="1438"/>
      <c r="B72" s="1465"/>
      <c r="C72" s="1465"/>
      <c r="D72" s="1336"/>
      <c r="E72" s="105" t="s">
        <v>416</v>
      </c>
      <c r="F72" s="1163"/>
      <c r="G72" s="342"/>
      <c r="H72" s="1137"/>
      <c r="I72" s="1235"/>
      <c r="J72" s="1442"/>
      <c r="K72" s="1240"/>
      <c r="L72" s="1222"/>
      <c r="M72" s="37" t="s">
        <v>58</v>
      </c>
      <c r="N72" s="78"/>
      <c r="O72" s="78"/>
      <c r="P72" s="40"/>
      <c r="Q72" s="40"/>
      <c r="R72" s="78"/>
      <c r="S72" s="40"/>
      <c r="T72" s="40"/>
      <c r="U72" s="40"/>
      <c r="V72" s="40"/>
      <c r="W72" s="40"/>
      <c r="X72" s="78"/>
      <c r="Y72" s="40"/>
      <c r="Z72" s="78"/>
      <c r="AA72" s="40"/>
      <c r="AB72" s="40"/>
      <c r="AC72" s="40"/>
      <c r="AD72" s="78"/>
      <c r="AE72" s="40"/>
      <c r="AF72" s="40"/>
      <c r="AG72" s="40"/>
      <c r="AH72" s="40"/>
      <c r="AI72" s="40"/>
      <c r="AJ72" s="78"/>
      <c r="AK72" s="40"/>
      <c r="AL72" s="40"/>
      <c r="AM72" s="40"/>
      <c r="AN72" s="40"/>
      <c r="AO72" s="40"/>
      <c r="AP72" s="40"/>
      <c r="AQ72" s="40"/>
      <c r="AR72" s="41"/>
      <c r="AS72" s="41"/>
      <c r="AT72" s="41"/>
      <c r="AU72" s="41"/>
      <c r="AV72" s="94">
        <f t="shared" si="0"/>
        <v>0</v>
      </c>
      <c r="AX72" s="1598"/>
      <c r="AY72" s="1598"/>
      <c r="AZ72" s="47"/>
    </row>
    <row r="73" spans="1:52" s="13" customFormat="1" ht="13.2" hidden="1" customHeight="1" x14ac:dyDescent="0.4">
      <c r="A73" s="1437" t="s">
        <v>41</v>
      </c>
      <c r="B73" s="1465"/>
      <c r="C73" s="1350"/>
      <c r="D73" s="1493" t="s">
        <v>322</v>
      </c>
      <c r="E73" s="272" t="s">
        <v>323</v>
      </c>
      <c r="F73" s="1140"/>
      <c r="G73" s="1618"/>
      <c r="H73" s="1142"/>
      <c r="I73" s="1230">
        <f>AV73</f>
        <v>0</v>
      </c>
      <c r="J73" s="1441">
        <f>SUM(N74:AU74)</f>
        <v>0</v>
      </c>
      <c r="K73" s="1239">
        <f>H73-J73</f>
        <v>0</v>
      </c>
      <c r="L73" s="1209"/>
      <c r="M73" s="30" t="s">
        <v>30</v>
      </c>
      <c r="N73" s="102"/>
      <c r="O73" s="102"/>
      <c r="P73" s="80"/>
      <c r="Q73" s="80"/>
      <c r="R73" s="102"/>
      <c r="S73" s="80"/>
      <c r="T73" s="80"/>
      <c r="U73" s="80"/>
      <c r="V73" s="80"/>
      <c r="W73" s="80"/>
      <c r="X73" s="102"/>
      <c r="Y73" s="80"/>
      <c r="Z73" s="102"/>
      <c r="AA73" s="80"/>
      <c r="AB73" s="80"/>
      <c r="AC73" s="80"/>
      <c r="AD73" s="102"/>
      <c r="AE73" s="80"/>
      <c r="AF73" s="80"/>
      <c r="AG73" s="80"/>
      <c r="AH73" s="80"/>
      <c r="AI73" s="80"/>
      <c r="AJ73" s="102"/>
      <c r="AK73" s="80"/>
      <c r="AL73" s="80"/>
      <c r="AM73" s="80"/>
      <c r="AN73" s="80"/>
      <c r="AO73" s="80"/>
      <c r="AP73" s="80"/>
      <c r="AQ73" s="80"/>
      <c r="AR73" s="100"/>
      <c r="AS73" s="100"/>
      <c r="AT73" s="100"/>
      <c r="AU73" s="100"/>
      <c r="AV73" s="103">
        <f t="shared" si="0"/>
        <v>0</v>
      </c>
      <c r="AX73" s="326"/>
      <c r="AY73" s="326"/>
      <c r="AZ73" s="47"/>
    </row>
    <row r="74" spans="1:52" s="13" customFormat="1" ht="13.2" hidden="1" customHeight="1" thickBot="1" x14ac:dyDescent="0.45">
      <c r="A74" s="1438"/>
      <c r="B74" s="1465"/>
      <c r="C74" s="1465"/>
      <c r="D74" s="1336"/>
      <c r="E74" s="106" t="s">
        <v>324</v>
      </c>
      <c r="F74" s="1141"/>
      <c r="G74" s="1619"/>
      <c r="H74" s="1137"/>
      <c r="I74" s="1235"/>
      <c r="J74" s="1442"/>
      <c r="K74" s="1240"/>
      <c r="L74" s="1222"/>
      <c r="M74" s="37" t="s">
        <v>31</v>
      </c>
      <c r="N74" s="78"/>
      <c r="O74" s="78"/>
      <c r="P74" s="40"/>
      <c r="Q74" s="40"/>
      <c r="R74" s="78"/>
      <c r="S74" s="40"/>
      <c r="T74" s="40"/>
      <c r="U74" s="40"/>
      <c r="V74" s="40"/>
      <c r="W74" s="40"/>
      <c r="X74" s="78"/>
      <c r="Y74" s="40"/>
      <c r="Z74" s="78"/>
      <c r="AA74" s="40"/>
      <c r="AB74" s="40"/>
      <c r="AC74" s="40"/>
      <c r="AD74" s="78"/>
      <c r="AE74" s="40"/>
      <c r="AF74" s="40"/>
      <c r="AG74" s="40"/>
      <c r="AH74" s="40"/>
      <c r="AI74" s="40"/>
      <c r="AJ74" s="78"/>
      <c r="AK74" s="40"/>
      <c r="AL74" s="40"/>
      <c r="AM74" s="40"/>
      <c r="AN74" s="40"/>
      <c r="AO74" s="40"/>
      <c r="AP74" s="40"/>
      <c r="AQ74" s="40"/>
      <c r="AR74" s="41"/>
      <c r="AS74" s="41"/>
      <c r="AT74" s="41"/>
      <c r="AU74" s="41"/>
      <c r="AV74" s="94">
        <f t="shared" si="0"/>
        <v>0</v>
      </c>
      <c r="AX74" s="326"/>
      <c r="AY74" s="326"/>
      <c r="AZ74" s="47"/>
    </row>
    <row r="75" spans="1:52" s="13" customFormat="1" ht="13.2" hidden="1" customHeight="1" x14ac:dyDescent="0.4">
      <c r="A75" s="1437" t="s">
        <v>41</v>
      </c>
      <c r="B75" s="1465"/>
      <c r="C75" s="1350"/>
      <c r="D75" s="1493" t="s">
        <v>322</v>
      </c>
      <c r="E75" s="101" t="s">
        <v>325</v>
      </c>
      <c r="F75" s="1140"/>
      <c r="G75" s="1618"/>
      <c r="H75" s="1142"/>
      <c r="I75" s="1230">
        <f>AV75</f>
        <v>0</v>
      </c>
      <c r="J75" s="1441">
        <f>SUM(N76:AU76)</f>
        <v>0</v>
      </c>
      <c r="K75" s="1239">
        <f>H75-J75</f>
        <v>0</v>
      </c>
      <c r="L75" s="1209"/>
      <c r="M75" s="30" t="s">
        <v>30</v>
      </c>
      <c r="N75" s="102"/>
      <c r="O75" s="102"/>
      <c r="P75" s="80"/>
      <c r="Q75" s="80"/>
      <c r="R75" s="102"/>
      <c r="S75" s="80"/>
      <c r="T75" s="80"/>
      <c r="U75" s="80"/>
      <c r="V75" s="80"/>
      <c r="W75" s="80"/>
      <c r="X75" s="102"/>
      <c r="Y75" s="80"/>
      <c r="Z75" s="102"/>
      <c r="AA75" s="80"/>
      <c r="AB75" s="80"/>
      <c r="AC75" s="80"/>
      <c r="AD75" s="102"/>
      <c r="AE75" s="80"/>
      <c r="AF75" s="80"/>
      <c r="AG75" s="80"/>
      <c r="AH75" s="80"/>
      <c r="AI75" s="80"/>
      <c r="AJ75" s="102"/>
      <c r="AK75" s="80"/>
      <c r="AL75" s="80"/>
      <c r="AM75" s="80"/>
      <c r="AN75" s="80"/>
      <c r="AO75" s="80"/>
      <c r="AP75" s="80"/>
      <c r="AQ75" s="80"/>
      <c r="AR75" s="100"/>
      <c r="AS75" s="100"/>
      <c r="AT75" s="100"/>
      <c r="AU75" s="100"/>
      <c r="AV75" s="103">
        <f t="shared" si="0"/>
        <v>0</v>
      </c>
      <c r="AX75" s="1598"/>
      <c r="AY75" s="1598"/>
      <c r="AZ75" s="47"/>
    </row>
    <row r="76" spans="1:52" s="13" customFormat="1" ht="13.2" hidden="1" customHeight="1" thickBot="1" x14ac:dyDescent="0.45">
      <c r="A76" s="1438"/>
      <c r="B76" s="1465"/>
      <c r="C76" s="1465"/>
      <c r="D76" s="1336"/>
      <c r="E76" s="106" t="s">
        <v>326</v>
      </c>
      <c r="F76" s="1141"/>
      <c r="G76" s="1619"/>
      <c r="H76" s="1137"/>
      <c r="I76" s="1235"/>
      <c r="J76" s="1442"/>
      <c r="K76" s="1240"/>
      <c r="L76" s="1222"/>
      <c r="M76" s="37" t="s">
        <v>31</v>
      </c>
      <c r="N76" s="78"/>
      <c r="O76" s="78"/>
      <c r="P76" s="40"/>
      <c r="Q76" s="40"/>
      <c r="R76" s="78"/>
      <c r="S76" s="40"/>
      <c r="T76" s="40"/>
      <c r="U76" s="40"/>
      <c r="V76" s="40"/>
      <c r="W76" s="40"/>
      <c r="X76" s="78"/>
      <c r="Y76" s="40"/>
      <c r="Z76" s="78"/>
      <c r="AA76" s="40"/>
      <c r="AB76" s="40"/>
      <c r="AC76" s="40"/>
      <c r="AD76" s="78"/>
      <c r="AE76" s="40"/>
      <c r="AF76" s="40"/>
      <c r="AG76" s="40"/>
      <c r="AH76" s="40"/>
      <c r="AI76" s="40"/>
      <c r="AJ76" s="78"/>
      <c r="AK76" s="40"/>
      <c r="AL76" s="40"/>
      <c r="AM76" s="40"/>
      <c r="AN76" s="40"/>
      <c r="AO76" s="40"/>
      <c r="AP76" s="40"/>
      <c r="AQ76" s="40"/>
      <c r="AR76" s="41"/>
      <c r="AS76" s="41"/>
      <c r="AT76" s="41"/>
      <c r="AU76" s="41"/>
      <c r="AV76" s="94">
        <f t="shared" si="0"/>
        <v>0</v>
      </c>
      <c r="AX76" s="1598"/>
      <c r="AY76" s="1598"/>
      <c r="AZ76" s="47"/>
    </row>
    <row r="77" spans="1:52" s="13" customFormat="1" ht="13.2" hidden="1" customHeight="1" x14ac:dyDescent="0.4">
      <c r="A77" s="1489" t="s">
        <v>27</v>
      </c>
      <c r="B77" s="1465"/>
      <c r="C77" s="1350"/>
      <c r="D77" s="1493" t="s">
        <v>322</v>
      </c>
      <c r="E77" s="272" t="s">
        <v>327</v>
      </c>
      <c r="F77" s="1140"/>
      <c r="G77" s="1853"/>
      <c r="H77" s="1142"/>
      <c r="I77" s="1230">
        <f>AV77</f>
        <v>0</v>
      </c>
      <c r="J77" s="1232">
        <f>SUM(N78:AU78)</f>
        <v>0</v>
      </c>
      <c r="K77" s="1239">
        <f>H77-J77</f>
        <v>0</v>
      </c>
      <c r="L77" s="1209"/>
      <c r="M77" s="83" t="s">
        <v>39</v>
      </c>
      <c r="N77" s="102"/>
      <c r="O77" s="102"/>
      <c r="P77" s="80"/>
      <c r="Q77" s="80"/>
      <c r="R77" s="102"/>
      <c r="S77" s="80"/>
      <c r="T77" s="80"/>
      <c r="U77" s="80"/>
      <c r="V77" s="80"/>
      <c r="W77" s="80"/>
      <c r="X77" s="102"/>
      <c r="Y77" s="80"/>
      <c r="Z77" s="102"/>
      <c r="AA77" s="80"/>
      <c r="AB77" s="80"/>
      <c r="AC77" s="80"/>
      <c r="AD77" s="102"/>
      <c r="AE77" s="80"/>
      <c r="AF77" s="80"/>
      <c r="AG77" s="80"/>
      <c r="AH77" s="80"/>
      <c r="AI77" s="80"/>
      <c r="AJ77" s="102"/>
      <c r="AK77" s="80"/>
      <c r="AL77" s="80"/>
      <c r="AM77" s="80"/>
      <c r="AN77" s="80"/>
      <c r="AO77" s="80"/>
      <c r="AP77" s="80"/>
      <c r="AQ77" s="80"/>
      <c r="AR77" s="100"/>
      <c r="AS77" s="100"/>
      <c r="AT77" s="100"/>
      <c r="AU77" s="100"/>
      <c r="AV77" s="103">
        <f t="shared" si="0"/>
        <v>0</v>
      </c>
      <c r="AX77" s="1598"/>
      <c r="AY77" s="1598"/>
      <c r="AZ77" s="47"/>
    </row>
    <row r="78" spans="1:52" s="13" customFormat="1" ht="13.2" hidden="1" customHeight="1" thickBot="1" x14ac:dyDescent="0.45">
      <c r="A78" s="1371"/>
      <c r="B78" s="1465"/>
      <c r="C78" s="1465"/>
      <c r="D78" s="1336"/>
      <c r="E78" s="106" t="s">
        <v>328</v>
      </c>
      <c r="F78" s="1141"/>
      <c r="G78" s="1619"/>
      <c r="H78" s="1137"/>
      <c r="I78" s="1235"/>
      <c r="J78" s="1236"/>
      <c r="K78" s="1240"/>
      <c r="L78" s="1222"/>
      <c r="M78" s="85" t="s">
        <v>40</v>
      </c>
      <c r="N78" s="78"/>
      <c r="O78" s="78"/>
      <c r="P78" s="40"/>
      <c r="Q78" s="40"/>
      <c r="R78" s="78"/>
      <c r="S78" s="40"/>
      <c r="T78" s="40"/>
      <c r="U78" s="40"/>
      <c r="V78" s="40"/>
      <c r="W78" s="40"/>
      <c r="X78" s="78"/>
      <c r="Y78" s="40"/>
      <c r="Z78" s="78"/>
      <c r="AA78" s="40"/>
      <c r="AB78" s="40"/>
      <c r="AC78" s="40"/>
      <c r="AD78" s="78"/>
      <c r="AE78" s="40"/>
      <c r="AF78" s="40"/>
      <c r="AG78" s="40"/>
      <c r="AH78" s="40"/>
      <c r="AI78" s="40"/>
      <c r="AJ78" s="78"/>
      <c r="AK78" s="40"/>
      <c r="AL78" s="40"/>
      <c r="AM78" s="40"/>
      <c r="AN78" s="40"/>
      <c r="AO78" s="40"/>
      <c r="AP78" s="40"/>
      <c r="AQ78" s="40"/>
      <c r="AR78" s="41"/>
      <c r="AS78" s="41"/>
      <c r="AT78" s="41"/>
      <c r="AU78" s="41"/>
      <c r="AV78" s="94">
        <f t="shared" si="0"/>
        <v>0</v>
      </c>
      <c r="AX78" s="1598"/>
      <c r="AY78" s="1598"/>
      <c r="AZ78" s="47"/>
    </row>
    <row r="79" spans="1:52" s="13" customFormat="1" ht="13.2" hidden="1" customHeight="1" x14ac:dyDescent="0.4">
      <c r="A79" s="1489" t="s">
        <v>27</v>
      </c>
      <c r="B79" s="1465"/>
      <c r="C79" s="1350"/>
      <c r="D79" s="1493" t="s">
        <v>322</v>
      </c>
      <c r="E79" s="274" t="s">
        <v>329</v>
      </c>
      <c r="F79" s="1140"/>
      <c r="G79" s="1618"/>
      <c r="H79" s="1142"/>
      <c r="I79" s="1230">
        <f>AV79</f>
        <v>0</v>
      </c>
      <c r="J79" s="1441">
        <f>SUM(N80:AU80)</f>
        <v>0</v>
      </c>
      <c r="K79" s="1239">
        <f>H79-J79</f>
        <v>0</v>
      </c>
      <c r="L79" s="1209"/>
      <c r="M79" s="30" t="s">
        <v>30</v>
      </c>
      <c r="N79" s="102"/>
      <c r="O79" s="102"/>
      <c r="P79" s="80"/>
      <c r="Q79" s="80"/>
      <c r="R79" s="102"/>
      <c r="S79" s="80"/>
      <c r="T79" s="80"/>
      <c r="U79" s="80"/>
      <c r="V79" s="80"/>
      <c r="W79" s="80"/>
      <c r="X79" s="102"/>
      <c r="Y79" s="80"/>
      <c r="Z79" s="102"/>
      <c r="AA79" s="80"/>
      <c r="AB79" s="80"/>
      <c r="AC79" s="80"/>
      <c r="AD79" s="102"/>
      <c r="AE79" s="80"/>
      <c r="AF79" s="80"/>
      <c r="AG79" s="80"/>
      <c r="AH79" s="80"/>
      <c r="AI79" s="80"/>
      <c r="AJ79" s="102"/>
      <c r="AK79" s="80"/>
      <c r="AL79" s="80"/>
      <c r="AM79" s="80"/>
      <c r="AN79" s="80"/>
      <c r="AO79" s="80"/>
      <c r="AP79" s="80"/>
      <c r="AQ79" s="80"/>
      <c r="AR79" s="100"/>
      <c r="AS79" s="100"/>
      <c r="AT79" s="100"/>
      <c r="AU79" s="100"/>
      <c r="AV79" s="103">
        <f t="shared" si="0"/>
        <v>0</v>
      </c>
      <c r="AX79" s="326"/>
      <c r="AY79" s="326"/>
      <c r="AZ79" s="47"/>
    </row>
    <row r="80" spans="1:52" s="13" customFormat="1" ht="13.2" hidden="1" customHeight="1" thickBot="1" x14ac:dyDescent="0.45">
      <c r="A80" s="1371"/>
      <c r="B80" s="1465"/>
      <c r="C80" s="1465"/>
      <c r="D80" s="1336"/>
      <c r="E80" s="105" t="s">
        <v>330</v>
      </c>
      <c r="F80" s="1141"/>
      <c r="G80" s="1619"/>
      <c r="H80" s="1137"/>
      <c r="I80" s="1235"/>
      <c r="J80" s="1442"/>
      <c r="K80" s="1240"/>
      <c r="L80" s="1222"/>
      <c r="M80" s="37" t="s">
        <v>31</v>
      </c>
      <c r="N80" s="78"/>
      <c r="O80" s="78"/>
      <c r="P80" s="40"/>
      <c r="Q80" s="40"/>
      <c r="R80" s="78"/>
      <c r="S80" s="40"/>
      <c r="T80" s="40"/>
      <c r="U80" s="40"/>
      <c r="V80" s="40"/>
      <c r="W80" s="40"/>
      <c r="X80" s="78"/>
      <c r="Y80" s="40"/>
      <c r="Z80" s="78"/>
      <c r="AA80" s="40"/>
      <c r="AB80" s="40"/>
      <c r="AC80" s="40"/>
      <c r="AD80" s="78"/>
      <c r="AE80" s="40"/>
      <c r="AF80" s="40"/>
      <c r="AG80" s="40"/>
      <c r="AH80" s="40"/>
      <c r="AI80" s="40"/>
      <c r="AJ80" s="78"/>
      <c r="AK80" s="40"/>
      <c r="AL80" s="40"/>
      <c r="AM80" s="40"/>
      <c r="AN80" s="40"/>
      <c r="AO80" s="40"/>
      <c r="AP80" s="40"/>
      <c r="AQ80" s="40"/>
      <c r="AR80" s="41"/>
      <c r="AS80" s="41"/>
      <c r="AT80" s="41"/>
      <c r="AU80" s="41"/>
      <c r="AV80" s="94">
        <f t="shared" si="0"/>
        <v>0</v>
      </c>
      <c r="AX80" s="326"/>
      <c r="AY80" s="326"/>
      <c r="AZ80" s="47"/>
    </row>
    <row r="81" spans="1:53" s="13" customFormat="1" ht="13.2" hidden="1" customHeight="1" x14ac:dyDescent="0.4">
      <c r="A81" s="1489" t="s">
        <v>27</v>
      </c>
      <c r="B81" s="1465"/>
      <c r="C81" s="1350">
        <v>5</v>
      </c>
      <c r="D81" s="1493" t="s">
        <v>62</v>
      </c>
      <c r="E81" s="272" t="s">
        <v>333</v>
      </c>
      <c r="F81" s="1140"/>
      <c r="G81" s="329"/>
      <c r="H81" s="1142"/>
      <c r="I81" s="1230"/>
      <c r="J81" s="1441">
        <f>SUM(N82:AU82)</f>
        <v>0</v>
      </c>
      <c r="K81" s="1239">
        <f>H81-J81</f>
        <v>0</v>
      </c>
      <c r="L81" s="1209"/>
      <c r="M81" s="30" t="s">
        <v>30</v>
      </c>
      <c r="N81" s="102"/>
      <c r="O81" s="102"/>
      <c r="P81" s="80"/>
      <c r="Q81" s="80"/>
      <c r="R81" s="102"/>
      <c r="S81" s="80"/>
      <c r="T81" s="80"/>
      <c r="U81" s="80"/>
      <c r="V81" s="80"/>
      <c r="W81" s="80"/>
      <c r="X81" s="102"/>
      <c r="Y81" s="80"/>
      <c r="Z81" s="102"/>
      <c r="AA81" s="80"/>
      <c r="AB81" s="80"/>
      <c r="AC81" s="80"/>
      <c r="AD81" s="102"/>
      <c r="AE81" s="80"/>
      <c r="AF81" s="80"/>
      <c r="AG81" s="80"/>
      <c r="AH81" s="80"/>
      <c r="AI81" s="80"/>
      <c r="AJ81" s="102"/>
      <c r="AK81" s="80"/>
      <c r="AL81" s="80"/>
      <c r="AM81" s="80"/>
      <c r="AN81" s="80"/>
      <c r="AO81" s="80"/>
      <c r="AP81" s="80"/>
      <c r="AQ81" s="80"/>
      <c r="AR81" s="100"/>
      <c r="AS81" s="100"/>
      <c r="AT81" s="100"/>
      <c r="AU81" s="100"/>
      <c r="AV81" s="103">
        <f t="shared" si="0"/>
        <v>0</v>
      </c>
      <c r="AX81" s="326"/>
      <c r="AY81" s="326"/>
      <c r="AZ81" s="47"/>
    </row>
    <row r="82" spans="1:53" s="13" customFormat="1" ht="13.2" hidden="1" customHeight="1" thickBot="1" x14ac:dyDescent="0.45">
      <c r="A82" s="1371"/>
      <c r="B82" s="1465"/>
      <c r="C82" s="1351"/>
      <c r="D82" s="1336"/>
      <c r="E82" s="105" t="s">
        <v>334</v>
      </c>
      <c r="F82" s="1141"/>
      <c r="G82" s="330"/>
      <c r="H82" s="1137"/>
      <c r="I82" s="1235"/>
      <c r="J82" s="1442"/>
      <c r="K82" s="1240"/>
      <c r="L82" s="1222"/>
      <c r="M82" s="37" t="s">
        <v>31</v>
      </c>
      <c r="N82" s="78"/>
      <c r="O82" s="78"/>
      <c r="P82" s="40"/>
      <c r="Q82" s="40"/>
      <c r="R82" s="78"/>
      <c r="S82" s="40"/>
      <c r="T82" s="40"/>
      <c r="U82" s="40"/>
      <c r="V82" s="40"/>
      <c r="W82" s="40"/>
      <c r="X82" s="78"/>
      <c r="Y82" s="40"/>
      <c r="Z82" s="78"/>
      <c r="AA82" s="40"/>
      <c r="AB82" s="40"/>
      <c r="AC82" s="40"/>
      <c r="AD82" s="78"/>
      <c r="AE82" s="40"/>
      <c r="AF82" s="40"/>
      <c r="AG82" s="40"/>
      <c r="AH82" s="40"/>
      <c r="AI82" s="40"/>
      <c r="AJ82" s="78"/>
      <c r="AK82" s="40"/>
      <c r="AL82" s="40"/>
      <c r="AM82" s="40"/>
      <c r="AN82" s="40"/>
      <c r="AO82" s="40"/>
      <c r="AP82" s="40"/>
      <c r="AQ82" s="40"/>
      <c r="AR82" s="41"/>
      <c r="AS82" s="41"/>
      <c r="AT82" s="41"/>
      <c r="AU82" s="41"/>
      <c r="AV82" s="94">
        <f t="shared" si="0"/>
        <v>0</v>
      </c>
      <c r="AX82" s="326"/>
      <c r="AY82" s="326"/>
      <c r="AZ82" s="47"/>
    </row>
    <row r="83" spans="1:53" s="13" customFormat="1" ht="13.2" hidden="1" customHeight="1" x14ac:dyDescent="0.4">
      <c r="A83" s="1489" t="s">
        <v>27</v>
      </c>
      <c r="B83" s="1465"/>
      <c r="C83" s="1508" t="s">
        <v>52</v>
      </c>
      <c r="D83" s="1493" t="s">
        <v>59</v>
      </c>
      <c r="E83" s="56" t="s">
        <v>60</v>
      </c>
      <c r="F83" s="1140"/>
      <c r="G83" s="329"/>
      <c r="H83" s="1142"/>
      <c r="I83" s="1230"/>
      <c r="J83" s="1441">
        <f>SUM(N84:AU84)</f>
        <v>0</v>
      </c>
      <c r="K83" s="1239">
        <f>H83-J83</f>
        <v>0</v>
      </c>
      <c r="L83" s="1209"/>
      <c r="M83" s="30" t="s">
        <v>30</v>
      </c>
      <c r="N83" s="102"/>
      <c r="O83" s="102"/>
      <c r="P83" s="80"/>
      <c r="Q83" s="80"/>
      <c r="R83" s="102"/>
      <c r="S83" s="80"/>
      <c r="T83" s="80"/>
      <c r="U83" s="80"/>
      <c r="V83" s="80"/>
      <c r="W83" s="80"/>
      <c r="X83" s="102"/>
      <c r="Y83" s="80"/>
      <c r="Z83" s="102"/>
      <c r="AA83" s="80"/>
      <c r="AB83" s="80"/>
      <c r="AC83" s="80"/>
      <c r="AD83" s="102"/>
      <c r="AE83" s="80"/>
      <c r="AF83" s="80"/>
      <c r="AG83" s="80"/>
      <c r="AH83" s="80"/>
      <c r="AI83" s="80"/>
      <c r="AJ83" s="102"/>
      <c r="AK83" s="80"/>
      <c r="AL83" s="80"/>
      <c r="AM83" s="80"/>
      <c r="AN83" s="80"/>
      <c r="AO83" s="100"/>
      <c r="AP83" s="80"/>
      <c r="AQ83" s="80"/>
      <c r="AR83" s="100"/>
      <c r="AS83" s="100"/>
      <c r="AT83" s="100"/>
      <c r="AU83" s="100"/>
      <c r="AV83" s="103">
        <f t="shared" si="0"/>
        <v>0</v>
      </c>
      <c r="AX83" s="326"/>
      <c r="AY83" s="326"/>
      <c r="AZ83" s="47"/>
    </row>
    <row r="84" spans="1:53" s="13" customFormat="1" ht="13.95" hidden="1" customHeight="1" thickBot="1" x14ac:dyDescent="0.45">
      <c r="A84" s="1371"/>
      <c r="B84" s="1465"/>
      <c r="C84" s="1465"/>
      <c r="D84" s="1336"/>
      <c r="E84" s="105" t="s">
        <v>61</v>
      </c>
      <c r="F84" s="1141"/>
      <c r="G84" s="330"/>
      <c r="H84" s="1137"/>
      <c r="I84" s="1235"/>
      <c r="J84" s="1442"/>
      <c r="K84" s="1240"/>
      <c r="L84" s="1222"/>
      <c r="M84" s="37" t="s">
        <v>31</v>
      </c>
      <c r="N84" s="78"/>
      <c r="O84" s="78"/>
      <c r="P84" s="40"/>
      <c r="Q84" s="40"/>
      <c r="R84" s="78"/>
      <c r="S84" s="40"/>
      <c r="T84" s="40"/>
      <c r="U84" s="40"/>
      <c r="V84" s="40"/>
      <c r="W84" s="40"/>
      <c r="X84" s="78"/>
      <c r="Y84" s="40"/>
      <c r="Z84" s="78"/>
      <c r="AA84" s="40"/>
      <c r="AB84" s="40"/>
      <c r="AC84" s="40"/>
      <c r="AD84" s="78"/>
      <c r="AE84" s="40"/>
      <c r="AF84" s="40"/>
      <c r="AG84" s="40"/>
      <c r="AH84" s="40"/>
      <c r="AI84" s="40"/>
      <c r="AJ84" s="78"/>
      <c r="AK84" s="40"/>
      <c r="AL84" s="40"/>
      <c r="AM84" s="40"/>
      <c r="AN84" s="40"/>
      <c r="AO84" s="40"/>
      <c r="AP84" s="40"/>
      <c r="AQ84" s="40"/>
      <c r="AR84" s="41"/>
      <c r="AS84" s="41"/>
      <c r="AT84" s="41"/>
      <c r="AU84" s="41"/>
      <c r="AV84" s="94">
        <f t="shared" si="0"/>
        <v>0</v>
      </c>
      <c r="AX84" s="326"/>
      <c r="AY84" s="326"/>
      <c r="AZ84" s="47"/>
    </row>
    <row r="85" spans="1:53" s="13" customFormat="1" ht="13.2" hidden="1" customHeight="1" x14ac:dyDescent="0.4">
      <c r="A85" s="1489" t="s">
        <v>27</v>
      </c>
      <c r="B85" s="1465"/>
      <c r="C85" s="1350"/>
      <c r="D85" s="1439" t="s">
        <v>378</v>
      </c>
      <c r="E85" s="272" t="s">
        <v>380</v>
      </c>
      <c r="F85" s="1140"/>
      <c r="G85" s="329"/>
      <c r="H85" s="1142"/>
      <c r="I85" s="1230">
        <f>AV85</f>
        <v>0</v>
      </c>
      <c r="J85" s="1441">
        <f>SUM(N86:AU86)</f>
        <v>0</v>
      </c>
      <c r="K85" s="1239">
        <f>H85-J85</f>
        <v>0</v>
      </c>
      <c r="L85" s="1209"/>
      <c r="M85" s="30" t="s">
        <v>30</v>
      </c>
      <c r="N85" s="102"/>
      <c r="O85" s="102"/>
      <c r="P85" s="80"/>
      <c r="Q85" s="80"/>
      <c r="R85" s="102"/>
      <c r="S85" s="80"/>
      <c r="T85" s="80"/>
      <c r="U85" s="80"/>
      <c r="V85" s="80"/>
      <c r="W85" s="80"/>
      <c r="X85" s="102"/>
      <c r="Y85" s="80"/>
      <c r="Z85" s="102"/>
      <c r="AA85" s="80"/>
      <c r="AB85" s="80"/>
      <c r="AC85" s="80"/>
      <c r="AD85" s="102"/>
      <c r="AE85" s="80"/>
      <c r="AF85" s="80"/>
      <c r="AG85" s="80"/>
      <c r="AH85" s="80"/>
      <c r="AI85" s="80"/>
      <c r="AJ85" s="102"/>
      <c r="AK85" s="80"/>
      <c r="AL85" s="80"/>
      <c r="AM85" s="80"/>
      <c r="AN85" s="80"/>
      <c r="AO85" s="80"/>
      <c r="AP85" s="80"/>
      <c r="AQ85" s="80"/>
      <c r="AR85" s="100"/>
      <c r="AS85" s="100"/>
      <c r="AT85" s="100"/>
      <c r="AU85" s="100"/>
      <c r="AV85" s="103">
        <f t="shared" si="0"/>
        <v>0</v>
      </c>
      <c r="AX85" s="47"/>
      <c r="AY85" s="47"/>
      <c r="AZ85" s="47"/>
    </row>
    <row r="86" spans="1:53" s="13" customFormat="1" ht="13.2" hidden="1" customHeight="1" thickBot="1" x14ac:dyDescent="0.45">
      <c r="A86" s="1371"/>
      <c r="B86" s="1465"/>
      <c r="C86" s="1465"/>
      <c r="D86" s="1365"/>
      <c r="E86" s="105" t="s">
        <v>379</v>
      </c>
      <c r="F86" s="1141"/>
      <c r="G86" s="330"/>
      <c r="H86" s="1137"/>
      <c r="I86" s="1235"/>
      <c r="J86" s="1442"/>
      <c r="K86" s="1240"/>
      <c r="L86" s="1222"/>
      <c r="M86" s="37" t="s">
        <v>31</v>
      </c>
      <c r="N86" s="78"/>
      <c r="O86" s="78"/>
      <c r="P86" s="40"/>
      <c r="Q86" s="40"/>
      <c r="R86" s="78"/>
      <c r="S86" s="40"/>
      <c r="T86" s="40"/>
      <c r="U86" s="40"/>
      <c r="V86" s="40"/>
      <c r="W86" s="40"/>
      <c r="X86" s="78"/>
      <c r="Y86" s="40"/>
      <c r="Z86" s="78"/>
      <c r="AA86" s="40"/>
      <c r="AB86" s="40"/>
      <c r="AC86" s="40"/>
      <c r="AD86" s="78"/>
      <c r="AE86" s="40"/>
      <c r="AF86" s="40"/>
      <c r="AG86" s="40"/>
      <c r="AH86" s="40"/>
      <c r="AI86" s="40"/>
      <c r="AJ86" s="78"/>
      <c r="AK86" s="40"/>
      <c r="AL86" s="40"/>
      <c r="AM86" s="40"/>
      <c r="AN86" s="40"/>
      <c r="AO86" s="40"/>
      <c r="AP86" s="40"/>
      <c r="AQ86" s="40"/>
      <c r="AR86" s="41"/>
      <c r="AS86" s="41"/>
      <c r="AT86" s="41"/>
      <c r="AU86" s="41"/>
      <c r="AV86" s="94">
        <f t="shared" si="0"/>
        <v>0</v>
      </c>
      <c r="AX86" s="47"/>
      <c r="AY86" s="47"/>
      <c r="AZ86" s="47"/>
    </row>
    <row r="87" spans="1:53" s="13" customFormat="1" ht="13.2" hidden="1" customHeight="1" x14ac:dyDescent="0.4">
      <c r="A87" s="1489" t="s">
        <v>27</v>
      </c>
      <c r="B87" s="1465"/>
      <c r="C87" s="1350"/>
      <c r="D87" s="1506" t="s">
        <v>366</v>
      </c>
      <c r="E87" s="82" t="s">
        <v>381</v>
      </c>
      <c r="F87" s="1140"/>
      <c r="G87" s="329"/>
      <c r="H87" s="1142"/>
      <c r="I87" s="1230">
        <f>AV87</f>
        <v>0</v>
      </c>
      <c r="J87" s="1441">
        <f>SUM(N88:AU88)</f>
        <v>0</v>
      </c>
      <c r="K87" s="1239">
        <f>H87-J87</f>
        <v>0</v>
      </c>
      <c r="L87" s="1209"/>
      <c r="M87" s="30" t="s">
        <v>30</v>
      </c>
      <c r="N87" s="102"/>
      <c r="O87" s="102"/>
      <c r="P87" s="80"/>
      <c r="Q87" s="80"/>
      <c r="R87" s="102"/>
      <c r="S87" s="80"/>
      <c r="T87" s="80"/>
      <c r="U87" s="80"/>
      <c r="V87" s="80"/>
      <c r="W87" s="80"/>
      <c r="X87" s="102"/>
      <c r="Y87" s="80"/>
      <c r="Z87" s="102"/>
      <c r="AA87" s="80"/>
      <c r="AB87" s="80"/>
      <c r="AC87" s="80"/>
      <c r="AD87" s="102"/>
      <c r="AE87" s="80"/>
      <c r="AF87" s="80"/>
      <c r="AG87" s="80"/>
      <c r="AH87" s="80"/>
      <c r="AI87" s="80"/>
      <c r="AJ87" s="102"/>
      <c r="AK87" s="80"/>
      <c r="AL87" s="80"/>
      <c r="AM87" s="80"/>
      <c r="AN87" s="80"/>
      <c r="AO87" s="80"/>
      <c r="AP87" s="80"/>
      <c r="AQ87" s="80"/>
      <c r="AR87" s="100"/>
      <c r="AS87" s="100"/>
      <c r="AT87" s="100"/>
      <c r="AU87" s="100"/>
      <c r="AV87" s="103">
        <f t="shared" si="0"/>
        <v>0</v>
      </c>
      <c r="AX87" s="1598"/>
      <c r="AY87" s="1598"/>
      <c r="AZ87" s="1598"/>
      <c r="BA87" s="1598"/>
    </row>
    <row r="88" spans="1:53" s="13" customFormat="1" ht="13.2" hidden="1" customHeight="1" thickBot="1" x14ac:dyDescent="0.45">
      <c r="A88" s="1371"/>
      <c r="B88" s="1465"/>
      <c r="C88" s="1351"/>
      <c r="D88" s="1507"/>
      <c r="E88" s="104" t="s">
        <v>377</v>
      </c>
      <c r="F88" s="1141"/>
      <c r="G88" s="330"/>
      <c r="H88" s="1137"/>
      <c r="I88" s="1235"/>
      <c r="J88" s="1442"/>
      <c r="K88" s="1240"/>
      <c r="L88" s="1222"/>
      <c r="M88" s="37" t="s">
        <v>31</v>
      </c>
      <c r="N88" s="78"/>
      <c r="O88" s="78"/>
      <c r="P88" s="40"/>
      <c r="Q88" s="40"/>
      <c r="R88" s="78"/>
      <c r="S88" s="40"/>
      <c r="T88" s="40"/>
      <c r="U88" s="40"/>
      <c r="V88" s="40"/>
      <c r="W88" s="40"/>
      <c r="X88" s="78"/>
      <c r="Y88" s="40"/>
      <c r="Z88" s="78"/>
      <c r="AA88" s="40"/>
      <c r="AB88" s="40"/>
      <c r="AC88" s="40"/>
      <c r="AD88" s="78"/>
      <c r="AE88" s="40"/>
      <c r="AF88" s="40"/>
      <c r="AG88" s="40"/>
      <c r="AH88" s="40"/>
      <c r="AI88" s="40"/>
      <c r="AJ88" s="78"/>
      <c r="AK88" s="40"/>
      <c r="AL88" s="40"/>
      <c r="AM88" s="40"/>
      <c r="AN88" s="40"/>
      <c r="AO88" s="40"/>
      <c r="AP88" s="40"/>
      <c r="AQ88" s="40"/>
      <c r="AR88" s="41"/>
      <c r="AS88" s="41"/>
      <c r="AT88" s="41"/>
      <c r="AU88" s="41"/>
      <c r="AV88" s="94">
        <f t="shared" si="0"/>
        <v>0</v>
      </c>
      <c r="AX88" s="1598"/>
      <c r="AY88" s="1598"/>
      <c r="AZ88" s="1598"/>
      <c r="BA88" s="1598"/>
    </row>
    <row r="89" spans="1:53" s="13" customFormat="1" ht="13.2" hidden="1" customHeight="1" x14ac:dyDescent="0.4">
      <c r="A89" s="1489" t="s">
        <v>27</v>
      </c>
      <c r="B89" s="1465"/>
      <c r="C89" s="1350" t="s">
        <v>56</v>
      </c>
      <c r="D89" s="1439" t="s">
        <v>366</v>
      </c>
      <c r="E89" s="82" t="s">
        <v>365</v>
      </c>
      <c r="F89" s="1140"/>
      <c r="G89" s="329"/>
      <c r="H89" s="1142"/>
      <c r="I89" s="1230">
        <f>AV89</f>
        <v>0</v>
      </c>
      <c r="J89" s="1441">
        <f>SUM(N90:AU90)</f>
        <v>0</v>
      </c>
      <c r="K89" s="1239">
        <f>H89-J89</f>
        <v>0</v>
      </c>
      <c r="L89" s="1209"/>
      <c r="M89" s="30" t="s">
        <v>30</v>
      </c>
      <c r="N89" s="102"/>
      <c r="O89" s="102"/>
      <c r="P89" s="80"/>
      <c r="Q89" s="80"/>
      <c r="R89" s="102"/>
      <c r="S89" s="80"/>
      <c r="T89" s="80"/>
      <c r="U89" s="80"/>
      <c r="V89" s="80"/>
      <c r="W89" s="80"/>
      <c r="X89" s="102"/>
      <c r="Y89" s="80"/>
      <c r="Z89" s="102"/>
      <c r="AA89" s="80"/>
      <c r="AB89" s="80"/>
      <c r="AC89" s="80"/>
      <c r="AD89" s="102"/>
      <c r="AE89" s="80"/>
      <c r="AF89" s="80"/>
      <c r="AG89" s="80"/>
      <c r="AH89" s="80"/>
      <c r="AI89" s="80"/>
      <c r="AJ89" s="102"/>
      <c r="AK89" s="80"/>
      <c r="AL89" s="80"/>
      <c r="AM89" s="80"/>
      <c r="AN89" s="80"/>
      <c r="AO89" s="80"/>
      <c r="AP89" s="80"/>
      <c r="AQ89" s="80"/>
      <c r="AR89" s="100"/>
      <c r="AS89" s="100"/>
      <c r="AT89" s="100"/>
      <c r="AU89" s="100"/>
      <c r="AV89" s="103">
        <f t="shared" si="0"/>
        <v>0</v>
      </c>
      <c r="AX89" s="47"/>
      <c r="AY89" s="47"/>
      <c r="AZ89" s="47"/>
    </row>
    <row r="90" spans="1:53" s="13" customFormat="1" ht="13.2" hidden="1" customHeight="1" thickBot="1" x14ac:dyDescent="0.45">
      <c r="A90" s="1371"/>
      <c r="B90" s="1465"/>
      <c r="C90" s="1465"/>
      <c r="D90" s="1365"/>
      <c r="E90" s="104" t="s">
        <v>367</v>
      </c>
      <c r="F90" s="1141"/>
      <c r="G90" s="330"/>
      <c r="H90" s="1137"/>
      <c r="I90" s="1235"/>
      <c r="J90" s="1442"/>
      <c r="K90" s="1240"/>
      <c r="L90" s="1222"/>
      <c r="M90" s="37" t="s">
        <v>31</v>
      </c>
      <c r="N90" s="78"/>
      <c r="O90" s="78"/>
      <c r="P90" s="40"/>
      <c r="Q90" s="40"/>
      <c r="R90" s="78"/>
      <c r="S90" s="40"/>
      <c r="T90" s="40"/>
      <c r="U90" s="40"/>
      <c r="V90" s="40"/>
      <c r="W90" s="40"/>
      <c r="X90" s="78"/>
      <c r="Y90" s="40"/>
      <c r="Z90" s="78"/>
      <c r="AA90" s="40"/>
      <c r="AB90" s="40"/>
      <c r="AC90" s="40"/>
      <c r="AD90" s="78"/>
      <c r="AE90" s="40"/>
      <c r="AF90" s="40"/>
      <c r="AG90" s="40"/>
      <c r="AH90" s="40"/>
      <c r="AI90" s="40"/>
      <c r="AJ90" s="78"/>
      <c r="AK90" s="40"/>
      <c r="AL90" s="40"/>
      <c r="AM90" s="40"/>
      <c r="AN90" s="40"/>
      <c r="AO90" s="40"/>
      <c r="AP90" s="40"/>
      <c r="AQ90" s="40"/>
      <c r="AR90" s="41"/>
      <c r="AS90" s="41"/>
      <c r="AT90" s="41"/>
      <c r="AU90" s="41"/>
      <c r="AV90" s="94">
        <f t="shared" ref="AV90:AV131" si="4">SUM(N90:AU90)</f>
        <v>0</v>
      </c>
      <c r="AX90" s="47"/>
      <c r="AY90" s="47"/>
      <c r="AZ90" s="47"/>
    </row>
    <row r="91" spans="1:53" s="13" customFormat="1" ht="13.2" hidden="1" customHeight="1" x14ac:dyDescent="0.4">
      <c r="A91" s="1489" t="s">
        <v>27</v>
      </c>
      <c r="B91" s="1465"/>
      <c r="C91" s="1350"/>
      <c r="D91" s="1439" t="s">
        <v>63</v>
      </c>
      <c r="E91" s="101" t="s">
        <v>357</v>
      </c>
      <c r="F91" s="1140"/>
      <c r="G91" s="329"/>
      <c r="H91" s="1241"/>
      <c r="I91" s="1230">
        <f>AV91</f>
        <v>0</v>
      </c>
      <c r="J91" s="1441">
        <f>SUM(N92:AU92)</f>
        <v>0</v>
      </c>
      <c r="K91" s="1239">
        <f>H91-J91</f>
        <v>0</v>
      </c>
      <c r="L91" s="1209"/>
      <c r="M91" s="30" t="s">
        <v>30</v>
      </c>
      <c r="N91" s="102"/>
      <c r="O91" s="102"/>
      <c r="P91" s="80"/>
      <c r="Q91" s="80"/>
      <c r="R91" s="102"/>
      <c r="S91" s="80"/>
      <c r="T91" s="80"/>
      <c r="U91" s="80"/>
      <c r="V91" s="80"/>
      <c r="W91" s="80"/>
      <c r="X91" s="102"/>
      <c r="Y91" s="80"/>
      <c r="Z91" s="102"/>
      <c r="AA91" s="80"/>
      <c r="AB91" s="80"/>
      <c r="AC91" s="80"/>
      <c r="AD91" s="102"/>
      <c r="AE91" s="80"/>
      <c r="AF91" s="80"/>
      <c r="AG91" s="80"/>
      <c r="AH91" s="80"/>
      <c r="AI91" s="80"/>
      <c r="AJ91" s="102"/>
      <c r="AK91" s="80"/>
      <c r="AL91" s="80"/>
      <c r="AM91" s="80"/>
      <c r="AN91" s="80"/>
      <c r="AO91" s="80"/>
      <c r="AP91" s="80"/>
      <c r="AQ91" s="80"/>
      <c r="AR91" s="100"/>
      <c r="AS91" s="100"/>
      <c r="AT91" s="100"/>
      <c r="AU91" s="100"/>
      <c r="AV91" s="103">
        <f t="shared" si="4"/>
        <v>0</v>
      </c>
      <c r="AX91" s="47"/>
      <c r="AY91" s="47"/>
      <c r="AZ91" s="47"/>
    </row>
    <row r="92" spans="1:53" s="13" customFormat="1" ht="13.2" hidden="1" customHeight="1" thickBot="1" x14ac:dyDescent="0.45">
      <c r="A92" s="1371"/>
      <c r="B92" s="1465"/>
      <c r="C92" s="1465"/>
      <c r="D92" s="1365"/>
      <c r="E92" s="105" t="s">
        <v>335</v>
      </c>
      <c r="F92" s="1141"/>
      <c r="G92" s="330"/>
      <c r="H92" s="1242"/>
      <c r="I92" s="1235"/>
      <c r="J92" s="1442"/>
      <c r="K92" s="1240"/>
      <c r="L92" s="1222"/>
      <c r="M92" s="37" t="s">
        <v>31</v>
      </c>
      <c r="N92" s="78"/>
      <c r="O92" s="78"/>
      <c r="P92" s="40"/>
      <c r="Q92" s="40"/>
      <c r="R92" s="78"/>
      <c r="S92" s="40"/>
      <c r="T92" s="40"/>
      <c r="U92" s="40"/>
      <c r="V92" s="40"/>
      <c r="W92" s="40"/>
      <c r="X92" s="78"/>
      <c r="Y92" s="40"/>
      <c r="Z92" s="78"/>
      <c r="AA92" s="40"/>
      <c r="AB92" s="40"/>
      <c r="AC92" s="40"/>
      <c r="AD92" s="78"/>
      <c r="AE92" s="40"/>
      <c r="AF92" s="40"/>
      <c r="AG92" s="40"/>
      <c r="AH92" s="40"/>
      <c r="AI92" s="40"/>
      <c r="AJ92" s="78"/>
      <c r="AK92" s="40"/>
      <c r="AL92" s="40"/>
      <c r="AM92" s="40"/>
      <c r="AN92" s="40"/>
      <c r="AO92" s="40"/>
      <c r="AP92" s="40"/>
      <c r="AQ92" s="40"/>
      <c r="AR92" s="41"/>
      <c r="AS92" s="41"/>
      <c r="AT92" s="41"/>
      <c r="AU92" s="41"/>
      <c r="AV92" s="94">
        <f t="shared" si="4"/>
        <v>0</v>
      </c>
      <c r="AX92" s="47"/>
      <c r="AY92" s="47"/>
      <c r="AZ92" s="47"/>
    </row>
    <row r="93" spans="1:53" s="13" customFormat="1" ht="13.2" customHeight="1" x14ac:dyDescent="0.4">
      <c r="A93" s="1489" t="s">
        <v>27</v>
      </c>
      <c r="B93" s="1465"/>
      <c r="C93" s="1350"/>
      <c r="D93" s="1493" t="s">
        <v>65</v>
      </c>
      <c r="E93" s="275" t="s">
        <v>393</v>
      </c>
      <c r="F93" s="1140"/>
      <c r="G93" s="329"/>
      <c r="H93" s="1142">
        <v>1300</v>
      </c>
      <c r="I93" s="1230">
        <f>AV93</f>
        <v>1300</v>
      </c>
      <c r="J93" s="1441">
        <f>SUM(N94:AU94)</f>
        <v>0</v>
      </c>
      <c r="K93" s="1239">
        <f>H93-J93</f>
        <v>1300</v>
      </c>
      <c r="L93" s="1209"/>
      <c r="M93" s="30" t="s">
        <v>30</v>
      </c>
      <c r="N93" s="102"/>
      <c r="O93" s="102"/>
      <c r="P93" s="80"/>
      <c r="Q93" s="80"/>
      <c r="R93" s="102"/>
      <c r="S93" s="80">
        <v>500</v>
      </c>
      <c r="T93" s="321"/>
      <c r="U93" s="80"/>
      <c r="V93" s="80"/>
      <c r="W93" s="80"/>
      <c r="X93" s="102"/>
      <c r="Y93" s="80"/>
      <c r="Z93" s="102"/>
      <c r="AA93" s="80"/>
      <c r="AB93" s="80">
        <v>250</v>
      </c>
      <c r="AC93" s="321">
        <v>250</v>
      </c>
      <c r="AD93" s="102"/>
      <c r="AE93" s="80"/>
      <c r="AF93" s="80"/>
      <c r="AG93" s="80"/>
      <c r="AH93" s="80"/>
      <c r="AI93" s="80">
        <v>300</v>
      </c>
      <c r="AJ93" s="102"/>
      <c r="AK93" s="80"/>
      <c r="AL93" s="80"/>
      <c r="AM93" s="80"/>
      <c r="AN93" s="80"/>
      <c r="AO93" s="80"/>
      <c r="AP93" s="80"/>
      <c r="AQ93" s="80"/>
      <c r="AR93" s="100"/>
      <c r="AS93" s="100"/>
      <c r="AT93" s="100"/>
      <c r="AU93" s="100"/>
      <c r="AV93" s="103">
        <f t="shared" si="4"/>
        <v>1300</v>
      </c>
      <c r="AX93" s="47"/>
      <c r="AY93" s="47"/>
      <c r="AZ93" s="47"/>
    </row>
    <row r="94" spans="1:53" s="13" customFormat="1" ht="13.2" customHeight="1" thickBot="1" x14ac:dyDescent="0.45">
      <c r="A94" s="1371"/>
      <c r="B94" s="1465"/>
      <c r="C94" s="1465"/>
      <c r="D94" s="1336"/>
      <c r="E94" s="105" t="s">
        <v>66</v>
      </c>
      <c r="F94" s="1141"/>
      <c r="G94" s="330"/>
      <c r="H94" s="1137"/>
      <c r="I94" s="1235"/>
      <c r="J94" s="1442"/>
      <c r="K94" s="1240"/>
      <c r="L94" s="1222"/>
      <c r="M94" s="37" t="s">
        <v>31</v>
      </c>
      <c r="N94" s="78"/>
      <c r="O94" s="78"/>
      <c r="P94" s="40"/>
      <c r="Q94" s="40"/>
      <c r="R94" s="78"/>
      <c r="S94" s="40"/>
      <c r="T94" s="40"/>
      <c r="U94" s="40"/>
      <c r="V94" s="40"/>
      <c r="W94" s="40"/>
      <c r="X94" s="78"/>
      <c r="Y94" s="40"/>
      <c r="Z94" s="78"/>
      <c r="AA94" s="40"/>
      <c r="AB94" s="40"/>
      <c r="AC94" s="40"/>
      <c r="AD94" s="78"/>
      <c r="AE94" s="40"/>
      <c r="AF94" s="40"/>
      <c r="AG94" s="40"/>
      <c r="AH94" s="40"/>
      <c r="AI94" s="40"/>
      <c r="AJ94" s="78"/>
      <c r="AK94" s="40"/>
      <c r="AL94" s="40"/>
      <c r="AM94" s="40"/>
      <c r="AN94" s="40"/>
      <c r="AO94" s="40"/>
      <c r="AP94" s="40"/>
      <c r="AQ94" s="40"/>
      <c r="AR94" s="41"/>
      <c r="AS94" s="41"/>
      <c r="AT94" s="41"/>
      <c r="AU94" s="41"/>
      <c r="AV94" s="94">
        <f t="shared" si="4"/>
        <v>0</v>
      </c>
      <c r="AX94" s="47"/>
      <c r="AY94" s="47"/>
      <c r="AZ94" s="47"/>
    </row>
    <row r="95" spans="1:53" s="13" customFormat="1" ht="13.2" hidden="1" customHeight="1" x14ac:dyDescent="0.4">
      <c r="A95" s="1489" t="s">
        <v>27</v>
      </c>
      <c r="B95" s="1465"/>
      <c r="C95" s="1350" t="s">
        <v>56</v>
      </c>
      <c r="D95" s="1493" t="s">
        <v>67</v>
      </c>
      <c r="E95" s="275" t="s">
        <v>68</v>
      </c>
      <c r="F95" s="1140"/>
      <c r="G95" s="329"/>
      <c r="H95" s="1241"/>
      <c r="I95" s="1230"/>
      <c r="J95" s="1441">
        <f>SUM(N96:AU96)</f>
        <v>0</v>
      </c>
      <c r="K95" s="1239">
        <f>H95-J95</f>
        <v>0</v>
      </c>
      <c r="L95" s="1209"/>
      <c r="M95" s="30" t="s">
        <v>30</v>
      </c>
      <c r="N95" s="102"/>
      <c r="O95" s="102"/>
      <c r="P95" s="80"/>
      <c r="Q95" s="80"/>
      <c r="R95" s="102"/>
      <c r="S95" s="80"/>
      <c r="T95" s="80"/>
      <c r="U95" s="80"/>
      <c r="V95" s="80"/>
      <c r="W95" s="80"/>
      <c r="X95" s="102"/>
      <c r="Y95" s="80"/>
      <c r="Z95" s="102"/>
      <c r="AA95" s="80"/>
      <c r="AB95" s="80"/>
      <c r="AC95" s="80"/>
      <c r="AD95" s="102"/>
      <c r="AE95" s="80"/>
      <c r="AF95" s="80"/>
      <c r="AG95" s="80"/>
      <c r="AH95" s="80"/>
      <c r="AI95" s="80"/>
      <c r="AJ95" s="102"/>
      <c r="AK95" s="80"/>
      <c r="AL95" s="80"/>
      <c r="AM95" s="80"/>
      <c r="AN95" s="80"/>
      <c r="AO95" s="80"/>
      <c r="AP95" s="80"/>
      <c r="AQ95" s="80"/>
      <c r="AR95" s="100"/>
      <c r="AS95" s="100"/>
      <c r="AT95" s="100"/>
      <c r="AU95" s="100"/>
      <c r="AV95" s="103">
        <f t="shared" si="4"/>
        <v>0</v>
      </c>
      <c r="AX95" s="47"/>
      <c r="AY95" s="47"/>
      <c r="AZ95" s="47"/>
    </row>
    <row r="96" spans="1:53" s="13" customFormat="1" ht="13.2" hidden="1" customHeight="1" thickBot="1" x14ac:dyDescent="0.45">
      <c r="A96" s="1371"/>
      <c r="B96" s="1465"/>
      <c r="C96" s="1465"/>
      <c r="D96" s="1336"/>
      <c r="E96" s="105" t="s">
        <v>69</v>
      </c>
      <c r="F96" s="1283"/>
      <c r="G96" s="107"/>
      <c r="H96" s="1242"/>
      <c r="I96" s="1235"/>
      <c r="J96" s="1442"/>
      <c r="K96" s="1240"/>
      <c r="L96" s="1222"/>
      <c r="M96" s="37" t="s">
        <v>31</v>
      </c>
      <c r="N96" s="78"/>
      <c r="O96" s="78"/>
      <c r="P96" s="40"/>
      <c r="Q96" s="40"/>
      <c r="R96" s="78"/>
      <c r="S96" s="40"/>
      <c r="T96" s="40"/>
      <c r="U96" s="40"/>
      <c r="V96" s="40"/>
      <c r="W96" s="40"/>
      <c r="X96" s="78"/>
      <c r="Y96" s="40"/>
      <c r="Z96" s="78"/>
      <c r="AA96" s="40"/>
      <c r="AB96" s="40"/>
      <c r="AC96" s="40"/>
      <c r="AD96" s="78"/>
      <c r="AE96" s="40"/>
      <c r="AF96" s="40"/>
      <c r="AG96" s="40"/>
      <c r="AH96" s="40"/>
      <c r="AI96" s="40"/>
      <c r="AJ96" s="78"/>
      <c r="AK96" s="40"/>
      <c r="AL96" s="40"/>
      <c r="AM96" s="40"/>
      <c r="AN96" s="40"/>
      <c r="AO96" s="40"/>
      <c r="AP96" s="40"/>
      <c r="AQ96" s="40"/>
      <c r="AR96" s="41"/>
      <c r="AS96" s="41"/>
      <c r="AT96" s="41"/>
      <c r="AU96" s="41"/>
      <c r="AV96" s="94">
        <f t="shared" si="4"/>
        <v>0</v>
      </c>
      <c r="AX96" s="47"/>
      <c r="AY96" s="47"/>
      <c r="AZ96" s="47"/>
    </row>
    <row r="97" spans="1:53" s="13" customFormat="1" ht="13.2" hidden="1" customHeight="1" x14ac:dyDescent="0.4">
      <c r="A97" s="1489" t="s">
        <v>27</v>
      </c>
      <c r="B97" s="1465"/>
      <c r="C97" s="1350"/>
      <c r="D97" s="1439"/>
      <c r="E97" s="82"/>
      <c r="F97" s="1140"/>
      <c r="G97" s="329"/>
      <c r="H97" s="1241"/>
      <c r="I97" s="1230"/>
      <c r="J97" s="1441">
        <f>SUM(N98:AU98)</f>
        <v>0</v>
      </c>
      <c r="K97" s="1239">
        <f>H97-J97</f>
        <v>0</v>
      </c>
      <c r="L97" s="1209"/>
      <c r="M97" s="30" t="s">
        <v>30</v>
      </c>
      <c r="N97" s="102"/>
      <c r="O97" s="102"/>
      <c r="P97" s="80"/>
      <c r="Q97" s="80"/>
      <c r="R97" s="102"/>
      <c r="S97" s="80"/>
      <c r="T97" s="80"/>
      <c r="U97" s="80"/>
      <c r="V97" s="80"/>
      <c r="W97" s="80"/>
      <c r="X97" s="102"/>
      <c r="Y97" s="80"/>
      <c r="Z97" s="102"/>
      <c r="AA97" s="80"/>
      <c r="AB97" s="80"/>
      <c r="AC97" s="80"/>
      <c r="AD97" s="102"/>
      <c r="AE97" s="80"/>
      <c r="AF97" s="80"/>
      <c r="AG97" s="80"/>
      <c r="AH97" s="80"/>
      <c r="AI97" s="80"/>
      <c r="AJ97" s="102"/>
      <c r="AK97" s="80"/>
      <c r="AL97" s="80"/>
      <c r="AM97" s="80"/>
      <c r="AN97" s="80"/>
      <c r="AO97" s="80"/>
      <c r="AP97" s="80"/>
      <c r="AQ97" s="80"/>
      <c r="AR97" s="100"/>
      <c r="AS97" s="100"/>
      <c r="AT97" s="100"/>
      <c r="AU97" s="100"/>
      <c r="AV97" s="103">
        <f t="shared" si="4"/>
        <v>0</v>
      </c>
      <c r="AX97" s="47"/>
      <c r="AY97" s="47"/>
      <c r="AZ97" s="47"/>
    </row>
    <row r="98" spans="1:53" s="13" customFormat="1" ht="13.2" hidden="1" customHeight="1" thickBot="1" x14ac:dyDescent="0.45">
      <c r="A98" s="1371"/>
      <c r="B98" s="1465"/>
      <c r="C98" s="1465"/>
      <c r="D98" s="1365"/>
      <c r="E98" s="84"/>
      <c r="F98" s="1283"/>
      <c r="G98" s="107"/>
      <c r="H98" s="1242"/>
      <c r="I98" s="1235"/>
      <c r="J98" s="1442"/>
      <c r="K98" s="1240"/>
      <c r="L98" s="1222"/>
      <c r="M98" s="37" t="s">
        <v>31</v>
      </c>
      <c r="N98" s="78"/>
      <c r="O98" s="78"/>
      <c r="P98" s="40"/>
      <c r="Q98" s="40"/>
      <c r="R98" s="78"/>
      <c r="S98" s="40"/>
      <c r="T98" s="40"/>
      <c r="U98" s="40"/>
      <c r="V98" s="40"/>
      <c r="W98" s="40"/>
      <c r="X98" s="78"/>
      <c r="Y98" s="40"/>
      <c r="Z98" s="78"/>
      <c r="AA98" s="40"/>
      <c r="AB98" s="40"/>
      <c r="AC98" s="40"/>
      <c r="AD98" s="78"/>
      <c r="AE98" s="40"/>
      <c r="AF98" s="40"/>
      <c r="AG98" s="40"/>
      <c r="AH98" s="40"/>
      <c r="AI98" s="40"/>
      <c r="AJ98" s="78"/>
      <c r="AK98" s="40"/>
      <c r="AL98" s="40"/>
      <c r="AM98" s="40"/>
      <c r="AN98" s="40"/>
      <c r="AO98" s="40"/>
      <c r="AP98" s="40"/>
      <c r="AQ98" s="40"/>
      <c r="AR98" s="41"/>
      <c r="AS98" s="41"/>
      <c r="AT98" s="41"/>
      <c r="AU98" s="41"/>
      <c r="AV98" s="94">
        <f t="shared" si="4"/>
        <v>0</v>
      </c>
      <c r="AX98" s="47"/>
      <c r="AY98" s="47"/>
      <c r="AZ98" s="47"/>
    </row>
    <row r="99" spans="1:53" s="13" customFormat="1" ht="13.2" hidden="1" customHeight="1" x14ac:dyDescent="0.4">
      <c r="A99" s="1489" t="s">
        <v>27</v>
      </c>
      <c r="B99" s="1465"/>
      <c r="C99" s="1350"/>
      <c r="D99" s="1439" t="s">
        <v>70</v>
      </c>
      <c r="E99" s="82" t="s">
        <v>71</v>
      </c>
      <c r="F99" s="1140"/>
      <c r="G99" s="329"/>
      <c r="H99" s="1142"/>
      <c r="I99" s="1230">
        <f>AV99</f>
        <v>0</v>
      </c>
      <c r="J99" s="1441">
        <f>SUM(N100:AU100)</f>
        <v>0</v>
      </c>
      <c r="K99" s="1239">
        <f>H99-J99</f>
        <v>0</v>
      </c>
      <c r="L99" s="1209"/>
      <c r="M99" s="30" t="s">
        <v>30</v>
      </c>
      <c r="N99" s="102"/>
      <c r="O99" s="102"/>
      <c r="P99" s="80"/>
      <c r="Q99" s="80"/>
      <c r="R99" s="102"/>
      <c r="S99" s="80"/>
      <c r="T99" s="80"/>
      <c r="U99" s="80"/>
      <c r="V99" s="80"/>
      <c r="W99" s="80"/>
      <c r="X99" s="102"/>
      <c r="Y99" s="80"/>
      <c r="Z99" s="102"/>
      <c r="AA99" s="80"/>
      <c r="AB99" s="80"/>
      <c r="AC99" s="80"/>
      <c r="AD99" s="102"/>
      <c r="AE99" s="80"/>
      <c r="AF99" s="80"/>
      <c r="AG99" s="80"/>
      <c r="AH99" s="80"/>
      <c r="AI99" s="80"/>
      <c r="AJ99" s="102"/>
      <c r="AK99" s="80"/>
      <c r="AL99" s="80"/>
      <c r="AM99" s="80"/>
      <c r="AN99" s="80"/>
      <c r="AO99" s="80"/>
      <c r="AP99" s="80"/>
      <c r="AQ99" s="80"/>
      <c r="AR99" s="100"/>
      <c r="AS99" s="100"/>
      <c r="AT99" s="100"/>
      <c r="AU99" s="100"/>
      <c r="AV99" s="103">
        <f t="shared" si="4"/>
        <v>0</v>
      </c>
      <c r="AX99" s="47"/>
      <c r="AY99" s="47"/>
      <c r="AZ99" s="47"/>
    </row>
    <row r="100" spans="1:53" s="13" customFormat="1" ht="13.2" hidden="1" customHeight="1" thickBot="1" x14ac:dyDescent="0.45">
      <c r="A100" s="1371"/>
      <c r="B100" s="1465"/>
      <c r="C100" s="1465"/>
      <c r="D100" s="1365"/>
      <c r="E100" s="84" t="s">
        <v>72</v>
      </c>
      <c r="F100" s="1283"/>
      <c r="G100" s="107"/>
      <c r="H100" s="1137"/>
      <c r="I100" s="1235"/>
      <c r="J100" s="1442"/>
      <c r="K100" s="1240"/>
      <c r="L100" s="1222"/>
      <c r="M100" s="37" t="s">
        <v>31</v>
      </c>
      <c r="N100" s="78"/>
      <c r="O100" s="78"/>
      <c r="P100" s="40"/>
      <c r="Q100" s="40"/>
      <c r="R100" s="78"/>
      <c r="S100" s="40"/>
      <c r="T100" s="40"/>
      <c r="U100" s="40"/>
      <c r="V100" s="40"/>
      <c r="W100" s="40"/>
      <c r="X100" s="78"/>
      <c r="Y100" s="40"/>
      <c r="Z100" s="78"/>
      <c r="AA100" s="40"/>
      <c r="AB100" s="40"/>
      <c r="AC100" s="40"/>
      <c r="AD100" s="78"/>
      <c r="AE100" s="40"/>
      <c r="AF100" s="40"/>
      <c r="AG100" s="40"/>
      <c r="AH100" s="40"/>
      <c r="AI100" s="40"/>
      <c r="AJ100" s="78"/>
      <c r="AK100" s="40"/>
      <c r="AL100" s="40"/>
      <c r="AM100" s="40"/>
      <c r="AN100" s="40"/>
      <c r="AO100" s="40"/>
      <c r="AP100" s="40"/>
      <c r="AQ100" s="40"/>
      <c r="AR100" s="41"/>
      <c r="AS100" s="41"/>
      <c r="AT100" s="41"/>
      <c r="AU100" s="41"/>
      <c r="AV100" s="94">
        <f t="shared" si="4"/>
        <v>0</v>
      </c>
      <c r="AX100" s="47"/>
      <c r="AY100" s="47"/>
      <c r="AZ100" s="47"/>
    </row>
    <row r="101" spans="1:53" s="13" customFormat="1" ht="13.2" hidden="1" customHeight="1" x14ac:dyDescent="0.4">
      <c r="A101" s="1489" t="s">
        <v>27</v>
      </c>
      <c r="B101" s="1465"/>
      <c r="C101" s="1350"/>
      <c r="D101" s="1364" t="s">
        <v>70</v>
      </c>
      <c r="E101" s="53" t="s">
        <v>315</v>
      </c>
      <c r="F101" s="1140"/>
      <c r="G101" s="329"/>
      <c r="H101" s="1241"/>
      <c r="I101" s="1230">
        <f>AV101</f>
        <v>0</v>
      </c>
      <c r="J101" s="1441">
        <f>SUM(N102:AU102)</f>
        <v>0</v>
      </c>
      <c r="K101" s="1239">
        <f>H101-J101</f>
        <v>0</v>
      </c>
      <c r="L101" s="1209"/>
      <c r="M101" s="30" t="s">
        <v>30</v>
      </c>
      <c r="N101" s="102"/>
      <c r="O101" s="102"/>
      <c r="P101" s="80"/>
      <c r="Q101" s="80"/>
      <c r="R101" s="102"/>
      <c r="S101" s="80"/>
      <c r="T101" s="80"/>
      <c r="U101" s="80"/>
      <c r="V101" s="80"/>
      <c r="W101" s="80"/>
      <c r="X101" s="102"/>
      <c r="Y101" s="80"/>
      <c r="Z101" s="102"/>
      <c r="AA101" s="80"/>
      <c r="AB101" s="80"/>
      <c r="AC101" s="80"/>
      <c r="AD101" s="102"/>
      <c r="AE101" s="80"/>
      <c r="AF101" s="80"/>
      <c r="AG101" s="80"/>
      <c r="AH101" s="80"/>
      <c r="AI101" s="80"/>
      <c r="AJ101" s="102"/>
      <c r="AK101" s="80"/>
      <c r="AL101" s="80"/>
      <c r="AM101" s="80"/>
      <c r="AN101" s="80"/>
      <c r="AO101" s="80"/>
      <c r="AP101" s="80"/>
      <c r="AQ101" s="80"/>
      <c r="AR101" s="100"/>
      <c r="AS101" s="100"/>
      <c r="AT101" s="100"/>
      <c r="AU101" s="100"/>
      <c r="AV101" s="103">
        <f t="shared" si="4"/>
        <v>0</v>
      </c>
      <c r="AX101" s="47"/>
      <c r="AY101" s="47"/>
      <c r="AZ101" s="47"/>
    </row>
    <row r="102" spans="1:53" s="13" customFormat="1" ht="13.2" hidden="1" customHeight="1" thickBot="1" x14ac:dyDescent="0.45">
      <c r="A102" s="1371"/>
      <c r="B102" s="1465"/>
      <c r="C102" s="1465"/>
      <c r="D102" s="1365"/>
      <c r="E102" s="276" t="s">
        <v>332</v>
      </c>
      <c r="F102" s="1283"/>
      <c r="G102" s="107"/>
      <c r="H102" s="1242"/>
      <c r="I102" s="1235"/>
      <c r="J102" s="1442"/>
      <c r="K102" s="1240"/>
      <c r="L102" s="1222"/>
      <c r="M102" s="37" t="s">
        <v>31</v>
      </c>
      <c r="N102" s="78"/>
      <c r="O102" s="78"/>
      <c r="P102" s="40"/>
      <c r="Q102" s="40"/>
      <c r="R102" s="78"/>
      <c r="S102" s="40"/>
      <c r="T102" s="40"/>
      <c r="U102" s="40"/>
      <c r="V102" s="40"/>
      <c r="W102" s="40"/>
      <c r="X102" s="78"/>
      <c r="Y102" s="40"/>
      <c r="Z102" s="78"/>
      <c r="AA102" s="40"/>
      <c r="AB102" s="40"/>
      <c r="AC102" s="40"/>
      <c r="AD102" s="78"/>
      <c r="AE102" s="40"/>
      <c r="AF102" s="40"/>
      <c r="AG102" s="40"/>
      <c r="AH102" s="40"/>
      <c r="AI102" s="40"/>
      <c r="AJ102" s="78"/>
      <c r="AK102" s="40"/>
      <c r="AL102" s="40"/>
      <c r="AM102" s="40"/>
      <c r="AN102" s="40"/>
      <c r="AO102" s="40"/>
      <c r="AP102" s="40"/>
      <c r="AQ102" s="40"/>
      <c r="AR102" s="41"/>
      <c r="AS102" s="41"/>
      <c r="AT102" s="41"/>
      <c r="AU102" s="41"/>
      <c r="AV102" s="94">
        <f t="shared" si="4"/>
        <v>0</v>
      </c>
      <c r="AX102" s="108"/>
      <c r="AY102" s="108"/>
      <c r="AZ102" s="108"/>
      <c r="BA102" s="109"/>
    </row>
    <row r="103" spans="1:53" s="13" customFormat="1" ht="13.2" hidden="1" customHeight="1" x14ac:dyDescent="0.4">
      <c r="A103" s="1489" t="s">
        <v>27</v>
      </c>
      <c r="B103" s="1465"/>
      <c r="C103" s="1350"/>
      <c r="D103" s="1364" t="s">
        <v>70</v>
      </c>
      <c r="E103" s="53" t="s">
        <v>353</v>
      </c>
      <c r="F103" s="1140"/>
      <c r="G103" s="329"/>
      <c r="H103" s="1241"/>
      <c r="I103" s="1230">
        <f>AV103</f>
        <v>0</v>
      </c>
      <c r="J103" s="1441">
        <f>SUM(N104:AU104)</f>
        <v>0</v>
      </c>
      <c r="K103" s="1230">
        <f>H103-J103</f>
        <v>0</v>
      </c>
      <c r="L103" s="1209"/>
      <c r="M103" s="30" t="s">
        <v>30</v>
      </c>
      <c r="N103" s="102"/>
      <c r="O103" s="102"/>
      <c r="P103" s="80"/>
      <c r="Q103" s="80"/>
      <c r="R103" s="102"/>
      <c r="S103" s="80"/>
      <c r="T103" s="80"/>
      <c r="U103" s="80"/>
      <c r="V103" s="80"/>
      <c r="W103" s="80"/>
      <c r="X103" s="102"/>
      <c r="Y103" s="80"/>
      <c r="Z103" s="102"/>
      <c r="AA103" s="80"/>
      <c r="AB103" s="80"/>
      <c r="AC103" s="80"/>
      <c r="AD103" s="102"/>
      <c r="AE103" s="80"/>
      <c r="AF103" s="80"/>
      <c r="AG103" s="80"/>
      <c r="AH103" s="80"/>
      <c r="AI103" s="80"/>
      <c r="AJ103" s="102"/>
      <c r="AK103" s="80"/>
      <c r="AL103" s="80"/>
      <c r="AM103" s="80"/>
      <c r="AN103" s="80"/>
      <c r="AO103" s="80"/>
      <c r="AP103" s="80"/>
      <c r="AQ103" s="80"/>
      <c r="AR103" s="100"/>
      <c r="AS103" s="100"/>
      <c r="AT103" s="100"/>
      <c r="AU103" s="100"/>
      <c r="AV103" s="103">
        <f t="shared" si="4"/>
        <v>0</v>
      </c>
      <c r="AX103" s="108"/>
      <c r="AY103" s="108"/>
      <c r="AZ103" s="108"/>
      <c r="BA103" s="109"/>
    </row>
    <row r="104" spans="1:53" s="13" customFormat="1" ht="13.2" hidden="1" customHeight="1" thickBot="1" x14ac:dyDescent="0.45">
      <c r="A104" s="1371"/>
      <c r="B104" s="1465"/>
      <c r="C104" s="1465"/>
      <c r="D104" s="1365"/>
      <c r="E104" s="106" t="s">
        <v>73</v>
      </c>
      <c r="F104" s="1283"/>
      <c r="G104" s="107"/>
      <c r="H104" s="1242"/>
      <c r="I104" s="1235"/>
      <c r="J104" s="1442"/>
      <c r="K104" s="1235"/>
      <c r="L104" s="1222"/>
      <c r="M104" s="37" t="s">
        <v>31</v>
      </c>
      <c r="N104" s="78"/>
      <c r="O104" s="78"/>
      <c r="P104" s="40"/>
      <c r="Q104" s="40"/>
      <c r="R104" s="78"/>
      <c r="S104" s="40"/>
      <c r="T104" s="40"/>
      <c r="U104" s="40"/>
      <c r="V104" s="40"/>
      <c r="W104" s="40"/>
      <c r="X104" s="78"/>
      <c r="Y104" s="40"/>
      <c r="Z104" s="78"/>
      <c r="AA104" s="40"/>
      <c r="AB104" s="40"/>
      <c r="AC104" s="40"/>
      <c r="AD104" s="78"/>
      <c r="AE104" s="40"/>
      <c r="AF104" s="40"/>
      <c r="AG104" s="40"/>
      <c r="AH104" s="40"/>
      <c r="AI104" s="40"/>
      <c r="AJ104" s="78"/>
      <c r="AK104" s="40"/>
      <c r="AL104" s="40"/>
      <c r="AM104" s="40"/>
      <c r="AN104" s="40"/>
      <c r="AO104" s="40"/>
      <c r="AP104" s="40"/>
      <c r="AQ104" s="40"/>
      <c r="AR104" s="41"/>
      <c r="AS104" s="41"/>
      <c r="AT104" s="41"/>
      <c r="AU104" s="41"/>
      <c r="AV104" s="94">
        <f t="shared" si="4"/>
        <v>0</v>
      </c>
      <c r="AX104" s="108"/>
      <c r="AY104" s="108"/>
      <c r="AZ104" s="108"/>
      <c r="BA104" s="109"/>
    </row>
    <row r="105" spans="1:53" s="13" customFormat="1" ht="13.2" hidden="1" customHeight="1" x14ac:dyDescent="0.4">
      <c r="A105" s="1489" t="s">
        <v>27</v>
      </c>
      <c r="B105" s="1465"/>
      <c r="C105" s="1350"/>
      <c r="D105" s="1364" t="s">
        <v>70</v>
      </c>
      <c r="E105" s="277" t="s">
        <v>74</v>
      </c>
      <c r="F105" s="1140"/>
      <c r="G105" s="329"/>
      <c r="H105" s="1502"/>
      <c r="I105" s="1230">
        <f>AV105</f>
        <v>0</v>
      </c>
      <c r="J105" s="1441">
        <f>SUM(N106:AU106)</f>
        <v>0</v>
      </c>
      <c r="K105" s="1239">
        <f>H105-J105</f>
        <v>0</v>
      </c>
      <c r="L105" s="1209"/>
      <c r="M105" s="30" t="s">
        <v>30</v>
      </c>
      <c r="N105" s="79"/>
      <c r="O105" s="79"/>
      <c r="P105" s="76"/>
      <c r="Q105" s="76"/>
      <c r="R105" s="79"/>
      <c r="S105" s="76"/>
      <c r="T105" s="76"/>
      <c r="U105" s="76"/>
      <c r="V105" s="76"/>
      <c r="W105" s="76"/>
      <c r="X105" s="79"/>
      <c r="Y105" s="76"/>
      <c r="Z105" s="79"/>
      <c r="AA105" s="76"/>
      <c r="AB105" s="76"/>
      <c r="AC105" s="76"/>
      <c r="AD105" s="79"/>
      <c r="AE105" s="76"/>
      <c r="AF105" s="76"/>
      <c r="AG105" s="76"/>
      <c r="AH105" s="76"/>
      <c r="AI105" s="76"/>
      <c r="AJ105" s="79"/>
      <c r="AK105" s="76"/>
      <c r="AL105" s="76"/>
      <c r="AM105" s="80"/>
      <c r="AN105" s="76"/>
      <c r="AO105" s="100"/>
      <c r="AP105" s="110"/>
      <c r="AQ105" s="110"/>
      <c r="AR105" s="100"/>
      <c r="AS105" s="100"/>
      <c r="AT105" s="100"/>
      <c r="AU105" s="100"/>
      <c r="AV105" s="103">
        <f t="shared" si="4"/>
        <v>0</v>
      </c>
      <c r="BA105" s="109"/>
    </row>
    <row r="106" spans="1:53" s="13" customFormat="1" ht="13.2" hidden="1" customHeight="1" thickBot="1" x14ac:dyDescent="0.45">
      <c r="A106" s="1371"/>
      <c r="B106" s="1465"/>
      <c r="C106" s="1465"/>
      <c r="D106" s="1365"/>
      <c r="E106" s="84" t="s">
        <v>75</v>
      </c>
      <c r="F106" s="1283"/>
      <c r="G106" s="107"/>
      <c r="H106" s="1503"/>
      <c r="I106" s="1235"/>
      <c r="J106" s="1442"/>
      <c r="K106" s="1240"/>
      <c r="L106" s="1222"/>
      <c r="M106" s="37" t="s">
        <v>31</v>
      </c>
      <c r="N106" s="78"/>
      <c r="O106" s="78"/>
      <c r="P106" s="40"/>
      <c r="Q106" s="40"/>
      <c r="R106" s="78"/>
      <c r="S106" s="40"/>
      <c r="T106" s="40"/>
      <c r="U106" s="40"/>
      <c r="V106" s="40"/>
      <c r="W106" s="40"/>
      <c r="X106" s="78"/>
      <c r="Y106" s="40"/>
      <c r="Z106" s="78"/>
      <c r="AA106" s="40"/>
      <c r="AB106" s="40"/>
      <c r="AC106" s="40"/>
      <c r="AD106" s="78"/>
      <c r="AE106" s="40"/>
      <c r="AF106" s="40"/>
      <c r="AG106" s="40"/>
      <c r="AH106" s="40"/>
      <c r="AI106" s="40"/>
      <c r="AJ106" s="78"/>
      <c r="AK106" s="40"/>
      <c r="AL106" s="40"/>
      <c r="AM106" s="40"/>
      <c r="AN106" s="40"/>
      <c r="AO106" s="40"/>
      <c r="AP106" s="111"/>
      <c r="AQ106" s="111"/>
      <c r="AR106" s="41"/>
      <c r="AS106" s="41"/>
      <c r="AT106" s="41"/>
      <c r="AU106" s="41"/>
      <c r="AV106" s="94">
        <f t="shared" si="4"/>
        <v>0</v>
      </c>
      <c r="AY106" s="324"/>
      <c r="AZ106" s="324"/>
      <c r="BA106" s="112"/>
    </row>
    <row r="107" spans="1:53" s="13" customFormat="1" ht="13.2" hidden="1" customHeight="1" x14ac:dyDescent="0.4">
      <c r="A107" s="1489" t="s">
        <v>27</v>
      </c>
      <c r="B107" s="1465"/>
      <c r="C107" s="1350" t="s">
        <v>56</v>
      </c>
      <c r="D107" s="1364" t="s">
        <v>70</v>
      </c>
      <c r="E107" s="278" t="s">
        <v>76</v>
      </c>
      <c r="F107" s="1140"/>
      <c r="G107" s="329"/>
      <c r="H107" s="1142"/>
      <c r="I107" s="1230">
        <f>AV107</f>
        <v>0</v>
      </c>
      <c r="J107" s="1441">
        <f>SUM(N108:AU108)</f>
        <v>0</v>
      </c>
      <c r="K107" s="1239">
        <f>H107-J107</f>
        <v>0</v>
      </c>
      <c r="L107" s="1209"/>
      <c r="M107" s="30" t="s">
        <v>30</v>
      </c>
      <c r="N107" s="102"/>
      <c r="O107" s="102"/>
      <c r="P107" s="80"/>
      <c r="Q107" s="80"/>
      <c r="R107" s="102"/>
      <c r="S107" s="80"/>
      <c r="T107" s="80"/>
      <c r="U107" s="80"/>
      <c r="V107" s="80"/>
      <c r="W107" s="80"/>
      <c r="X107" s="102"/>
      <c r="Y107" s="80"/>
      <c r="Z107" s="102"/>
      <c r="AA107" s="80"/>
      <c r="AB107" s="80"/>
      <c r="AC107" s="80"/>
      <c r="AD107" s="102"/>
      <c r="AE107" s="80"/>
      <c r="AF107" s="80"/>
      <c r="AG107" s="80"/>
      <c r="AH107" s="80"/>
      <c r="AI107" s="80"/>
      <c r="AJ107" s="102"/>
      <c r="AK107" s="80"/>
      <c r="AL107" s="80"/>
      <c r="AM107" s="80"/>
      <c r="AN107" s="80"/>
      <c r="AO107" s="80"/>
      <c r="AP107" s="110"/>
      <c r="AQ107" s="110"/>
      <c r="AR107" s="100"/>
      <c r="AS107" s="100"/>
      <c r="AT107" s="100"/>
      <c r="AU107" s="100"/>
      <c r="AV107" s="103">
        <f t="shared" si="4"/>
        <v>0</v>
      </c>
      <c r="BA107" s="109"/>
    </row>
    <row r="108" spans="1:53" s="13" customFormat="1" ht="13.2" hidden="1" customHeight="1" thickBot="1" x14ac:dyDescent="0.45">
      <c r="A108" s="1371"/>
      <c r="B108" s="1465"/>
      <c r="C108" s="1465"/>
      <c r="D108" s="1365"/>
      <c r="E108" s="106" t="s">
        <v>77</v>
      </c>
      <c r="F108" s="1141"/>
      <c r="G108" s="330"/>
      <c r="H108" s="1137"/>
      <c r="I108" s="1235"/>
      <c r="J108" s="1442"/>
      <c r="K108" s="1240"/>
      <c r="L108" s="1222"/>
      <c r="M108" s="37" t="s">
        <v>31</v>
      </c>
      <c r="N108" s="38"/>
      <c r="O108" s="38"/>
      <c r="P108" s="39"/>
      <c r="Q108" s="39"/>
      <c r="R108" s="38"/>
      <c r="S108" s="39"/>
      <c r="T108" s="39"/>
      <c r="U108" s="39"/>
      <c r="V108" s="39"/>
      <c r="W108" s="39"/>
      <c r="X108" s="38"/>
      <c r="Y108" s="39"/>
      <c r="Z108" s="38"/>
      <c r="AA108" s="39"/>
      <c r="AB108" s="39"/>
      <c r="AC108" s="39"/>
      <c r="AD108" s="38"/>
      <c r="AE108" s="39"/>
      <c r="AF108" s="39"/>
      <c r="AG108" s="39"/>
      <c r="AH108" s="39"/>
      <c r="AI108" s="39"/>
      <c r="AJ108" s="38"/>
      <c r="AK108" s="39"/>
      <c r="AL108" s="39"/>
      <c r="AM108" s="40"/>
      <c r="AN108" s="39"/>
      <c r="AO108" s="40"/>
      <c r="AP108" s="111"/>
      <c r="AQ108" s="111"/>
      <c r="AR108" s="41"/>
      <c r="AS108" s="41"/>
      <c r="AT108" s="41"/>
      <c r="AU108" s="41"/>
      <c r="AV108" s="94">
        <f t="shared" si="4"/>
        <v>0</v>
      </c>
      <c r="BA108" s="109"/>
    </row>
    <row r="109" spans="1:53" s="13" customFormat="1" ht="13.2" hidden="1" customHeight="1" x14ac:dyDescent="0.4">
      <c r="A109" s="1489" t="s">
        <v>27</v>
      </c>
      <c r="B109" s="1465"/>
      <c r="C109" s="1350" t="s">
        <v>56</v>
      </c>
      <c r="D109" s="1364" t="s">
        <v>70</v>
      </c>
      <c r="E109" s="56" t="s">
        <v>78</v>
      </c>
      <c r="F109" s="1140"/>
      <c r="G109" s="329"/>
      <c r="H109" s="1142"/>
      <c r="I109" s="1230"/>
      <c r="J109" s="1441">
        <f>SUM(N110:AU110)</f>
        <v>0</v>
      </c>
      <c r="K109" s="1239">
        <f>H109-J109</f>
        <v>0</v>
      </c>
      <c r="L109" s="1209"/>
      <c r="M109" s="30" t="s">
        <v>30</v>
      </c>
      <c r="N109" s="79"/>
      <c r="O109" s="79"/>
      <c r="P109" s="76"/>
      <c r="Q109" s="76"/>
      <c r="R109" s="79"/>
      <c r="S109" s="76"/>
      <c r="T109" s="76"/>
      <c r="U109" s="76"/>
      <c r="V109" s="76"/>
      <c r="W109" s="76"/>
      <c r="X109" s="79"/>
      <c r="Y109" s="76"/>
      <c r="Z109" s="79"/>
      <c r="AA109" s="76"/>
      <c r="AB109" s="76"/>
      <c r="AC109" s="76"/>
      <c r="AD109" s="79"/>
      <c r="AE109" s="76"/>
      <c r="AF109" s="76"/>
      <c r="AG109" s="76"/>
      <c r="AH109" s="76"/>
      <c r="AI109" s="76"/>
      <c r="AJ109" s="79"/>
      <c r="AK109" s="76"/>
      <c r="AL109" s="76"/>
      <c r="AM109" s="80"/>
      <c r="AN109" s="76"/>
      <c r="AO109" s="100"/>
      <c r="AP109" s="110"/>
      <c r="AQ109" s="110"/>
      <c r="AR109" s="100"/>
      <c r="AS109" s="100"/>
      <c r="AT109" s="100"/>
      <c r="AU109" s="100"/>
      <c r="AV109" s="103">
        <f t="shared" si="4"/>
        <v>0</v>
      </c>
      <c r="BA109" s="109"/>
    </row>
    <row r="110" spans="1:53" s="13" customFormat="1" ht="13.2" hidden="1" customHeight="1" thickBot="1" x14ac:dyDescent="0.45">
      <c r="A110" s="1371"/>
      <c r="B110" s="1465"/>
      <c r="C110" s="1465"/>
      <c r="D110" s="1365"/>
      <c r="E110" s="279" t="s">
        <v>79</v>
      </c>
      <c r="F110" s="1141"/>
      <c r="G110" s="330"/>
      <c r="H110" s="1137"/>
      <c r="I110" s="1235"/>
      <c r="J110" s="1442"/>
      <c r="K110" s="1240"/>
      <c r="L110" s="1222"/>
      <c r="M110" s="37" t="s">
        <v>31</v>
      </c>
      <c r="N110" s="78"/>
      <c r="O110" s="78"/>
      <c r="P110" s="40"/>
      <c r="Q110" s="40"/>
      <c r="R110" s="78"/>
      <c r="S110" s="40"/>
      <c r="T110" s="40"/>
      <c r="U110" s="40"/>
      <c r="V110" s="40"/>
      <c r="W110" s="40"/>
      <c r="X110" s="78"/>
      <c r="Y110" s="40"/>
      <c r="Z110" s="78"/>
      <c r="AA110" s="40"/>
      <c r="AB110" s="40"/>
      <c r="AC110" s="40"/>
      <c r="AD110" s="78"/>
      <c r="AE110" s="40"/>
      <c r="AF110" s="40"/>
      <c r="AG110" s="40"/>
      <c r="AH110" s="40"/>
      <c r="AI110" s="40"/>
      <c r="AJ110" s="78"/>
      <c r="AK110" s="40"/>
      <c r="AL110" s="40"/>
      <c r="AM110" s="40"/>
      <c r="AN110" s="40"/>
      <c r="AO110" s="40"/>
      <c r="AP110" s="111"/>
      <c r="AQ110" s="111"/>
      <c r="AR110" s="41"/>
      <c r="AS110" s="41"/>
      <c r="AT110" s="41"/>
      <c r="AU110" s="41"/>
      <c r="AV110" s="94">
        <f t="shared" si="4"/>
        <v>0</v>
      </c>
      <c r="BA110" s="109"/>
    </row>
    <row r="111" spans="1:53" s="13" customFormat="1" ht="13.2" hidden="1" customHeight="1" x14ac:dyDescent="0.4">
      <c r="A111" s="1489" t="s">
        <v>27</v>
      </c>
      <c r="B111" s="1465"/>
      <c r="C111" s="1350" t="s">
        <v>56</v>
      </c>
      <c r="D111" s="1364" t="s">
        <v>70</v>
      </c>
      <c r="E111" s="53" t="s">
        <v>310</v>
      </c>
      <c r="F111" s="1140"/>
      <c r="G111" s="329"/>
      <c r="H111" s="1142"/>
      <c r="I111" s="1230">
        <f>AV111</f>
        <v>0</v>
      </c>
      <c r="J111" s="1441">
        <f>SUM(N112:AU112)</f>
        <v>0</v>
      </c>
      <c r="K111" s="1239">
        <f>H111-J111</f>
        <v>0</v>
      </c>
      <c r="L111" s="1209"/>
      <c r="M111" s="30" t="s">
        <v>30</v>
      </c>
      <c r="N111" s="79"/>
      <c r="O111" s="79"/>
      <c r="P111" s="76"/>
      <c r="Q111" s="76"/>
      <c r="R111" s="79"/>
      <c r="S111" s="76"/>
      <c r="T111" s="76"/>
      <c r="U111" s="76"/>
      <c r="V111" s="76"/>
      <c r="W111" s="76"/>
      <c r="X111" s="79"/>
      <c r="Y111" s="76"/>
      <c r="Z111" s="79"/>
      <c r="AA111" s="76"/>
      <c r="AB111" s="76"/>
      <c r="AC111" s="76"/>
      <c r="AD111" s="79"/>
      <c r="AE111" s="76"/>
      <c r="AF111" s="76"/>
      <c r="AG111" s="76"/>
      <c r="AH111" s="76"/>
      <c r="AI111" s="76"/>
      <c r="AJ111" s="79"/>
      <c r="AK111" s="76"/>
      <c r="AL111" s="76"/>
      <c r="AM111" s="80"/>
      <c r="AN111" s="76"/>
      <c r="AO111" s="100"/>
      <c r="AP111" s="80"/>
      <c r="AQ111" s="80"/>
      <c r="AR111" s="100"/>
      <c r="AS111" s="100"/>
      <c r="AT111" s="100"/>
      <c r="AU111" s="100"/>
      <c r="AV111" s="103">
        <f t="shared" si="4"/>
        <v>0</v>
      </c>
      <c r="AX111" s="108"/>
      <c r="AY111" s="108"/>
      <c r="AZ111" s="108"/>
      <c r="BA111" s="109"/>
    </row>
    <row r="112" spans="1:53" s="13" customFormat="1" ht="13.2" hidden="1" customHeight="1" thickBot="1" x14ac:dyDescent="0.45">
      <c r="A112" s="1371"/>
      <c r="B112" s="1465"/>
      <c r="C112" s="1465"/>
      <c r="D112" s="1365"/>
      <c r="E112" s="276" t="s">
        <v>314</v>
      </c>
      <c r="F112" s="1141"/>
      <c r="G112" s="330"/>
      <c r="H112" s="1137"/>
      <c r="I112" s="1235"/>
      <c r="J112" s="1442"/>
      <c r="K112" s="1240"/>
      <c r="L112" s="1222"/>
      <c r="M112" s="37" t="s">
        <v>31</v>
      </c>
      <c r="N112" s="78"/>
      <c r="O112" s="78"/>
      <c r="P112" s="40"/>
      <c r="Q112" s="40"/>
      <c r="R112" s="78"/>
      <c r="S112" s="40"/>
      <c r="T112" s="40"/>
      <c r="U112" s="40"/>
      <c r="V112" s="40"/>
      <c r="W112" s="40"/>
      <c r="X112" s="78"/>
      <c r="Y112" s="40"/>
      <c r="Z112" s="78"/>
      <c r="AA112" s="40"/>
      <c r="AB112" s="40"/>
      <c r="AC112" s="40"/>
      <c r="AD112" s="78"/>
      <c r="AE112" s="40"/>
      <c r="AF112" s="40"/>
      <c r="AG112" s="40"/>
      <c r="AH112" s="40"/>
      <c r="AI112" s="40"/>
      <c r="AJ112" s="78"/>
      <c r="AK112" s="40"/>
      <c r="AL112" s="40"/>
      <c r="AM112" s="40"/>
      <c r="AN112" s="40"/>
      <c r="AO112" s="40"/>
      <c r="AP112" s="40"/>
      <c r="AQ112" s="40"/>
      <c r="AR112" s="41"/>
      <c r="AS112" s="41"/>
      <c r="AT112" s="41"/>
      <c r="AU112" s="41"/>
      <c r="AV112" s="94">
        <f t="shared" si="4"/>
        <v>0</v>
      </c>
      <c r="AX112" s="108"/>
      <c r="AY112" s="108"/>
      <c r="AZ112" s="108"/>
      <c r="BA112" s="109"/>
    </row>
    <row r="113" spans="1:53" s="13" customFormat="1" ht="13.2" customHeight="1" x14ac:dyDescent="0.4">
      <c r="A113" s="1497" t="s">
        <v>27</v>
      </c>
      <c r="B113" s="1465"/>
      <c r="C113" s="1350" t="s">
        <v>56</v>
      </c>
      <c r="D113" s="1364" t="s">
        <v>70</v>
      </c>
      <c r="E113" s="53" t="s">
        <v>394</v>
      </c>
      <c r="F113" s="1140"/>
      <c r="G113" s="329"/>
      <c r="H113" s="1142">
        <f>5000+1281</f>
        <v>6281</v>
      </c>
      <c r="I113" s="1230">
        <f>AV113</f>
        <v>5000</v>
      </c>
      <c r="J113" s="1441">
        <f>SUM(N114:AU114)</f>
        <v>0</v>
      </c>
      <c r="K113" s="1239">
        <f>H113-J113</f>
        <v>6281</v>
      </c>
      <c r="L113" s="1209"/>
      <c r="M113" s="30" t="s">
        <v>30</v>
      </c>
      <c r="N113" s="102"/>
      <c r="O113" s="102"/>
      <c r="P113" s="80">
        <v>100</v>
      </c>
      <c r="Q113" s="379">
        <v>300</v>
      </c>
      <c r="R113" s="102"/>
      <c r="S113" s="80"/>
      <c r="T113" s="76">
        <v>400</v>
      </c>
      <c r="U113" s="80"/>
      <c r="V113" s="80">
        <v>600</v>
      </c>
      <c r="W113" s="80">
        <v>200</v>
      </c>
      <c r="X113" s="102"/>
      <c r="Y113" s="80"/>
      <c r="Z113" s="102"/>
      <c r="AA113" s="80">
        <v>600</v>
      </c>
      <c r="AB113" s="80"/>
      <c r="AC113" s="80"/>
      <c r="AD113" s="102"/>
      <c r="AE113" s="80"/>
      <c r="AF113" s="80">
        <v>200</v>
      </c>
      <c r="AG113" s="80">
        <v>700</v>
      </c>
      <c r="AH113" s="80">
        <v>200</v>
      </c>
      <c r="AI113" s="80">
        <v>400</v>
      </c>
      <c r="AJ113" s="102"/>
      <c r="AK113" s="80">
        <v>700</v>
      </c>
      <c r="AL113" s="80">
        <v>600</v>
      </c>
      <c r="AM113" s="80"/>
      <c r="AN113" s="80"/>
      <c r="AO113" s="100"/>
      <c r="AP113" s="80"/>
      <c r="AQ113" s="80"/>
      <c r="AR113" s="100"/>
      <c r="AS113" s="100"/>
      <c r="AT113" s="100"/>
      <c r="AU113" s="100"/>
      <c r="AV113" s="103">
        <f t="shared" si="4"/>
        <v>5000</v>
      </c>
      <c r="AX113" s="113"/>
      <c r="AY113" s="108"/>
      <c r="AZ113" s="108"/>
      <c r="BA113" s="109"/>
    </row>
    <row r="114" spans="1:53" s="13" customFormat="1" ht="13.2" customHeight="1" thickBot="1" x14ac:dyDescent="0.45">
      <c r="A114" s="1498"/>
      <c r="B114" s="1465"/>
      <c r="C114" s="1465"/>
      <c r="D114" s="1365"/>
      <c r="E114" s="106" t="s">
        <v>80</v>
      </c>
      <c r="F114" s="1141"/>
      <c r="G114" s="330"/>
      <c r="H114" s="1137"/>
      <c r="I114" s="1235"/>
      <c r="J114" s="1442"/>
      <c r="K114" s="1240"/>
      <c r="L114" s="1222"/>
      <c r="M114" s="37" t="s">
        <v>31</v>
      </c>
      <c r="N114" s="78"/>
      <c r="O114" s="78"/>
      <c r="P114" s="40"/>
      <c r="Q114" s="253"/>
      <c r="R114" s="78"/>
      <c r="S114" s="40"/>
      <c r="T114" s="40"/>
      <c r="U114" s="40"/>
      <c r="V114" s="40"/>
      <c r="W114" s="40"/>
      <c r="X114" s="78"/>
      <c r="Y114" s="40"/>
      <c r="Z114" s="78"/>
      <c r="AA114" s="40"/>
      <c r="AB114" s="40"/>
      <c r="AC114" s="40"/>
      <c r="AD114" s="78"/>
      <c r="AE114" s="40"/>
      <c r="AF114" s="40"/>
      <c r="AG114" s="40"/>
      <c r="AH114" s="40"/>
      <c r="AI114" s="40"/>
      <c r="AJ114" s="78"/>
      <c r="AK114" s="40"/>
      <c r="AL114" s="40"/>
      <c r="AM114" s="40"/>
      <c r="AN114" s="40"/>
      <c r="AO114" s="40"/>
      <c r="AP114" s="40"/>
      <c r="AQ114" s="40"/>
      <c r="AR114" s="41"/>
      <c r="AS114" s="41"/>
      <c r="AT114" s="41"/>
      <c r="AU114" s="41"/>
      <c r="AV114" s="94">
        <f t="shared" si="4"/>
        <v>0</v>
      </c>
      <c r="AX114" s="113"/>
      <c r="AY114" s="108"/>
      <c r="AZ114" s="108"/>
      <c r="BA114" s="109"/>
    </row>
    <row r="115" spans="1:53" s="13" customFormat="1" ht="13.2" customHeight="1" x14ac:dyDescent="0.4">
      <c r="A115" s="1489" t="s">
        <v>27</v>
      </c>
      <c r="B115" s="1465"/>
      <c r="C115" s="1350" t="s">
        <v>56</v>
      </c>
      <c r="D115" s="1493" t="s">
        <v>81</v>
      </c>
      <c r="E115" s="56" t="s">
        <v>408</v>
      </c>
      <c r="F115" s="1854"/>
      <c r="G115" s="343"/>
      <c r="H115" s="1142">
        <v>300</v>
      </c>
      <c r="I115" s="1230">
        <f>AV115</f>
        <v>300</v>
      </c>
      <c r="J115" s="1232">
        <f>SUM(N116:AU116)</f>
        <v>0</v>
      </c>
      <c r="K115" s="1239">
        <f>H115-J115</f>
        <v>300</v>
      </c>
      <c r="L115" s="1209"/>
      <c r="M115" s="30" t="s">
        <v>30</v>
      </c>
      <c r="N115" s="102"/>
      <c r="O115" s="102"/>
      <c r="P115" s="80"/>
      <c r="Q115" s="80"/>
      <c r="R115" s="102"/>
      <c r="S115" s="80"/>
      <c r="T115" s="80"/>
      <c r="U115" s="80"/>
      <c r="V115" s="80"/>
      <c r="W115" s="80"/>
      <c r="X115" s="102"/>
      <c r="Y115" s="80"/>
      <c r="Z115" s="102"/>
      <c r="AA115" s="80"/>
      <c r="AB115" s="80">
        <v>300</v>
      </c>
      <c r="AC115" s="80"/>
      <c r="AD115" s="102"/>
      <c r="AE115" s="80"/>
      <c r="AF115" s="80"/>
      <c r="AG115" s="80"/>
      <c r="AH115" s="80"/>
      <c r="AI115" s="80"/>
      <c r="AJ115" s="102"/>
      <c r="AK115" s="80"/>
      <c r="AL115" s="80"/>
      <c r="AM115" s="80"/>
      <c r="AN115" s="80"/>
      <c r="AO115" s="80"/>
      <c r="AP115" s="80"/>
      <c r="AQ115" s="80"/>
      <c r="AR115" s="100"/>
      <c r="AS115" s="100"/>
      <c r="AT115" s="100"/>
      <c r="AU115" s="100"/>
      <c r="AV115" s="103">
        <f t="shared" si="4"/>
        <v>300</v>
      </c>
      <c r="AX115" s="113"/>
      <c r="AY115" s="113"/>
      <c r="AZ115" s="113"/>
      <c r="BA115" s="109"/>
    </row>
    <row r="116" spans="1:53" s="13" customFormat="1" ht="13.2" customHeight="1" thickBot="1" x14ac:dyDescent="0.45">
      <c r="A116" s="1371"/>
      <c r="B116" s="1465"/>
      <c r="C116" s="1465"/>
      <c r="D116" s="1336"/>
      <c r="E116" s="106" t="s">
        <v>82</v>
      </c>
      <c r="F116" s="1855"/>
      <c r="G116" s="344"/>
      <c r="H116" s="1137"/>
      <c r="I116" s="1235"/>
      <c r="J116" s="1236"/>
      <c r="K116" s="1240"/>
      <c r="L116" s="1222"/>
      <c r="M116" s="37" t="s">
        <v>31</v>
      </c>
      <c r="N116" s="78"/>
      <c r="O116" s="78"/>
      <c r="P116" s="40"/>
      <c r="Q116" s="40"/>
      <c r="R116" s="78"/>
      <c r="S116" s="40"/>
      <c r="T116" s="40"/>
      <c r="U116" s="40"/>
      <c r="V116" s="40"/>
      <c r="W116" s="40"/>
      <c r="X116" s="78"/>
      <c r="Y116" s="40"/>
      <c r="Z116" s="78"/>
      <c r="AA116" s="40"/>
      <c r="AB116" s="40"/>
      <c r="AC116" s="40"/>
      <c r="AD116" s="78"/>
      <c r="AE116" s="40"/>
      <c r="AF116" s="40"/>
      <c r="AG116" s="40"/>
      <c r="AH116" s="40"/>
      <c r="AI116" s="40"/>
      <c r="AJ116" s="78"/>
      <c r="AK116" s="40"/>
      <c r="AL116" s="40"/>
      <c r="AM116" s="40"/>
      <c r="AN116" s="40"/>
      <c r="AO116" s="40"/>
      <c r="AP116" s="40"/>
      <c r="AQ116" s="40"/>
      <c r="AR116" s="41"/>
      <c r="AS116" s="41"/>
      <c r="AT116" s="41"/>
      <c r="AU116" s="41"/>
      <c r="AV116" s="94">
        <f t="shared" si="4"/>
        <v>0</v>
      </c>
      <c r="AX116" s="113"/>
      <c r="AY116" s="113"/>
      <c r="AZ116" s="113"/>
      <c r="BA116" s="109"/>
    </row>
    <row r="117" spans="1:53" s="13" customFormat="1" ht="13.2" hidden="1" customHeight="1" x14ac:dyDescent="0.4">
      <c r="A117" s="1489" t="s">
        <v>27</v>
      </c>
      <c r="B117" s="1465"/>
      <c r="C117" s="1350" t="s">
        <v>83</v>
      </c>
      <c r="D117" s="1493" t="s">
        <v>81</v>
      </c>
      <c r="E117" s="56" t="s">
        <v>84</v>
      </c>
      <c r="F117" s="1140"/>
      <c r="G117" s="329"/>
      <c r="H117" s="1142"/>
      <c r="I117" s="1230">
        <f>AV117</f>
        <v>0</v>
      </c>
      <c r="J117" s="1232">
        <f>SUM(N118:AU118)</f>
        <v>0</v>
      </c>
      <c r="K117" s="1239">
        <f>H117-J117</f>
        <v>0</v>
      </c>
      <c r="L117" s="1209"/>
      <c r="M117" s="30" t="s">
        <v>30</v>
      </c>
      <c r="N117" s="102"/>
      <c r="O117" s="102"/>
      <c r="P117" s="80"/>
      <c r="Q117" s="80"/>
      <c r="R117" s="102"/>
      <c r="S117" s="80"/>
      <c r="T117" s="80"/>
      <c r="U117" s="80"/>
      <c r="V117" s="80"/>
      <c r="W117" s="80"/>
      <c r="X117" s="102"/>
      <c r="Y117" s="80"/>
      <c r="Z117" s="102"/>
      <c r="AA117" s="80"/>
      <c r="AB117" s="80"/>
      <c r="AC117" s="80"/>
      <c r="AD117" s="102"/>
      <c r="AE117" s="80"/>
      <c r="AF117" s="80"/>
      <c r="AG117" s="80"/>
      <c r="AH117" s="80"/>
      <c r="AI117" s="80"/>
      <c r="AJ117" s="102"/>
      <c r="AK117" s="80"/>
      <c r="AL117" s="80"/>
      <c r="AM117" s="80"/>
      <c r="AN117" s="80"/>
      <c r="AO117" s="80"/>
      <c r="AP117" s="80"/>
      <c r="AQ117" s="80"/>
      <c r="AR117" s="100"/>
      <c r="AS117" s="100"/>
      <c r="AT117" s="100"/>
      <c r="AU117" s="100"/>
      <c r="AV117" s="103">
        <f t="shared" si="4"/>
        <v>0</v>
      </c>
      <c r="AX117" s="113"/>
      <c r="AY117" s="113"/>
      <c r="AZ117" s="113"/>
      <c r="BA117" s="109"/>
    </row>
    <row r="118" spans="1:53" s="13" customFormat="1" ht="13.2" hidden="1" customHeight="1" thickBot="1" x14ac:dyDescent="0.45">
      <c r="A118" s="1371"/>
      <c r="B118" s="1465"/>
      <c r="C118" s="1465"/>
      <c r="D118" s="1336"/>
      <c r="E118" s="106" t="s">
        <v>85</v>
      </c>
      <c r="F118" s="1141"/>
      <c r="G118" s="330"/>
      <c r="H118" s="1137"/>
      <c r="I118" s="1235"/>
      <c r="J118" s="1236"/>
      <c r="K118" s="1240"/>
      <c r="L118" s="1222"/>
      <c r="M118" s="37" t="s">
        <v>31</v>
      </c>
      <c r="N118" s="78"/>
      <c r="O118" s="78"/>
      <c r="P118" s="40"/>
      <c r="Q118" s="40"/>
      <c r="R118" s="78"/>
      <c r="S118" s="40"/>
      <c r="T118" s="40"/>
      <c r="U118" s="40"/>
      <c r="V118" s="40"/>
      <c r="W118" s="40"/>
      <c r="X118" s="78"/>
      <c r="Y118" s="40"/>
      <c r="Z118" s="78"/>
      <c r="AA118" s="40"/>
      <c r="AB118" s="40"/>
      <c r="AC118" s="40"/>
      <c r="AD118" s="78"/>
      <c r="AE118" s="40"/>
      <c r="AF118" s="40"/>
      <c r="AG118" s="40"/>
      <c r="AH118" s="40"/>
      <c r="AI118" s="40"/>
      <c r="AJ118" s="78"/>
      <c r="AK118" s="40"/>
      <c r="AL118" s="40"/>
      <c r="AM118" s="40"/>
      <c r="AN118" s="40"/>
      <c r="AO118" s="40"/>
      <c r="AP118" s="40"/>
      <c r="AQ118" s="40"/>
      <c r="AR118" s="41"/>
      <c r="AS118" s="41"/>
      <c r="AT118" s="41"/>
      <c r="AU118" s="41"/>
      <c r="AV118" s="94">
        <f t="shared" si="4"/>
        <v>0</v>
      </c>
      <c r="AX118" s="113"/>
      <c r="AY118" s="113"/>
      <c r="AZ118" s="113"/>
      <c r="BA118" s="109"/>
    </row>
    <row r="119" spans="1:53" s="13" customFormat="1" ht="13.2" hidden="1" customHeight="1" thickBot="1" x14ac:dyDescent="0.45">
      <c r="A119" s="1489" t="s">
        <v>27</v>
      </c>
      <c r="B119" s="1465"/>
      <c r="C119" s="1350"/>
      <c r="D119" s="1491"/>
      <c r="E119" s="56"/>
      <c r="F119" s="1140"/>
      <c r="G119" s="329"/>
      <c r="H119" s="1142"/>
      <c r="I119" s="1230">
        <f>AV119</f>
        <v>0</v>
      </c>
      <c r="J119" s="1441">
        <f>SUM(N120:AU120)</f>
        <v>0</v>
      </c>
      <c r="K119" s="1239">
        <f>H119-J119</f>
        <v>0</v>
      </c>
      <c r="L119" s="1209"/>
      <c r="M119" s="30" t="s">
        <v>30</v>
      </c>
      <c r="N119" s="102"/>
      <c r="O119" s="102"/>
      <c r="P119" s="80"/>
      <c r="Q119" s="80"/>
      <c r="R119" s="102"/>
      <c r="S119" s="80"/>
      <c r="T119" s="80"/>
      <c r="U119" s="80"/>
      <c r="V119" s="80"/>
      <c r="W119" s="80"/>
      <c r="X119" s="102"/>
      <c r="Y119" s="80"/>
      <c r="Z119" s="102"/>
      <c r="AA119" s="80"/>
      <c r="AB119" s="80"/>
      <c r="AC119" s="80"/>
      <c r="AD119" s="102"/>
      <c r="AE119" s="80"/>
      <c r="AF119" s="80"/>
      <c r="AG119" s="80"/>
      <c r="AH119" s="80"/>
      <c r="AI119" s="80"/>
      <c r="AJ119" s="102"/>
      <c r="AK119" s="80"/>
      <c r="AL119" s="80"/>
      <c r="AM119" s="80"/>
      <c r="AN119" s="80"/>
      <c r="AO119" s="80"/>
      <c r="AP119" s="80"/>
      <c r="AQ119" s="80"/>
      <c r="AR119" s="100"/>
      <c r="AS119" s="100"/>
      <c r="AT119" s="100"/>
      <c r="AU119" s="100"/>
      <c r="AV119" s="103">
        <f t="shared" si="4"/>
        <v>0</v>
      </c>
      <c r="AX119" s="108"/>
      <c r="AY119" s="108"/>
      <c r="AZ119" s="108"/>
      <c r="BA119" s="109"/>
    </row>
    <row r="120" spans="1:53" s="13" customFormat="1" ht="13.2" hidden="1" customHeight="1" thickBot="1" x14ac:dyDescent="0.45">
      <c r="A120" s="1371"/>
      <c r="B120" s="1465"/>
      <c r="C120" s="1465"/>
      <c r="D120" s="1492"/>
      <c r="E120" s="106"/>
      <c r="F120" s="1141"/>
      <c r="G120" s="330"/>
      <c r="H120" s="1137"/>
      <c r="I120" s="1235"/>
      <c r="J120" s="1442"/>
      <c r="K120" s="1240"/>
      <c r="L120" s="1222"/>
      <c r="M120" s="37" t="s">
        <v>31</v>
      </c>
      <c r="N120" s="78"/>
      <c r="O120" s="78"/>
      <c r="P120" s="40"/>
      <c r="Q120" s="40"/>
      <c r="R120" s="78"/>
      <c r="S120" s="40"/>
      <c r="T120" s="40"/>
      <c r="U120" s="40"/>
      <c r="V120" s="40"/>
      <c r="W120" s="40"/>
      <c r="X120" s="78"/>
      <c r="Y120" s="40"/>
      <c r="Z120" s="78"/>
      <c r="AA120" s="40"/>
      <c r="AB120" s="40"/>
      <c r="AC120" s="40"/>
      <c r="AD120" s="78"/>
      <c r="AE120" s="40"/>
      <c r="AF120" s="40"/>
      <c r="AG120" s="40"/>
      <c r="AH120" s="40"/>
      <c r="AI120" s="40"/>
      <c r="AJ120" s="78"/>
      <c r="AK120" s="40"/>
      <c r="AL120" s="40"/>
      <c r="AM120" s="40"/>
      <c r="AN120" s="40"/>
      <c r="AO120" s="40"/>
      <c r="AP120" s="40"/>
      <c r="AQ120" s="40"/>
      <c r="AR120" s="41"/>
      <c r="AS120" s="41"/>
      <c r="AT120" s="41"/>
      <c r="AU120" s="41"/>
      <c r="AV120" s="94">
        <f t="shared" si="4"/>
        <v>0</v>
      </c>
      <c r="AX120" s="108"/>
      <c r="AY120" s="108"/>
      <c r="AZ120" s="108"/>
      <c r="BA120" s="109"/>
    </row>
    <row r="121" spans="1:53" s="13" customFormat="1" ht="13.2" customHeight="1" thickBot="1" x14ac:dyDescent="0.45">
      <c r="A121" s="1489" t="s">
        <v>27</v>
      </c>
      <c r="B121" s="1465"/>
      <c r="C121" s="1350" t="s">
        <v>56</v>
      </c>
      <c r="D121" s="1491" t="s">
        <v>86</v>
      </c>
      <c r="E121" s="56" t="s">
        <v>423</v>
      </c>
      <c r="F121" s="1140"/>
      <c r="G121" s="329"/>
      <c r="H121" s="1638">
        <v>500</v>
      </c>
      <c r="I121" s="1230">
        <f>AV121</f>
        <v>500</v>
      </c>
      <c r="J121" s="1232">
        <f>SUM(N122:AU122)</f>
        <v>0</v>
      </c>
      <c r="K121" s="1239">
        <f>H121-J121</f>
        <v>500</v>
      </c>
      <c r="L121" s="1209"/>
      <c r="M121" s="83" t="s">
        <v>39</v>
      </c>
      <c r="N121" s="102"/>
      <c r="O121" s="102"/>
      <c r="P121" s="80"/>
      <c r="Q121" s="80"/>
      <c r="R121" s="102"/>
      <c r="S121" s="80"/>
      <c r="T121" s="80"/>
      <c r="U121" s="80"/>
      <c r="V121" s="80"/>
      <c r="W121" s="80"/>
      <c r="X121" s="102"/>
      <c r="Y121" s="80"/>
      <c r="Z121" s="102"/>
      <c r="AA121" s="80"/>
      <c r="AB121" s="80"/>
      <c r="AC121" s="80"/>
      <c r="AD121" s="102"/>
      <c r="AE121" s="80"/>
      <c r="AF121" s="80">
        <v>500</v>
      </c>
      <c r="AG121" s="80"/>
      <c r="AH121" s="80"/>
      <c r="AI121" s="80"/>
      <c r="AJ121" s="102"/>
      <c r="AK121" s="80"/>
      <c r="AL121" s="80"/>
      <c r="AM121" s="80"/>
      <c r="AN121" s="80"/>
      <c r="AO121" s="80"/>
      <c r="AP121" s="80"/>
      <c r="AQ121" s="80"/>
      <c r="AR121" s="100"/>
      <c r="AS121" s="100"/>
      <c r="AT121" s="100"/>
      <c r="AU121" s="100"/>
      <c r="AV121" s="103">
        <f t="shared" si="4"/>
        <v>500</v>
      </c>
      <c r="AX121" s="108"/>
      <c r="AY121" s="108"/>
      <c r="AZ121" s="108"/>
      <c r="BA121" s="109"/>
    </row>
    <row r="122" spans="1:53" s="13" customFormat="1" ht="13.2" customHeight="1" thickBot="1" x14ac:dyDescent="0.45">
      <c r="A122" s="1371"/>
      <c r="B122" s="1465"/>
      <c r="C122" s="1465"/>
      <c r="D122" s="1492"/>
      <c r="E122" s="106" t="s">
        <v>87</v>
      </c>
      <c r="F122" s="1141"/>
      <c r="G122" s="330"/>
      <c r="H122" s="1639"/>
      <c r="I122" s="1235"/>
      <c r="J122" s="1236"/>
      <c r="K122" s="1240"/>
      <c r="L122" s="1222"/>
      <c r="M122" s="85" t="s">
        <v>40</v>
      </c>
      <c r="N122" s="78"/>
      <c r="O122" s="78"/>
      <c r="P122" s="40"/>
      <c r="Q122" s="40"/>
      <c r="R122" s="78"/>
      <c r="S122" s="40"/>
      <c r="T122" s="40"/>
      <c r="U122" s="40"/>
      <c r="V122" s="40"/>
      <c r="W122" s="40"/>
      <c r="X122" s="78"/>
      <c r="Y122" s="40"/>
      <c r="Z122" s="78"/>
      <c r="AA122" s="40"/>
      <c r="AB122" s="40"/>
      <c r="AC122" s="40"/>
      <c r="AD122" s="78"/>
      <c r="AE122" s="40"/>
      <c r="AF122" s="40"/>
      <c r="AG122" s="40"/>
      <c r="AH122" s="40"/>
      <c r="AI122" s="40"/>
      <c r="AJ122" s="78"/>
      <c r="AK122" s="40"/>
      <c r="AL122" s="40"/>
      <c r="AM122" s="40"/>
      <c r="AN122" s="40"/>
      <c r="AO122" s="40"/>
      <c r="AP122" s="40"/>
      <c r="AQ122" s="40"/>
      <c r="AR122" s="41"/>
      <c r="AS122" s="41"/>
      <c r="AT122" s="41"/>
      <c r="AU122" s="41"/>
      <c r="AV122" s="94">
        <f t="shared" si="4"/>
        <v>0</v>
      </c>
      <c r="AX122" s="108"/>
      <c r="AY122" s="108"/>
      <c r="AZ122" s="108"/>
      <c r="BA122" s="109"/>
    </row>
    <row r="123" spans="1:53" s="13" customFormat="1" ht="13.2" customHeight="1" x14ac:dyDescent="0.4">
      <c r="A123" s="1497" t="s">
        <v>27</v>
      </c>
      <c r="B123" s="1465"/>
      <c r="C123" s="1350" t="s">
        <v>56</v>
      </c>
      <c r="D123" s="1389" t="s">
        <v>88</v>
      </c>
      <c r="E123" s="53" t="s">
        <v>412</v>
      </c>
      <c r="F123" s="1140"/>
      <c r="G123" s="329"/>
      <c r="H123" s="1142">
        <v>100</v>
      </c>
      <c r="I123" s="1230">
        <f>AV123</f>
        <v>100</v>
      </c>
      <c r="J123" s="1232">
        <f>SUM(N124:AU124)</f>
        <v>0</v>
      </c>
      <c r="K123" s="1239">
        <f>H123-J123</f>
        <v>100</v>
      </c>
      <c r="L123" s="1209"/>
      <c r="M123" s="83" t="s">
        <v>39</v>
      </c>
      <c r="N123" s="102"/>
      <c r="O123" s="102"/>
      <c r="P123" s="80"/>
      <c r="Q123" s="80"/>
      <c r="R123" s="102"/>
      <c r="S123" s="80"/>
      <c r="T123" s="80"/>
      <c r="U123" s="80"/>
      <c r="V123" s="80"/>
      <c r="W123" s="80">
        <v>100</v>
      </c>
      <c r="X123" s="102"/>
      <c r="Y123" s="80"/>
      <c r="Z123" s="102"/>
      <c r="AA123" s="80"/>
      <c r="AB123" s="80"/>
      <c r="AC123" s="80"/>
      <c r="AD123" s="102"/>
      <c r="AE123" s="80"/>
      <c r="AF123" s="80"/>
      <c r="AG123" s="80"/>
      <c r="AH123" s="80"/>
      <c r="AI123" s="80"/>
      <c r="AJ123" s="102"/>
      <c r="AK123" s="80"/>
      <c r="AL123" s="80"/>
      <c r="AM123" s="80"/>
      <c r="AN123" s="80"/>
      <c r="AO123" s="80"/>
      <c r="AP123" s="80"/>
      <c r="AQ123" s="80"/>
      <c r="AR123" s="100"/>
      <c r="AS123" s="100"/>
      <c r="AT123" s="100"/>
      <c r="AU123" s="100"/>
      <c r="AV123" s="103">
        <f t="shared" si="4"/>
        <v>100</v>
      </c>
      <c r="AX123" s="108"/>
      <c r="AY123" s="108"/>
      <c r="AZ123" s="108"/>
      <c r="BA123" s="109"/>
    </row>
    <row r="124" spans="1:53" s="13" customFormat="1" ht="13.2" customHeight="1" thickBot="1" x14ac:dyDescent="0.45">
      <c r="A124" s="1498"/>
      <c r="B124" s="1465"/>
      <c r="C124" s="1465"/>
      <c r="D124" s="1365"/>
      <c r="E124" s="106" t="s">
        <v>411</v>
      </c>
      <c r="F124" s="1141"/>
      <c r="G124" s="330"/>
      <c r="H124" s="1137"/>
      <c r="I124" s="1235"/>
      <c r="J124" s="1236"/>
      <c r="K124" s="1240"/>
      <c r="L124" s="1222"/>
      <c r="M124" s="85" t="s">
        <v>40</v>
      </c>
      <c r="N124" s="78"/>
      <c r="O124" s="78"/>
      <c r="P124" s="40"/>
      <c r="Q124" s="40"/>
      <c r="R124" s="78"/>
      <c r="S124" s="40"/>
      <c r="T124" s="40"/>
      <c r="U124" s="40"/>
      <c r="V124" s="40"/>
      <c r="W124" s="40"/>
      <c r="X124" s="78"/>
      <c r="Y124" s="40"/>
      <c r="Z124" s="78"/>
      <c r="AA124" s="40"/>
      <c r="AB124" s="40"/>
      <c r="AC124" s="40"/>
      <c r="AD124" s="78"/>
      <c r="AE124" s="40"/>
      <c r="AF124" s="40"/>
      <c r="AG124" s="40"/>
      <c r="AH124" s="40"/>
      <c r="AI124" s="40"/>
      <c r="AJ124" s="78"/>
      <c r="AK124" s="40"/>
      <c r="AL124" s="40"/>
      <c r="AM124" s="40"/>
      <c r="AN124" s="40"/>
      <c r="AO124" s="40"/>
      <c r="AP124" s="40"/>
      <c r="AQ124" s="40"/>
      <c r="AR124" s="41"/>
      <c r="AS124" s="41"/>
      <c r="AT124" s="41"/>
      <c r="AU124" s="41"/>
      <c r="AV124" s="94">
        <f t="shared" si="4"/>
        <v>0</v>
      </c>
      <c r="AX124" s="108"/>
      <c r="AY124" s="108"/>
      <c r="AZ124" s="108"/>
      <c r="BA124" s="109"/>
    </row>
    <row r="125" spans="1:53" s="13" customFormat="1" ht="13.2" customHeight="1" x14ac:dyDescent="0.4">
      <c r="A125" s="1489" t="s">
        <v>27</v>
      </c>
      <c r="B125" s="1465"/>
      <c r="C125" s="1350"/>
      <c r="D125" s="1389" t="s">
        <v>88</v>
      </c>
      <c r="E125" s="53" t="s">
        <v>336</v>
      </c>
      <c r="F125" s="1140"/>
      <c r="G125" s="329"/>
      <c r="H125" s="1142">
        <v>300</v>
      </c>
      <c r="I125" s="1230">
        <f>AV125</f>
        <v>300</v>
      </c>
      <c r="J125" s="1232">
        <f>SUM(N126:AU126)</f>
        <v>0</v>
      </c>
      <c r="K125" s="1239">
        <f>H125-J125</f>
        <v>300</v>
      </c>
      <c r="L125" s="1209"/>
      <c r="M125" s="83" t="s">
        <v>39</v>
      </c>
      <c r="N125" s="102"/>
      <c r="O125" s="102"/>
      <c r="P125" s="80"/>
      <c r="Q125" s="80"/>
      <c r="R125" s="102"/>
      <c r="S125" s="80"/>
      <c r="T125" s="80"/>
      <c r="U125" s="80"/>
      <c r="V125" s="80"/>
      <c r="W125" s="80">
        <v>300</v>
      </c>
      <c r="X125" s="102"/>
      <c r="Y125" s="80"/>
      <c r="Z125" s="102"/>
      <c r="AA125" s="80"/>
      <c r="AB125" s="80"/>
      <c r="AC125" s="80"/>
      <c r="AD125" s="102"/>
      <c r="AE125" s="80"/>
      <c r="AF125" s="80"/>
      <c r="AG125" s="80"/>
      <c r="AH125" s="80"/>
      <c r="AI125" s="80"/>
      <c r="AJ125" s="102"/>
      <c r="AK125" s="80"/>
      <c r="AL125" s="80"/>
      <c r="AM125" s="80"/>
      <c r="AN125" s="80"/>
      <c r="AO125" s="80"/>
      <c r="AP125" s="80"/>
      <c r="AQ125" s="80"/>
      <c r="AR125" s="100"/>
      <c r="AS125" s="100"/>
      <c r="AT125" s="100"/>
      <c r="AU125" s="100"/>
      <c r="AV125" s="103">
        <f t="shared" si="4"/>
        <v>300</v>
      </c>
      <c r="AX125" s="108"/>
      <c r="AY125" s="108"/>
      <c r="AZ125" s="108"/>
      <c r="BA125" s="109"/>
    </row>
    <row r="126" spans="1:53" s="13" customFormat="1" ht="13.2" customHeight="1" thickBot="1" x14ac:dyDescent="0.45">
      <c r="A126" s="1371"/>
      <c r="B126" s="1465"/>
      <c r="C126" s="1465"/>
      <c r="D126" s="1365"/>
      <c r="E126" s="106" t="s">
        <v>337</v>
      </c>
      <c r="F126" s="1141"/>
      <c r="G126" s="330"/>
      <c r="H126" s="1137"/>
      <c r="I126" s="1235"/>
      <c r="J126" s="1236"/>
      <c r="K126" s="1240"/>
      <c r="L126" s="1222"/>
      <c r="M126" s="85" t="s">
        <v>40</v>
      </c>
      <c r="N126" s="78"/>
      <c r="O126" s="78"/>
      <c r="P126" s="40"/>
      <c r="Q126" s="40"/>
      <c r="R126" s="78"/>
      <c r="S126" s="40"/>
      <c r="T126" s="40"/>
      <c r="U126" s="40"/>
      <c r="V126" s="40"/>
      <c r="W126" s="40"/>
      <c r="X126" s="78"/>
      <c r="Y126" s="40"/>
      <c r="Z126" s="78"/>
      <c r="AA126" s="40"/>
      <c r="AB126" s="40"/>
      <c r="AC126" s="40"/>
      <c r="AD126" s="78"/>
      <c r="AE126" s="40"/>
      <c r="AF126" s="40"/>
      <c r="AG126" s="40"/>
      <c r="AH126" s="40"/>
      <c r="AI126" s="40"/>
      <c r="AJ126" s="78"/>
      <c r="AK126" s="40"/>
      <c r="AL126" s="40"/>
      <c r="AM126" s="40"/>
      <c r="AN126" s="40"/>
      <c r="AO126" s="40"/>
      <c r="AP126" s="40"/>
      <c r="AQ126" s="40"/>
      <c r="AR126" s="41"/>
      <c r="AS126" s="41"/>
      <c r="AT126" s="41"/>
      <c r="AU126" s="41"/>
      <c r="AV126" s="94">
        <f t="shared" si="4"/>
        <v>0</v>
      </c>
      <c r="AX126" s="108"/>
      <c r="AY126" s="108"/>
      <c r="AZ126" s="108"/>
      <c r="BA126" s="109"/>
    </row>
    <row r="127" spans="1:53" s="13" customFormat="1" ht="13.2" customHeight="1" x14ac:dyDescent="0.4">
      <c r="A127" s="1489" t="s">
        <v>27</v>
      </c>
      <c r="B127" s="1465"/>
      <c r="C127" s="1350" t="s">
        <v>56</v>
      </c>
      <c r="D127" s="1439" t="s">
        <v>70</v>
      </c>
      <c r="E127" s="82" t="s">
        <v>318</v>
      </c>
      <c r="F127" s="1466"/>
      <c r="G127" s="345"/>
      <c r="H127" s="1636">
        <v>300</v>
      </c>
      <c r="I127" s="1230">
        <f>AV127</f>
        <v>200</v>
      </c>
      <c r="J127" s="1232">
        <f>SUM(N128:AU128)</f>
        <v>0</v>
      </c>
      <c r="K127" s="1239">
        <f>H127-J127</f>
        <v>300</v>
      </c>
      <c r="L127" s="1209"/>
      <c r="M127" s="83" t="s">
        <v>39</v>
      </c>
      <c r="N127" s="102"/>
      <c r="O127" s="102"/>
      <c r="P127" s="80"/>
      <c r="Q127" s="80"/>
      <c r="R127" s="102"/>
      <c r="S127" s="80"/>
      <c r="T127" s="80"/>
      <c r="U127" s="80">
        <v>100</v>
      </c>
      <c r="V127" s="80"/>
      <c r="W127" s="80"/>
      <c r="X127" s="102"/>
      <c r="Y127" s="80"/>
      <c r="Z127" s="102"/>
      <c r="AA127" s="80"/>
      <c r="AB127" s="80">
        <v>100</v>
      </c>
      <c r="AC127" s="80"/>
      <c r="AD127" s="102"/>
      <c r="AE127" s="80"/>
      <c r="AF127" s="80"/>
      <c r="AG127" s="80"/>
      <c r="AH127" s="80"/>
      <c r="AI127" s="80"/>
      <c r="AJ127" s="102"/>
      <c r="AK127" s="80"/>
      <c r="AL127" s="80"/>
      <c r="AM127" s="80"/>
      <c r="AN127" s="80"/>
      <c r="AO127" s="80"/>
      <c r="AP127" s="80"/>
      <c r="AQ127" s="80"/>
      <c r="AR127" s="100"/>
      <c r="AS127" s="100"/>
      <c r="AT127" s="100"/>
      <c r="AU127" s="100"/>
      <c r="AV127" s="103">
        <f t="shared" si="4"/>
        <v>200</v>
      </c>
      <c r="AX127" s="108"/>
      <c r="AY127" s="108"/>
      <c r="AZ127" s="108"/>
      <c r="BA127" s="109"/>
    </row>
    <row r="128" spans="1:53" s="13" customFormat="1" ht="13.2" customHeight="1" thickBot="1" x14ac:dyDescent="0.45">
      <c r="A128" s="1371"/>
      <c r="B128" s="1465"/>
      <c r="C128" s="1465"/>
      <c r="D128" s="1365"/>
      <c r="E128" s="84" t="s">
        <v>317</v>
      </c>
      <c r="F128" s="1856"/>
      <c r="G128" s="346"/>
      <c r="H128" s="1637"/>
      <c r="I128" s="1235"/>
      <c r="J128" s="1236"/>
      <c r="K128" s="1240"/>
      <c r="L128" s="1222"/>
      <c r="M128" s="85" t="s">
        <v>40</v>
      </c>
      <c r="N128" s="78"/>
      <c r="O128" s="78"/>
      <c r="P128" s="40"/>
      <c r="Q128" s="40"/>
      <c r="R128" s="78"/>
      <c r="S128" s="40"/>
      <c r="T128" s="40"/>
      <c r="U128" s="40"/>
      <c r="V128" s="40"/>
      <c r="W128" s="40"/>
      <c r="X128" s="78"/>
      <c r="Y128" s="40"/>
      <c r="Z128" s="78"/>
      <c r="AA128" s="40"/>
      <c r="AB128" s="40"/>
      <c r="AC128" s="40"/>
      <c r="AD128" s="78"/>
      <c r="AE128" s="40"/>
      <c r="AF128" s="40"/>
      <c r="AG128" s="40"/>
      <c r="AH128" s="40"/>
      <c r="AI128" s="40"/>
      <c r="AJ128" s="78"/>
      <c r="AK128" s="40"/>
      <c r="AL128" s="40"/>
      <c r="AM128" s="40"/>
      <c r="AN128" s="40"/>
      <c r="AO128" s="40"/>
      <c r="AP128" s="40"/>
      <c r="AQ128" s="40"/>
      <c r="AR128" s="41"/>
      <c r="AS128" s="41"/>
      <c r="AT128" s="41"/>
      <c r="AU128" s="41"/>
      <c r="AV128" s="94">
        <f t="shared" si="4"/>
        <v>0</v>
      </c>
      <c r="AX128" s="108"/>
      <c r="AY128" s="108"/>
      <c r="AZ128" s="108"/>
      <c r="BA128" s="109"/>
    </row>
    <row r="129" spans="1:53" s="13" customFormat="1" ht="13.2" hidden="1" customHeight="1" x14ac:dyDescent="0.4">
      <c r="A129" s="1497" t="s">
        <v>27</v>
      </c>
      <c r="B129" s="1465"/>
      <c r="C129" s="1350"/>
      <c r="D129" s="1439"/>
      <c r="E129" s="280"/>
      <c r="F129" s="1140"/>
      <c r="G129" s="329"/>
      <c r="H129" s="1142"/>
      <c r="I129" s="1230">
        <f>AV129</f>
        <v>0</v>
      </c>
      <c r="J129" s="1441">
        <f>SUM(N130:AU130)</f>
        <v>0</v>
      </c>
      <c r="K129" s="1239">
        <f>H129-J129</f>
        <v>0</v>
      </c>
      <c r="L129" s="1209"/>
      <c r="M129" s="30" t="s">
        <v>30</v>
      </c>
      <c r="N129" s="102"/>
      <c r="O129" s="102"/>
      <c r="P129" s="80"/>
      <c r="Q129" s="80"/>
      <c r="R129" s="102"/>
      <c r="S129" s="80"/>
      <c r="T129" s="80"/>
      <c r="U129" s="80"/>
      <c r="V129" s="80"/>
      <c r="W129" s="80"/>
      <c r="X129" s="102"/>
      <c r="Y129" s="80"/>
      <c r="Z129" s="102"/>
      <c r="AA129" s="80"/>
      <c r="AB129" s="80"/>
      <c r="AC129" s="80"/>
      <c r="AD129" s="102"/>
      <c r="AE129" s="80"/>
      <c r="AF129" s="80"/>
      <c r="AG129" s="80"/>
      <c r="AH129" s="80"/>
      <c r="AI129" s="80"/>
      <c r="AJ129" s="102"/>
      <c r="AK129" s="80"/>
      <c r="AL129" s="80"/>
      <c r="AM129" s="80"/>
      <c r="AN129" s="80"/>
      <c r="AO129" s="80"/>
      <c r="AP129" s="80"/>
      <c r="AQ129" s="80"/>
      <c r="AR129" s="100"/>
      <c r="AS129" s="100"/>
      <c r="AT129" s="100"/>
      <c r="AU129" s="100"/>
      <c r="AV129" s="103">
        <f t="shared" si="4"/>
        <v>0</v>
      </c>
      <c r="AX129" s="113"/>
      <c r="AY129" s="108"/>
      <c r="AZ129" s="108"/>
      <c r="BA129" s="109"/>
    </row>
    <row r="130" spans="1:53" s="13" customFormat="1" ht="13.2" hidden="1" customHeight="1" thickBot="1" x14ac:dyDescent="0.45">
      <c r="A130" s="1498"/>
      <c r="B130" s="1351"/>
      <c r="C130" s="1465"/>
      <c r="D130" s="1365"/>
      <c r="E130" s="105"/>
      <c r="F130" s="1141"/>
      <c r="G130" s="330"/>
      <c r="H130" s="1137"/>
      <c r="I130" s="1235"/>
      <c r="J130" s="1442"/>
      <c r="K130" s="1240"/>
      <c r="L130" s="1222"/>
      <c r="M130" s="37" t="s">
        <v>31</v>
      </c>
      <c r="N130" s="78"/>
      <c r="O130" s="78"/>
      <c r="P130" s="40"/>
      <c r="Q130" s="40"/>
      <c r="R130" s="78"/>
      <c r="S130" s="40"/>
      <c r="T130" s="40"/>
      <c r="U130" s="40"/>
      <c r="V130" s="40"/>
      <c r="W130" s="40"/>
      <c r="X130" s="78"/>
      <c r="Y130" s="40"/>
      <c r="Z130" s="78"/>
      <c r="AA130" s="40"/>
      <c r="AB130" s="40"/>
      <c r="AC130" s="40"/>
      <c r="AD130" s="78"/>
      <c r="AE130" s="40"/>
      <c r="AF130" s="40"/>
      <c r="AG130" s="40"/>
      <c r="AH130" s="40"/>
      <c r="AI130" s="40"/>
      <c r="AJ130" s="78"/>
      <c r="AK130" s="40"/>
      <c r="AL130" s="40"/>
      <c r="AM130" s="40"/>
      <c r="AN130" s="40"/>
      <c r="AO130" s="40"/>
      <c r="AP130" s="40"/>
      <c r="AQ130" s="40"/>
      <c r="AR130" s="41"/>
      <c r="AS130" s="41"/>
      <c r="AT130" s="41"/>
      <c r="AU130" s="41"/>
      <c r="AV130" s="94">
        <f t="shared" si="4"/>
        <v>0</v>
      </c>
      <c r="AX130" s="113"/>
      <c r="AY130" s="108"/>
      <c r="AZ130" s="108"/>
      <c r="BA130" s="109"/>
    </row>
    <row r="131" spans="1:53" s="13" customFormat="1" ht="13.2" customHeight="1" x14ac:dyDescent="0.4">
      <c r="A131" s="1124" t="s">
        <v>89</v>
      </c>
      <c r="B131" s="1318"/>
      <c r="C131" s="1318"/>
      <c r="D131" s="1318"/>
      <c r="E131" s="1319"/>
      <c r="F131" s="1352">
        <f>SUM(F63:F130)</f>
        <v>0</v>
      </c>
      <c r="G131" s="347"/>
      <c r="H131" s="1851">
        <f>SUM(H63:H130)</f>
        <v>12101</v>
      </c>
      <c r="I131" s="1851">
        <f>SUM(I63:I130)</f>
        <v>10670</v>
      </c>
      <c r="J131" s="1326">
        <f>SUM(J63:J130)</f>
        <v>0</v>
      </c>
      <c r="K131" s="1851">
        <f>SUM(K63:K130)</f>
        <v>12101</v>
      </c>
      <c r="L131" s="1841">
        <f>J131/H131</f>
        <v>0</v>
      </c>
      <c r="M131" s="114" t="s">
        <v>39</v>
      </c>
      <c r="N131" s="116">
        <f>N63+N65+N69+N71+N73+N75+N77+N79+N81+N83+N85+N87+N89+N91+N93+N95+N97+N99+N101+N103+N105+N107+N109+N111+N113+N115+N117+N119+N121+N123+N125+N127+N129</f>
        <v>0</v>
      </c>
      <c r="O131" s="116">
        <f>O63+O65+O69+O71+O73+O75+O77+O79+O81+O83+O85+O87+O89+O91+O93+O95+O97+O99+O101+O103+O105+O107+O109+O111+O113+O115+O117+O119+O121+O123+O125+O127+O129</f>
        <v>0</v>
      </c>
      <c r="P131" s="115">
        <f t="shared" ref="P131:AT131" si="5">P63+P67+P65+P69+P71+P73+P75+P77+P79+P81+P83+P85+P87+P89+P91+P93+P95+P97+P99+P101+P103+P105+P107+P109+P111+P113+P115+P117+P119+P121+P123+P125+P129</f>
        <v>250</v>
      </c>
      <c r="Q131" s="115">
        <f t="shared" si="5"/>
        <v>600</v>
      </c>
      <c r="R131" s="116">
        <f>R63+R65+R69+R71+R73+R75+R77+R79+R81+R83+R85+R87+R89+R91+R93+R95+R97+R99+R101+R103+R105+R107+R109+R111+R113+R115+R117+R119+R121+R123+R125+R127+R129</f>
        <v>0</v>
      </c>
      <c r="S131" s="115">
        <f>S63+S67+S65+S69+S71+S73+S75+S77+S79+S81+S83+S85+S87+S89+S91+S93+S95+S97+S99+S101+S103+S105+S107+S109+S111+S113+S115+S117+S119+S121+S123+S125+S129+S127</f>
        <v>500</v>
      </c>
      <c r="T131" s="115">
        <f t="shared" si="5"/>
        <v>400</v>
      </c>
      <c r="U131" s="115">
        <f>U63+U67+U65+U69+U71+U73+U75+U77+U79+U81+U83+U85+U87+U89+U91+U93+U95+U97+U99+U101+U103+U105+U107+U109+U111+U113+U115+U117+U119+U121+U123+U125+U129+U127</f>
        <v>500</v>
      </c>
      <c r="V131" s="115">
        <f t="shared" si="5"/>
        <v>600</v>
      </c>
      <c r="W131" s="115">
        <f t="shared" si="5"/>
        <v>600</v>
      </c>
      <c r="X131" s="116">
        <f>X63+X65+X69+X71+X73+X75+X77+X79+X81+X83+X85+X87+X89+X91+X93+X95+X97+X99+X101+X103+X105+X107+X109+X111+X113+X115+X117+X119+X121+X123+X125+X127+X129</f>
        <v>0</v>
      </c>
      <c r="Y131" s="115">
        <f t="shared" si="5"/>
        <v>620</v>
      </c>
      <c r="Z131" s="116">
        <f>Z63+Z65+Z69+Z71+Z73+Z75+Z77+Z79+Z81+Z83+Z85+Z87+Z89+Z91+Z93+Z95+Z97+Z99+Z101+Z103+Z105+Z107+Z109+Z111+Z113+Z115+Z117+Z119+Z121+Z123+Z125+Z127+Z129</f>
        <v>0</v>
      </c>
      <c r="AA131" s="115">
        <f t="shared" si="5"/>
        <v>600</v>
      </c>
      <c r="AB131" s="115">
        <f t="shared" si="5"/>
        <v>550</v>
      </c>
      <c r="AC131" s="115">
        <f t="shared" si="5"/>
        <v>650</v>
      </c>
      <c r="AD131" s="116">
        <f>AD63+AD65+AD69+AD71+AD73+AD75+AD77+AD79+AD81+AD83+AD85+AD87+AD89+AD91+AD93+AD95+AD97+AD99+AD101+AD103+AD105+AD107+AD109+AD111+AD113+AD115+AD117+AD119+AD121+AD123+AD125+AD127+AD129</f>
        <v>0</v>
      </c>
      <c r="AE131" s="115">
        <f t="shared" si="5"/>
        <v>600</v>
      </c>
      <c r="AF131" s="115">
        <f t="shared" si="5"/>
        <v>700</v>
      </c>
      <c r="AG131" s="115">
        <f t="shared" si="5"/>
        <v>700</v>
      </c>
      <c r="AH131" s="115">
        <f t="shared" si="5"/>
        <v>700</v>
      </c>
      <c r="AI131" s="115">
        <f t="shared" si="5"/>
        <v>700</v>
      </c>
      <c r="AJ131" s="116">
        <f>AJ63+AJ65+AJ69+AJ71+AJ73+AJ75+AJ77+AJ79+AJ81+AJ83+AJ85+AJ87+AJ89+AJ91+AJ93+AJ95+AJ97+AJ99+AJ101+AJ103+AJ105+AJ107+AJ109+AJ111+AJ113+AJ115+AJ117+AJ119+AJ121+AJ123+AJ125+AJ127+AJ129</f>
        <v>0</v>
      </c>
      <c r="AK131" s="115">
        <f t="shared" si="5"/>
        <v>700</v>
      </c>
      <c r="AL131" s="115">
        <f t="shared" si="5"/>
        <v>600</v>
      </c>
      <c r="AM131" s="115">
        <f t="shared" si="5"/>
        <v>0</v>
      </c>
      <c r="AN131" s="115">
        <f t="shared" si="5"/>
        <v>0</v>
      </c>
      <c r="AO131" s="115">
        <f t="shared" si="5"/>
        <v>0</v>
      </c>
      <c r="AP131" s="115">
        <f t="shared" si="5"/>
        <v>0</v>
      </c>
      <c r="AQ131" s="115">
        <f t="shared" si="5"/>
        <v>0</v>
      </c>
      <c r="AR131" s="115">
        <f t="shared" si="5"/>
        <v>0</v>
      </c>
      <c r="AS131" s="115">
        <f t="shared" si="5"/>
        <v>0</v>
      </c>
      <c r="AT131" s="115">
        <f t="shared" si="5"/>
        <v>0</v>
      </c>
      <c r="AU131" s="359"/>
      <c r="AV131" s="117">
        <f t="shared" si="4"/>
        <v>10570</v>
      </c>
      <c r="AX131" s="108"/>
      <c r="AY131" s="108"/>
      <c r="AZ131" s="108"/>
      <c r="BA131" s="109"/>
    </row>
    <row r="132" spans="1:53" s="13" customFormat="1" ht="13.2" customHeight="1" thickBot="1" x14ac:dyDescent="0.45">
      <c r="A132" s="1320"/>
      <c r="B132" s="1321"/>
      <c r="C132" s="1321"/>
      <c r="D132" s="1321"/>
      <c r="E132" s="1322"/>
      <c r="F132" s="1353"/>
      <c r="G132" s="348"/>
      <c r="H132" s="1852"/>
      <c r="I132" s="1852"/>
      <c r="J132" s="1327"/>
      <c r="K132" s="1852"/>
      <c r="L132" s="1842"/>
      <c r="M132" s="71" t="s">
        <v>40</v>
      </c>
      <c r="N132" s="119">
        <f>N64+N66+N70+N72+N74+N76+N78+N80+N82+N84+N86+N88+N90+N92+N94+N96+N98+N100+N102+N104+N106+N108+N110+N112+N114+N116+N118+N120+N122+N124+N126+N128+N130</f>
        <v>0</v>
      </c>
      <c r="O132" s="119">
        <f>O64+O66+O70+O72+O74+O76+O78+O80+O82+O84+O86+O88+O90+O92+O94+O96+O98+O100+O102+O104+O106+O108+O110+O112+O114+O116+O118+O120+O122+O124+O126+O128+O130</f>
        <v>0</v>
      </c>
      <c r="P132" s="118">
        <f>P64+P66+P70+P72+P74+P76+P78+P80+P82+P84+P86+P88+P90+P92+P94+P96+P98+P100+P102+P104+P106+P108+P110+P112+P114+P116+P118+P120+P122+P124+P126+P128+P130</f>
        <v>0</v>
      </c>
      <c r="Q132" s="118">
        <f>Q64+Q66+Q70+Q72+Q74+Q76+Q78+Q80+Q82+Q84+Q86+Q88+Q90+Q92+Q94+Q96+Q98+Q100+Q102+Q104+Q106+Q108+Q110+Q112+Q114+Q116+Q118+Q120+Q122+Q124+Q126+Q128+Q130</f>
        <v>0</v>
      </c>
      <c r="R132" s="119">
        <f>R64+R66+R70+R72+R74+R76+R78+R80+R82+R84+R86+R88+R90+R92+R94+R96+R98+R100+R102+R104+R106+R108+R110+R112+R114+R116+R118+R120+R122+R124+R126+R128+R130</f>
        <v>0</v>
      </c>
      <c r="S132" s="118">
        <f>S64+S66+S70+S72+S74+S76+S78+S80+S82+S84+S86+S88+S90+S92+S94+S96+S98+S100+S102+S104+S106+S108+S110+S112+S114+S116+S118+S120+S122+S124+S126+S128+S130+S68</f>
        <v>0</v>
      </c>
      <c r="T132" s="118">
        <f>T64+T66+T70+T72+T74+T76+T78+T80+T82+T84+T86+T88+T90+T92+T94+T96+T98+T100+T102+T104+T106+T108+T110+T112+T114+T116+T118+T120+T122+T124+T126+T128+T130</f>
        <v>0</v>
      </c>
      <c r="U132" s="118">
        <f>U64+U66+U70+U72+U74+U76+U78+U80+U82+U84+U86+U88+U90+U92+U94+U96+U98+U100+U102+U104+U106+U108+U110+U112+U114+U116+U118+U120+U122+U124+U126+U128+U130+U68</f>
        <v>0</v>
      </c>
      <c r="V132" s="118">
        <f>V64+V66+V70+V72+V74+V76+V78+V80+V82+V84+V86+V88+V90+V92+V94+V96+V98+V100+V102+V104+V106+V108+V110+V112+V114+V116+V118+V120+V122+V124+V126+V128+V130+V68</f>
        <v>0</v>
      </c>
      <c r="W132" s="118">
        <f>W64+W66+W70+W72+W74+W76+W78+W80+W82+W84+W86+W88+W90+W92+W94+W96+W98+W100+W102+W104+W106+W108+W110+W112+W114+W116+W118+W120+W122+W124+W126+W128+W130+W68</f>
        <v>0</v>
      </c>
      <c r="X132" s="119">
        <f>X64+X66+X70+X72+X74+X76+X78+X80+X82+X84+X86+X88+X90+X92+X94+X96+X98+X100+X102+X104+X106+X108+X110+X112+X114+X116+X118+X120+X122+X124+X126+X128+X130</f>
        <v>0</v>
      </c>
      <c r="Y132" s="118">
        <f t="shared" ref="Y132:AK132" si="6">Y64+Y66+Y70+Y72+Y74+Y76+Y78+Y80+Y82+Y84+Y86+Y88+Y90+Y92+Y94+Y96+Y98+Y100+Y102+Y104+Y106+Y108+Y110+Y112+Y114+Y116+Y118+Y120+Y122+Y124+Y126+Y128+Y130+Y68</f>
        <v>0</v>
      </c>
      <c r="Z132" s="119">
        <f>Z64+Z66+Z70+Z72+Z74+Z76+Z78+Z80+Z82+Z84+Z86+Z88+Z90+Z92+Z94+Z96+Z98+Z100+Z102+Z104+Z106+Z108+Z110+Z112+Z114+Z116+Z118+Z120+Z122+Z124+Z126+Z128+Z130</f>
        <v>0</v>
      </c>
      <c r="AA132" s="118">
        <f t="shared" si="6"/>
        <v>0</v>
      </c>
      <c r="AB132" s="118">
        <f t="shared" si="6"/>
        <v>0</v>
      </c>
      <c r="AC132" s="118">
        <f t="shared" si="6"/>
        <v>0</v>
      </c>
      <c r="AD132" s="119">
        <f>AD64+AD66+AD70+AD72+AD74+AD76+AD78+AD80+AD82+AD84+AD86+AD88+AD90+AD92+AD94+AD96+AD98+AD100+AD102+AD104+AD106+AD108+AD110+AD112+AD114+AD116+AD118+AD120+AD122+AD124+AD126+AD128+AD130</f>
        <v>0</v>
      </c>
      <c r="AE132" s="118">
        <f t="shared" si="6"/>
        <v>0</v>
      </c>
      <c r="AF132" s="118">
        <f t="shared" si="6"/>
        <v>0</v>
      </c>
      <c r="AG132" s="118">
        <f t="shared" si="6"/>
        <v>0</v>
      </c>
      <c r="AH132" s="118">
        <f t="shared" si="6"/>
        <v>0</v>
      </c>
      <c r="AI132" s="118">
        <f t="shared" si="6"/>
        <v>0</v>
      </c>
      <c r="AJ132" s="119">
        <f>AJ64+AJ66+AJ70+AJ72+AJ74+AJ76+AJ78+AJ80+AJ82+AJ84+AJ86+AJ88+AJ90+AJ92+AJ94+AJ96+AJ98+AJ100+AJ102+AJ104+AJ106+AJ108+AJ110+AJ112+AJ114+AJ116+AJ118+AJ120+AJ122+AJ124+AJ126+AJ128+AJ130</f>
        <v>0</v>
      </c>
      <c r="AK132" s="118">
        <f t="shared" si="6"/>
        <v>0</v>
      </c>
      <c r="AL132" s="118">
        <f>AL64+AL66+AL70+AL72+AL74+AL76+AL78+AL80+AL82+AL84+AL86+AL88+AL90+AL92+AL94+AL96+AL98+AL100+AL102+AL104+AL106+AL108+AL110+AL112+AL114+AL116+AL118+AL120+AL122+AL124+AL126+AL128+AL130</f>
        <v>0</v>
      </c>
      <c r="AM132" s="118">
        <f>AM64+AM66+AM70+AM72+AM74+AM76+AM78+AM80+AM82+AM84+AM86+AM88+AM90+AM92+AM94+AM96+AM98+AM100+AM102+AM104+AM106+AM108+AM110+AM112+AM114+AM116+AM118+AM120+AM122+AM124+AM126+AM128+AM130</f>
        <v>0</v>
      </c>
      <c r="AN132" s="118">
        <f>AN64+AN66+AN70+AN72+AN74+AN76+AN78+AN80+AN82+AN84+AN86+AN88+AN90+AN92+AN94+AN96+AN98+AN100+AN102+AN104+AN106+AN108+AN110+AN112+AN114+AN116+AN118+AN120+AN122+AN124+AN126+AN128+AN130</f>
        <v>0</v>
      </c>
      <c r="AO132" s="301"/>
      <c r="AP132" s="302"/>
      <c r="AQ132" s="303"/>
      <c r="AR132" s="303"/>
      <c r="AS132" s="303"/>
      <c r="AT132" s="303"/>
      <c r="AU132" s="364"/>
      <c r="AV132" s="120">
        <f>AV64+AV66+AV74+AV76+AV86+AV90+AV92+AV94+AV108+AV112+AV116+AV118+AV120+AV124+AV130</f>
        <v>0</v>
      </c>
      <c r="AX132" s="108"/>
      <c r="AY132" s="108"/>
      <c r="AZ132" s="108"/>
      <c r="BA132" s="109"/>
    </row>
    <row r="133" spans="1:53" s="13" customFormat="1" ht="13.2" customHeight="1" thickBot="1" x14ac:dyDescent="0.45">
      <c r="A133" s="1412" t="s">
        <v>90</v>
      </c>
      <c r="B133" s="1434" t="s">
        <v>91</v>
      </c>
      <c r="C133" s="1434" t="s">
        <v>9</v>
      </c>
      <c r="D133" s="1418" t="s">
        <v>10</v>
      </c>
      <c r="E133" s="1418" t="s">
        <v>11</v>
      </c>
      <c r="F133" s="1857" t="s">
        <v>12</v>
      </c>
      <c r="G133" s="1859" t="s">
        <v>13</v>
      </c>
      <c r="H133" s="1861" t="s">
        <v>92</v>
      </c>
      <c r="I133" s="1861" t="s">
        <v>15</v>
      </c>
      <c r="J133" s="1866" t="s">
        <v>16</v>
      </c>
      <c r="K133" s="1861" t="s">
        <v>17</v>
      </c>
      <c r="L133" s="1869" t="s">
        <v>18</v>
      </c>
      <c r="M133" s="1399" t="s">
        <v>19</v>
      </c>
      <c r="N133" s="121"/>
      <c r="O133" s="121"/>
      <c r="P133" s="122"/>
      <c r="Q133" s="122"/>
      <c r="R133" s="121"/>
      <c r="S133" s="122"/>
      <c r="T133" s="122"/>
      <c r="U133" s="122"/>
      <c r="V133" s="122"/>
      <c r="W133" s="122"/>
      <c r="X133" s="121"/>
      <c r="Y133" s="122"/>
      <c r="Z133" s="121"/>
      <c r="AA133" s="360"/>
      <c r="AB133" s="122"/>
      <c r="AC133" s="122"/>
      <c r="AD133" s="121"/>
      <c r="AE133" s="122"/>
      <c r="AF133" s="122"/>
      <c r="AG133" s="122"/>
      <c r="AH133" s="122"/>
      <c r="AI133" s="122"/>
      <c r="AJ133" s="121"/>
      <c r="AK133" s="122"/>
      <c r="AL133" s="122"/>
      <c r="AM133" s="360"/>
      <c r="AN133" s="122"/>
      <c r="AO133" s="122"/>
      <c r="AP133" s="123"/>
      <c r="AQ133" s="124"/>
      <c r="AR133" s="124"/>
      <c r="AS133" s="124"/>
      <c r="AT133" s="124"/>
      <c r="AU133" s="124"/>
      <c r="AV133" s="125"/>
      <c r="AX133" s="108"/>
      <c r="AY133" s="108"/>
      <c r="AZ133" s="108"/>
      <c r="BA133" s="109"/>
    </row>
    <row r="134" spans="1:53" s="13" customFormat="1" ht="13.2" customHeight="1" thickBot="1" x14ac:dyDescent="0.45">
      <c r="A134" s="1413"/>
      <c r="B134" s="1435"/>
      <c r="C134" s="1435"/>
      <c r="D134" s="1416"/>
      <c r="E134" s="1416"/>
      <c r="F134" s="1858"/>
      <c r="G134" s="1860"/>
      <c r="H134" s="1862"/>
      <c r="I134" s="1862"/>
      <c r="J134" s="1867"/>
      <c r="K134" s="1862"/>
      <c r="L134" s="1870"/>
      <c r="M134" s="1400"/>
      <c r="N134" s="19">
        <v>1</v>
      </c>
      <c r="O134" s="19">
        <v>2</v>
      </c>
      <c r="P134" s="20">
        <v>3</v>
      </c>
      <c r="Q134" s="20">
        <v>4</v>
      </c>
      <c r="R134" s="19">
        <v>5</v>
      </c>
      <c r="S134" s="20">
        <v>7</v>
      </c>
      <c r="T134" s="20">
        <v>8</v>
      </c>
      <c r="U134" s="20">
        <v>9</v>
      </c>
      <c r="V134" s="20">
        <v>10</v>
      </c>
      <c r="W134" s="20">
        <v>11</v>
      </c>
      <c r="X134" s="19">
        <v>12</v>
      </c>
      <c r="Y134" s="20">
        <v>14</v>
      </c>
      <c r="Z134" s="19">
        <v>15</v>
      </c>
      <c r="AA134" s="20">
        <v>16</v>
      </c>
      <c r="AB134" s="20">
        <v>17</v>
      </c>
      <c r="AC134" s="20">
        <v>18</v>
      </c>
      <c r="AD134" s="19">
        <v>19</v>
      </c>
      <c r="AE134" s="20">
        <v>21</v>
      </c>
      <c r="AF134" s="20">
        <v>22</v>
      </c>
      <c r="AG134" s="20">
        <v>23</v>
      </c>
      <c r="AH134" s="20">
        <v>24</v>
      </c>
      <c r="AI134" s="20">
        <v>25</v>
      </c>
      <c r="AJ134" s="19">
        <v>26</v>
      </c>
      <c r="AK134" s="20">
        <v>28</v>
      </c>
      <c r="AL134" s="20">
        <v>29</v>
      </c>
      <c r="AM134" s="20">
        <v>30</v>
      </c>
      <c r="AN134" s="241">
        <v>31</v>
      </c>
      <c r="AO134" s="20"/>
      <c r="AP134" s="20"/>
      <c r="AQ134" s="21"/>
      <c r="AR134" s="20"/>
      <c r="AS134" s="22"/>
      <c r="AT134" s="22"/>
      <c r="AU134" s="363"/>
      <c r="AV134" s="126"/>
      <c r="AX134" s="108"/>
      <c r="AY134" s="108"/>
      <c r="AZ134" s="108"/>
      <c r="BA134" s="109"/>
    </row>
    <row r="135" spans="1:53" s="13" customFormat="1" ht="13.2" customHeight="1" thickBot="1" x14ac:dyDescent="0.45">
      <c r="A135" s="1414"/>
      <c r="B135" s="1417"/>
      <c r="C135" s="1436"/>
      <c r="D135" s="1417"/>
      <c r="E135" s="1417"/>
      <c r="F135" s="1858"/>
      <c r="G135" s="1367"/>
      <c r="H135" s="1863"/>
      <c r="I135" s="1863"/>
      <c r="J135" s="1868"/>
      <c r="K135" s="1863"/>
      <c r="L135" s="1871"/>
      <c r="M135" s="1401"/>
      <c r="N135" s="24" t="s">
        <v>21</v>
      </c>
      <c r="O135" s="24" t="s">
        <v>22</v>
      </c>
      <c r="P135" s="25" t="s">
        <v>23</v>
      </c>
      <c r="Q135" s="25" t="s">
        <v>24</v>
      </c>
      <c r="R135" s="24" t="s">
        <v>25</v>
      </c>
      <c r="S135" s="25" t="s">
        <v>20</v>
      </c>
      <c r="T135" s="25" t="s">
        <v>21</v>
      </c>
      <c r="U135" s="25" t="s">
        <v>22</v>
      </c>
      <c r="V135" s="25" t="s">
        <v>23</v>
      </c>
      <c r="W135" s="25" t="s">
        <v>24</v>
      </c>
      <c r="X135" s="24" t="s">
        <v>25</v>
      </c>
      <c r="Y135" s="25" t="s">
        <v>20</v>
      </c>
      <c r="Z135" s="24" t="s">
        <v>21</v>
      </c>
      <c r="AA135" s="25" t="s">
        <v>22</v>
      </c>
      <c r="AB135" s="25" t="s">
        <v>23</v>
      </c>
      <c r="AC135" s="25" t="s">
        <v>24</v>
      </c>
      <c r="AD135" s="24" t="s">
        <v>25</v>
      </c>
      <c r="AE135" s="25" t="s">
        <v>20</v>
      </c>
      <c r="AF135" s="25" t="s">
        <v>21</v>
      </c>
      <c r="AG135" s="25" t="s">
        <v>22</v>
      </c>
      <c r="AH135" s="25" t="s">
        <v>23</v>
      </c>
      <c r="AI135" s="25" t="s">
        <v>24</v>
      </c>
      <c r="AJ135" s="24" t="s">
        <v>25</v>
      </c>
      <c r="AK135" s="25" t="s">
        <v>20</v>
      </c>
      <c r="AL135" s="25" t="s">
        <v>21</v>
      </c>
      <c r="AM135" s="25" t="s">
        <v>22</v>
      </c>
      <c r="AN135" s="25" t="s">
        <v>23</v>
      </c>
      <c r="AO135" s="25"/>
      <c r="AP135" s="25"/>
      <c r="AQ135" s="26"/>
      <c r="AR135" s="26"/>
      <c r="AS135" s="27"/>
      <c r="AT135" s="27"/>
      <c r="AU135" s="26"/>
      <c r="AV135" s="127" t="s">
        <v>26</v>
      </c>
      <c r="AX135" s="108"/>
      <c r="AY135" s="108"/>
      <c r="AZ135" s="108"/>
      <c r="BA135" s="109"/>
    </row>
    <row r="136" spans="1:53" ht="13.2" customHeight="1" x14ac:dyDescent="0.4">
      <c r="A136" s="1370" t="s">
        <v>27</v>
      </c>
      <c r="B136" s="1331" t="s">
        <v>93</v>
      </c>
      <c r="C136" s="1350"/>
      <c r="D136" s="1373" t="s">
        <v>94</v>
      </c>
      <c r="E136" s="128" t="s">
        <v>395</v>
      </c>
      <c r="F136" s="1393"/>
      <c r="G136" s="1601"/>
      <c r="H136" s="1638">
        <v>360</v>
      </c>
      <c r="I136" s="1230">
        <f>AV136</f>
        <v>360</v>
      </c>
      <c r="J136" s="1232">
        <f>SUM(N137:AU137)</f>
        <v>0</v>
      </c>
      <c r="K136" s="1239">
        <f>H136-J136</f>
        <v>360</v>
      </c>
      <c r="L136" s="1209"/>
      <c r="M136" s="83" t="s">
        <v>39</v>
      </c>
      <c r="N136" s="129"/>
      <c r="O136" s="129"/>
      <c r="P136" s="90"/>
      <c r="Q136" s="90"/>
      <c r="R136" s="129"/>
      <c r="S136" s="90"/>
      <c r="T136" s="90"/>
      <c r="U136" s="90"/>
      <c r="V136" s="90"/>
      <c r="W136" s="90">
        <v>100</v>
      </c>
      <c r="X136" s="129"/>
      <c r="Y136" s="90">
        <v>100</v>
      </c>
      <c r="Z136" s="129"/>
      <c r="AA136" s="137">
        <v>40</v>
      </c>
      <c r="AB136" s="90"/>
      <c r="AC136" s="90"/>
      <c r="AD136" s="129"/>
      <c r="AE136" s="90"/>
      <c r="AF136" s="90"/>
      <c r="AG136" s="90"/>
      <c r="AH136" s="90"/>
      <c r="AI136" s="90">
        <v>120</v>
      </c>
      <c r="AJ136" s="129"/>
      <c r="AK136" s="90"/>
      <c r="AL136" s="90"/>
      <c r="AM136" s="130"/>
      <c r="AN136" s="90"/>
      <c r="AO136" s="90"/>
      <c r="AP136" s="130"/>
      <c r="AQ136" s="131"/>
      <c r="AR136" s="132"/>
      <c r="AS136" s="90"/>
      <c r="AT136" s="90"/>
      <c r="AU136" s="90"/>
      <c r="AV136" s="103">
        <f t="shared" ref="AV136:AV184" si="7">SUM(N136:AU136)</f>
        <v>360</v>
      </c>
      <c r="AX136" s="133"/>
      <c r="AY136" s="133"/>
      <c r="AZ136" s="108"/>
      <c r="BA136" s="109"/>
    </row>
    <row r="137" spans="1:53" ht="13.2" customHeight="1" thickBot="1" x14ac:dyDescent="0.45">
      <c r="A137" s="1371"/>
      <c r="B137" s="1397"/>
      <c r="C137" s="1351"/>
      <c r="D137" s="1336"/>
      <c r="E137" s="84" t="s">
        <v>363</v>
      </c>
      <c r="F137" s="1394"/>
      <c r="G137" s="1675"/>
      <c r="H137" s="1639"/>
      <c r="I137" s="1235"/>
      <c r="J137" s="1236"/>
      <c r="K137" s="1240"/>
      <c r="L137" s="1222"/>
      <c r="M137" s="85" t="s">
        <v>40</v>
      </c>
      <c r="N137" s="134"/>
      <c r="O137" s="134"/>
      <c r="P137" s="91"/>
      <c r="Q137" s="91"/>
      <c r="R137" s="134"/>
      <c r="S137" s="91"/>
      <c r="T137" s="91"/>
      <c r="U137" s="91"/>
      <c r="V137" s="91"/>
      <c r="W137" s="91"/>
      <c r="X137" s="134"/>
      <c r="Y137" s="91"/>
      <c r="Z137" s="134"/>
      <c r="AA137" s="135"/>
      <c r="AB137" s="91"/>
      <c r="AC137" s="91"/>
      <c r="AD137" s="134"/>
      <c r="AE137" s="91"/>
      <c r="AF137" s="91"/>
      <c r="AG137" s="91"/>
      <c r="AH137" s="91"/>
      <c r="AI137" s="91"/>
      <c r="AJ137" s="134"/>
      <c r="AK137" s="91"/>
      <c r="AL137" s="91"/>
      <c r="AM137" s="135"/>
      <c r="AN137" s="91"/>
      <c r="AO137" s="91"/>
      <c r="AP137" s="135"/>
      <c r="AQ137" s="91"/>
      <c r="AR137" s="91"/>
      <c r="AS137" s="91"/>
      <c r="AT137" s="91"/>
      <c r="AU137" s="91"/>
      <c r="AV137" s="94">
        <f t="shared" si="7"/>
        <v>0</v>
      </c>
      <c r="AX137" s="133"/>
      <c r="AY137" s="133"/>
      <c r="AZ137" s="108"/>
      <c r="BA137" s="109"/>
    </row>
    <row r="138" spans="1:53" ht="13.2" customHeight="1" x14ac:dyDescent="0.4">
      <c r="A138" s="1370" t="s">
        <v>27</v>
      </c>
      <c r="B138" s="1397"/>
      <c r="C138" s="36"/>
      <c r="D138" s="1373" t="s">
        <v>94</v>
      </c>
      <c r="E138" s="128" t="s">
        <v>362</v>
      </c>
      <c r="F138" s="1350"/>
      <c r="G138" s="1695"/>
      <c r="H138" s="1864">
        <v>360</v>
      </c>
      <c r="I138" s="1230">
        <f>AV138</f>
        <v>360</v>
      </c>
      <c r="J138" s="1232">
        <f>SUM(N139:AU139)</f>
        <v>0</v>
      </c>
      <c r="K138" s="1239">
        <f>H138-J138</f>
        <v>360</v>
      </c>
      <c r="L138" s="1209"/>
      <c r="M138" s="30" t="s">
        <v>30</v>
      </c>
      <c r="N138" s="129"/>
      <c r="O138" s="129"/>
      <c r="P138" s="90"/>
      <c r="Q138" s="90"/>
      <c r="R138" s="129"/>
      <c r="S138" s="90"/>
      <c r="T138" s="90"/>
      <c r="U138" s="90"/>
      <c r="V138" s="90"/>
      <c r="W138" s="90">
        <v>100</v>
      </c>
      <c r="X138" s="129"/>
      <c r="Y138" s="90">
        <v>100</v>
      </c>
      <c r="Z138" s="129"/>
      <c r="AA138" s="136">
        <v>40</v>
      </c>
      <c r="AB138" s="90"/>
      <c r="AC138" s="90"/>
      <c r="AD138" s="129"/>
      <c r="AE138" s="90"/>
      <c r="AF138" s="90"/>
      <c r="AG138" s="90"/>
      <c r="AH138" s="90"/>
      <c r="AI138" s="90">
        <v>120</v>
      </c>
      <c r="AJ138" s="129"/>
      <c r="AK138" s="90"/>
      <c r="AL138" s="90"/>
      <c r="AM138" s="136"/>
      <c r="AN138" s="90"/>
      <c r="AO138" s="90"/>
      <c r="AP138" s="136"/>
      <c r="AQ138" s="90"/>
      <c r="AR138" s="90"/>
      <c r="AS138" s="90"/>
      <c r="AT138" s="90"/>
      <c r="AU138" s="90"/>
      <c r="AV138" s="103">
        <f t="shared" si="7"/>
        <v>360</v>
      </c>
      <c r="AX138" s="108"/>
      <c r="AY138" s="108"/>
      <c r="AZ138" s="108"/>
      <c r="BA138" s="109"/>
    </row>
    <row r="139" spans="1:53" ht="13.2" customHeight="1" thickBot="1" x14ac:dyDescent="0.45">
      <c r="A139" s="1371"/>
      <c r="B139" s="1397"/>
      <c r="C139" s="36"/>
      <c r="D139" s="1336"/>
      <c r="E139" s="84" t="s">
        <v>364</v>
      </c>
      <c r="F139" s="1351"/>
      <c r="G139" s="1696"/>
      <c r="H139" s="1865"/>
      <c r="I139" s="1235"/>
      <c r="J139" s="1236"/>
      <c r="K139" s="1240"/>
      <c r="L139" s="1222"/>
      <c r="M139" s="37" t="s">
        <v>31</v>
      </c>
      <c r="N139" s="134"/>
      <c r="O139" s="134"/>
      <c r="P139" s="91"/>
      <c r="Q139" s="91"/>
      <c r="R139" s="134"/>
      <c r="S139" s="91"/>
      <c r="T139" s="91"/>
      <c r="U139" s="91"/>
      <c r="V139" s="91"/>
      <c r="W139" s="91"/>
      <c r="X139" s="134"/>
      <c r="Y139" s="91"/>
      <c r="Z139" s="134"/>
      <c r="AA139" s="135"/>
      <c r="AB139" s="91"/>
      <c r="AC139" s="91"/>
      <c r="AD139" s="134"/>
      <c r="AE139" s="91"/>
      <c r="AF139" s="91"/>
      <c r="AG139" s="91"/>
      <c r="AH139" s="91"/>
      <c r="AI139" s="91"/>
      <c r="AJ139" s="134"/>
      <c r="AK139" s="91"/>
      <c r="AL139" s="91"/>
      <c r="AM139" s="135"/>
      <c r="AN139" s="91"/>
      <c r="AO139" s="91"/>
      <c r="AP139" s="135"/>
      <c r="AQ139" s="91"/>
      <c r="AR139" s="92"/>
      <c r="AS139" s="92"/>
      <c r="AT139" s="92"/>
      <c r="AU139" s="92"/>
      <c r="AV139" s="94">
        <f t="shared" si="7"/>
        <v>0</v>
      </c>
      <c r="AX139" s="108"/>
      <c r="AY139" s="108"/>
      <c r="AZ139" s="108"/>
      <c r="BA139" s="109"/>
    </row>
    <row r="140" spans="1:53" ht="13.2" hidden="1" customHeight="1" x14ac:dyDescent="0.4">
      <c r="A140" s="1370" t="s">
        <v>27</v>
      </c>
      <c r="B140" s="1397"/>
      <c r="C140" s="1350"/>
      <c r="D140" s="1373" t="s">
        <v>95</v>
      </c>
      <c r="E140" s="56" t="s">
        <v>96</v>
      </c>
      <c r="F140" s="1693"/>
      <c r="G140" s="281"/>
      <c r="H140" s="1241"/>
      <c r="I140" s="1230">
        <f>AV140</f>
        <v>0</v>
      </c>
      <c r="J140" s="1232">
        <f>SUM(N141:AU141)</f>
        <v>0</v>
      </c>
      <c r="K140" s="1239">
        <f>H140-J140</f>
        <v>0</v>
      </c>
      <c r="L140" s="1209"/>
      <c r="M140" s="30" t="s">
        <v>30</v>
      </c>
      <c r="N140" s="129"/>
      <c r="O140" s="129"/>
      <c r="P140" s="90"/>
      <c r="Q140" s="90"/>
      <c r="R140" s="129"/>
      <c r="S140" s="90"/>
      <c r="T140" s="90"/>
      <c r="U140" s="90"/>
      <c r="V140" s="90"/>
      <c r="W140" s="90"/>
      <c r="X140" s="129"/>
      <c r="Y140" s="90"/>
      <c r="Z140" s="129"/>
      <c r="AA140" s="137"/>
      <c r="AB140" s="90"/>
      <c r="AC140" s="90"/>
      <c r="AD140" s="129"/>
      <c r="AE140" s="90"/>
      <c r="AF140" s="90"/>
      <c r="AG140" s="90"/>
      <c r="AH140" s="90"/>
      <c r="AI140" s="90"/>
      <c r="AJ140" s="129"/>
      <c r="AK140" s="90"/>
      <c r="AL140" s="90"/>
      <c r="AM140" s="137"/>
      <c r="AN140" s="90"/>
      <c r="AO140" s="90"/>
      <c r="AP140" s="130"/>
      <c r="AQ140" s="131"/>
      <c r="AR140" s="90"/>
      <c r="AS140" s="90"/>
      <c r="AT140" s="90"/>
      <c r="AU140" s="90"/>
      <c r="AV140" s="103">
        <f t="shared" si="7"/>
        <v>0</v>
      </c>
      <c r="AX140" s="138"/>
      <c r="AY140" s="138"/>
      <c r="AZ140" s="108"/>
      <c r="BA140" s="109"/>
    </row>
    <row r="141" spans="1:53" ht="13.2" hidden="1" customHeight="1" thickBot="1" x14ac:dyDescent="0.45">
      <c r="A141" s="1371"/>
      <c r="B141" s="1397"/>
      <c r="C141" s="1351"/>
      <c r="D141" s="1336"/>
      <c r="E141" s="105" t="s">
        <v>97</v>
      </c>
      <c r="F141" s="1694"/>
      <c r="G141" s="282"/>
      <c r="H141" s="1242"/>
      <c r="I141" s="1235"/>
      <c r="J141" s="1236"/>
      <c r="K141" s="1240"/>
      <c r="L141" s="1222"/>
      <c r="M141" s="37" t="s">
        <v>31</v>
      </c>
      <c r="N141" s="134"/>
      <c r="O141" s="134"/>
      <c r="P141" s="91"/>
      <c r="Q141" s="91"/>
      <c r="R141" s="134"/>
      <c r="S141" s="91"/>
      <c r="T141" s="91"/>
      <c r="U141" s="91"/>
      <c r="V141" s="91"/>
      <c r="W141" s="91"/>
      <c r="X141" s="134"/>
      <c r="Y141" s="91"/>
      <c r="Z141" s="134"/>
      <c r="AA141" s="135"/>
      <c r="AB141" s="91"/>
      <c r="AC141" s="91"/>
      <c r="AD141" s="134"/>
      <c r="AE141" s="91"/>
      <c r="AF141" s="91"/>
      <c r="AG141" s="91"/>
      <c r="AH141" s="91"/>
      <c r="AI141" s="91"/>
      <c r="AJ141" s="134"/>
      <c r="AK141" s="91"/>
      <c r="AL141" s="91"/>
      <c r="AM141" s="135"/>
      <c r="AN141" s="91"/>
      <c r="AO141" s="91"/>
      <c r="AP141" s="135"/>
      <c r="AQ141" s="91"/>
      <c r="AR141" s="92"/>
      <c r="AS141" s="92"/>
      <c r="AT141" s="92"/>
      <c r="AU141" s="92"/>
      <c r="AV141" s="94">
        <f t="shared" si="7"/>
        <v>0</v>
      </c>
      <c r="AX141" s="138"/>
      <c r="AY141" s="138"/>
      <c r="AZ141" s="108"/>
      <c r="BA141" s="109"/>
    </row>
    <row r="142" spans="1:53" ht="13.2" hidden="1" customHeight="1" x14ac:dyDescent="0.4">
      <c r="A142" s="1370" t="s">
        <v>27</v>
      </c>
      <c r="B142" s="1397"/>
      <c r="C142" s="1350"/>
      <c r="D142" s="1373" t="s">
        <v>95</v>
      </c>
      <c r="E142" s="139" t="s">
        <v>98</v>
      </c>
      <c r="F142" s="1393"/>
      <c r="G142" s="88"/>
      <c r="H142" s="1241"/>
      <c r="I142" s="1230">
        <f>AV142</f>
        <v>0</v>
      </c>
      <c r="J142" s="1232">
        <f>SUM(N143:AU143)</f>
        <v>0</v>
      </c>
      <c r="K142" s="1239">
        <f>H142-J142</f>
        <v>0</v>
      </c>
      <c r="L142" s="1209"/>
      <c r="M142" s="30" t="s">
        <v>30</v>
      </c>
      <c r="N142" s="129"/>
      <c r="O142" s="129"/>
      <c r="P142" s="90"/>
      <c r="Q142" s="90"/>
      <c r="R142" s="129"/>
      <c r="S142" s="90"/>
      <c r="T142" s="90"/>
      <c r="U142" s="90"/>
      <c r="V142" s="90"/>
      <c r="W142" s="90"/>
      <c r="X142" s="129"/>
      <c r="Y142" s="90"/>
      <c r="Z142" s="129"/>
      <c r="AA142" s="137"/>
      <c r="AB142" s="90"/>
      <c r="AC142" s="90"/>
      <c r="AD142" s="129"/>
      <c r="AE142" s="90"/>
      <c r="AF142" s="90"/>
      <c r="AG142" s="90"/>
      <c r="AH142" s="90"/>
      <c r="AI142" s="90"/>
      <c r="AJ142" s="129"/>
      <c r="AK142" s="90"/>
      <c r="AL142" s="90"/>
      <c r="AM142" s="137"/>
      <c r="AN142" s="90"/>
      <c r="AO142" s="90"/>
      <c r="AP142" s="137"/>
      <c r="AQ142" s="131"/>
      <c r="AR142" s="90"/>
      <c r="AS142" s="90"/>
      <c r="AT142" s="90"/>
      <c r="AU142" s="90"/>
      <c r="AV142" s="103">
        <f t="shared" si="7"/>
        <v>0</v>
      </c>
      <c r="AX142" s="138"/>
      <c r="AY142" s="138"/>
      <c r="AZ142" s="108"/>
      <c r="BA142" s="109"/>
    </row>
    <row r="143" spans="1:53" ht="13.2" hidden="1" customHeight="1" thickBot="1" x14ac:dyDescent="0.45">
      <c r="A143" s="1371"/>
      <c r="B143" s="1397"/>
      <c r="C143" s="1351"/>
      <c r="D143" s="1336"/>
      <c r="E143" s="105"/>
      <c r="F143" s="1394"/>
      <c r="G143" s="89"/>
      <c r="H143" s="1242"/>
      <c r="I143" s="1235"/>
      <c r="J143" s="1236"/>
      <c r="K143" s="1240"/>
      <c r="L143" s="1222"/>
      <c r="M143" s="37" t="s">
        <v>31</v>
      </c>
      <c r="N143" s="134"/>
      <c r="O143" s="134"/>
      <c r="P143" s="91"/>
      <c r="Q143" s="91"/>
      <c r="R143" s="134"/>
      <c r="S143" s="91"/>
      <c r="T143" s="91"/>
      <c r="U143" s="91"/>
      <c r="V143" s="91"/>
      <c r="W143" s="91"/>
      <c r="X143" s="134"/>
      <c r="Y143" s="91"/>
      <c r="Z143" s="134"/>
      <c r="AA143" s="135"/>
      <c r="AB143" s="91"/>
      <c r="AC143" s="91"/>
      <c r="AD143" s="134"/>
      <c r="AE143" s="91"/>
      <c r="AF143" s="91"/>
      <c r="AG143" s="91"/>
      <c r="AH143" s="91"/>
      <c r="AI143" s="91"/>
      <c r="AJ143" s="134"/>
      <c r="AK143" s="91"/>
      <c r="AL143" s="91"/>
      <c r="AM143" s="135"/>
      <c r="AN143" s="91"/>
      <c r="AO143" s="91"/>
      <c r="AP143" s="135"/>
      <c r="AQ143" s="91"/>
      <c r="AR143" s="92"/>
      <c r="AS143" s="92"/>
      <c r="AT143" s="92"/>
      <c r="AU143" s="92"/>
      <c r="AV143" s="94">
        <f t="shared" si="7"/>
        <v>0</v>
      </c>
      <c r="AX143" s="138"/>
      <c r="AY143" s="138"/>
      <c r="AZ143" s="108"/>
      <c r="BA143" s="109"/>
    </row>
    <row r="144" spans="1:53" ht="13.2" hidden="1" customHeight="1" x14ac:dyDescent="0.4">
      <c r="A144" s="1370" t="s">
        <v>27</v>
      </c>
      <c r="B144" s="1397"/>
      <c r="C144" s="1350"/>
      <c r="D144" s="1373" t="s">
        <v>95</v>
      </c>
      <c r="E144" s="139" t="s">
        <v>99</v>
      </c>
      <c r="F144" s="1350"/>
      <c r="G144" s="334"/>
      <c r="H144" s="1241"/>
      <c r="I144" s="1230">
        <f>AV144</f>
        <v>0</v>
      </c>
      <c r="J144" s="1232">
        <f>SUM(N145:AU145)</f>
        <v>0</v>
      </c>
      <c r="K144" s="1239">
        <f>H144-J144</f>
        <v>0</v>
      </c>
      <c r="L144" s="1209"/>
      <c r="M144" s="30" t="s">
        <v>30</v>
      </c>
      <c r="N144" s="140"/>
      <c r="O144" s="140"/>
      <c r="P144" s="131"/>
      <c r="Q144" s="131"/>
      <c r="R144" s="140"/>
      <c r="S144" s="131"/>
      <c r="T144" s="131"/>
      <c r="U144" s="131"/>
      <c r="V144" s="131"/>
      <c r="W144" s="131"/>
      <c r="X144" s="140"/>
      <c r="Y144" s="131"/>
      <c r="Z144" s="140"/>
      <c r="AA144" s="137"/>
      <c r="AB144" s="131"/>
      <c r="AC144" s="131"/>
      <c r="AD144" s="140"/>
      <c r="AE144" s="131"/>
      <c r="AF144" s="131"/>
      <c r="AG144" s="131"/>
      <c r="AH144" s="131"/>
      <c r="AI144" s="131"/>
      <c r="AJ144" s="140"/>
      <c r="AK144" s="131"/>
      <c r="AL144" s="131"/>
      <c r="AM144" s="137"/>
      <c r="AN144" s="131"/>
      <c r="AO144" s="131"/>
      <c r="AP144" s="130"/>
      <c r="AQ144" s="131"/>
      <c r="AR144" s="90"/>
      <c r="AS144" s="90"/>
      <c r="AT144" s="90"/>
      <c r="AU144" s="90"/>
      <c r="AV144" s="103">
        <f t="shared" si="7"/>
        <v>0</v>
      </c>
      <c r="AX144" s="138"/>
      <c r="AY144" s="138"/>
      <c r="AZ144" s="108"/>
      <c r="BA144" s="109"/>
    </row>
    <row r="145" spans="1:53" ht="13.2" hidden="1" customHeight="1" thickBot="1" x14ac:dyDescent="0.45">
      <c r="A145" s="1371"/>
      <c r="B145" s="1397"/>
      <c r="C145" s="1351"/>
      <c r="D145" s="1336"/>
      <c r="E145" s="105"/>
      <c r="F145" s="1351"/>
      <c r="G145" s="333"/>
      <c r="H145" s="1242"/>
      <c r="I145" s="1235"/>
      <c r="J145" s="1236"/>
      <c r="K145" s="1240"/>
      <c r="L145" s="1222"/>
      <c r="M145" s="37" t="s">
        <v>31</v>
      </c>
      <c r="N145" s="134"/>
      <c r="O145" s="134"/>
      <c r="P145" s="91"/>
      <c r="Q145" s="91"/>
      <c r="R145" s="134"/>
      <c r="S145" s="91"/>
      <c r="T145" s="91"/>
      <c r="U145" s="91"/>
      <c r="V145" s="91"/>
      <c r="W145" s="91"/>
      <c r="X145" s="134"/>
      <c r="Y145" s="91"/>
      <c r="Z145" s="134"/>
      <c r="AA145" s="135"/>
      <c r="AB145" s="91"/>
      <c r="AC145" s="91"/>
      <c r="AD145" s="134"/>
      <c r="AE145" s="91"/>
      <c r="AF145" s="91"/>
      <c r="AG145" s="91"/>
      <c r="AH145" s="91"/>
      <c r="AI145" s="91"/>
      <c r="AJ145" s="134"/>
      <c r="AK145" s="91"/>
      <c r="AL145" s="91"/>
      <c r="AM145" s="135"/>
      <c r="AN145" s="91"/>
      <c r="AO145" s="91"/>
      <c r="AP145" s="135"/>
      <c r="AQ145" s="91"/>
      <c r="AR145" s="92"/>
      <c r="AS145" s="92"/>
      <c r="AT145" s="92"/>
      <c r="AU145" s="92"/>
      <c r="AV145" s="94">
        <f t="shared" si="7"/>
        <v>0</v>
      </c>
      <c r="AX145" s="138"/>
      <c r="AY145" s="138"/>
      <c r="AZ145" s="108"/>
      <c r="BA145" s="109"/>
    </row>
    <row r="146" spans="1:53" ht="13.2" hidden="1" customHeight="1" x14ac:dyDescent="0.4">
      <c r="A146" s="1370" t="s">
        <v>27</v>
      </c>
      <c r="B146" s="1397"/>
      <c r="C146" s="1350"/>
      <c r="D146" s="1389" t="s">
        <v>100</v>
      </c>
      <c r="E146" s="53" t="s">
        <v>101</v>
      </c>
      <c r="F146" s="1393"/>
      <c r="G146" s="142"/>
      <c r="H146" s="1142"/>
      <c r="I146" s="1230">
        <f>AV146</f>
        <v>0</v>
      </c>
      <c r="J146" s="1232">
        <f>SUM(N147:AU147)</f>
        <v>0</v>
      </c>
      <c r="K146" s="1239">
        <f>H146-J146</f>
        <v>0</v>
      </c>
      <c r="L146" s="1209"/>
      <c r="M146" s="30" t="s">
        <v>30</v>
      </c>
      <c r="N146" s="140"/>
      <c r="O146" s="140"/>
      <c r="P146" s="131"/>
      <c r="Q146" s="131"/>
      <c r="R146" s="140"/>
      <c r="S146" s="131"/>
      <c r="T146" s="131"/>
      <c r="U146" s="131"/>
      <c r="V146" s="131"/>
      <c r="W146" s="131"/>
      <c r="X146" s="140"/>
      <c r="Y146" s="131"/>
      <c r="Z146" s="140"/>
      <c r="AA146" s="137"/>
      <c r="AB146" s="131"/>
      <c r="AC146" s="131"/>
      <c r="AD146" s="140"/>
      <c r="AE146" s="131"/>
      <c r="AF146" s="131"/>
      <c r="AG146" s="131"/>
      <c r="AH146" s="131"/>
      <c r="AI146" s="131"/>
      <c r="AJ146" s="140"/>
      <c r="AK146" s="131"/>
      <c r="AL146" s="131"/>
      <c r="AM146" s="137"/>
      <c r="AN146" s="131"/>
      <c r="AO146" s="90"/>
      <c r="AP146" s="137"/>
      <c r="AQ146" s="131"/>
      <c r="AR146" s="90"/>
      <c r="AS146" s="90"/>
      <c r="AT146" s="90"/>
      <c r="AU146" s="90"/>
      <c r="AV146" s="103">
        <f t="shared" si="7"/>
        <v>0</v>
      </c>
      <c r="AX146" s="108"/>
      <c r="AY146" s="108"/>
      <c r="AZ146" s="108"/>
      <c r="BA146" s="109"/>
    </row>
    <row r="147" spans="1:53" ht="13.2" hidden="1" customHeight="1" thickBot="1" x14ac:dyDescent="0.45">
      <c r="A147" s="1371"/>
      <c r="B147" s="1397"/>
      <c r="C147" s="1351"/>
      <c r="D147" s="1365"/>
      <c r="E147" s="143" t="s">
        <v>102</v>
      </c>
      <c r="F147" s="1394"/>
      <c r="G147" s="338"/>
      <c r="H147" s="1137"/>
      <c r="I147" s="1235"/>
      <c r="J147" s="1236"/>
      <c r="K147" s="1240"/>
      <c r="L147" s="1222"/>
      <c r="M147" s="37" t="s">
        <v>31</v>
      </c>
      <c r="N147" s="134"/>
      <c r="O147" s="134"/>
      <c r="P147" s="91"/>
      <c r="Q147" s="91"/>
      <c r="R147" s="134"/>
      <c r="S147" s="91"/>
      <c r="T147" s="91"/>
      <c r="U147" s="91"/>
      <c r="V147" s="91"/>
      <c r="W147" s="91"/>
      <c r="X147" s="134"/>
      <c r="Y147" s="91"/>
      <c r="Z147" s="134"/>
      <c r="AA147" s="135"/>
      <c r="AB147" s="91"/>
      <c r="AC147" s="91"/>
      <c r="AD147" s="134"/>
      <c r="AE147" s="91"/>
      <c r="AF147" s="91"/>
      <c r="AG147" s="91"/>
      <c r="AH147" s="91"/>
      <c r="AI147" s="91"/>
      <c r="AJ147" s="134"/>
      <c r="AK147" s="91"/>
      <c r="AL147" s="91"/>
      <c r="AM147" s="135"/>
      <c r="AN147" s="91"/>
      <c r="AO147" s="91"/>
      <c r="AP147" s="135"/>
      <c r="AQ147" s="91"/>
      <c r="AR147" s="92"/>
      <c r="AS147" s="92"/>
      <c r="AT147" s="92"/>
      <c r="AU147" s="92"/>
      <c r="AV147" s="94">
        <f t="shared" si="7"/>
        <v>0</v>
      </c>
      <c r="AX147" s="108"/>
      <c r="AY147" s="108"/>
      <c r="AZ147" s="108"/>
      <c r="BA147" s="109"/>
    </row>
    <row r="148" spans="1:53" ht="13.2" hidden="1" customHeight="1" x14ac:dyDescent="0.4">
      <c r="A148" s="1370" t="s">
        <v>27</v>
      </c>
      <c r="B148" s="1397"/>
      <c r="C148" s="1350"/>
      <c r="D148" s="1335" t="s">
        <v>103</v>
      </c>
      <c r="E148" s="139" t="s">
        <v>104</v>
      </c>
      <c r="F148" s="1393"/>
      <c r="G148" s="337"/>
      <c r="H148" s="1142"/>
      <c r="I148" s="1230"/>
      <c r="J148" s="1232">
        <f>SUM(N149:AU149)</f>
        <v>0</v>
      </c>
      <c r="K148" s="1239">
        <f>H148-J148</f>
        <v>0</v>
      </c>
      <c r="L148" s="1209"/>
      <c r="M148" s="30" t="s">
        <v>30</v>
      </c>
      <c r="N148" s="140"/>
      <c r="O148" s="140"/>
      <c r="P148" s="131"/>
      <c r="Q148" s="131"/>
      <c r="R148" s="140"/>
      <c r="S148" s="131"/>
      <c r="T148" s="131"/>
      <c r="U148" s="131"/>
      <c r="V148" s="131"/>
      <c r="W148" s="131"/>
      <c r="X148" s="140"/>
      <c r="Y148" s="131"/>
      <c r="Z148" s="140"/>
      <c r="AA148" s="137"/>
      <c r="AB148" s="131"/>
      <c r="AC148" s="131"/>
      <c r="AD148" s="140"/>
      <c r="AE148" s="131"/>
      <c r="AF148" s="131"/>
      <c r="AG148" s="131"/>
      <c r="AH148" s="131"/>
      <c r="AI148" s="131"/>
      <c r="AJ148" s="140"/>
      <c r="AK148" s="131"/>
      <c r="AL148" s="131"/>
      <c r="AM148" s="137"/>
      <c r="AN148" s="131"/>
      <c r="AO148" s="131"/>
      <c r="AP148" s="137"/>
      <c r="AQ148" s="141"/>
      <c r="AR148" s="90"/>
      <c r="AS148" s="90"/>
      <c r="AT148" s="90"/>
      <c r="AU148" s="90"/>
      <c r="AV148" s="103">
        <f t="shared" si="7"/>
        <v>0</v>
      </c>
      <c r="AX148" s="138"/>
      <c r="AY148" s="138"/>
      <c r="AZ148" s="108"/>
      <c r="BA148" s="109"/>
    </row>
    <row r="149" spans="1:53" ht="13.2" hidden="1" customHeight="1" thickBot="1" x14ac:dyDescent="0.45">
      <c r="A149" s="1371"/>
      <c r="B149" s="1397"/>
      <c r="C149" s="1351"/>
      <c r="D149" s="1336"/>
      <c r="E149" s="143" t="s">
        <v>105</v>
      </c>
      <c r="F149" s="1394"/>
      <c r="G149" s="338"/>
      <c r="H149" s="1137"/>
      <c r="I149" s="1235"/>
      <c r="J149" s="1236"/>
      <c r="K149" s="1240"/>
      <c r="L149" s="1222"/>
      <c r="M149" s="37" t="s">
        <v>31</v>
      </c>
      <c r="N149" s="134"/>
      <c r="O149" s="134"/>
      <c r="P149" s="91"/>
      <c r="Q149" s="91"/>
      <c r="R149" s="134"/>
      <c r="S149" s="91"/>
      <c r="T149" s="91"/>
      <c r="U149" s="91"/>
      <c r="V149" s="91"/>
      <c r="W149" s="91"/>
      <c r="X149" s="134"/>
      <c r="Y149" s="91"/>
      <c r="Z149" s="134"/>
      <c r="AA149" s="135"/>
      <c r="AB149" s="91"/>
      <c r="AC149" s="91"/>
      <c r="AD149" s="134"/>
      <c r="AE149" s="91"/>
      <c r="AF149" s="91"/>
      <c r="AG149" s="91"/>
      <c r="AH149" s="91"/>
      <c r="AI149" s="91"/>
      <c r="AJ149" s="134"/>
      <c r="AK149" s="91"/>
      <c r="AL149" s="91"/>
      <c r="AM149" s="135"/>
      <c r="AN149" s="91"/>
      <c r="AO149" s="91"/>
      <c r="AP149" s="135"/>
      <c r="AQ149" s="91"/>
      <c r="AR149" s="92"/>
      <c r="AS149" s="92"/>
      <c r="AT149" s="92"/>
      <c r="AU149" s="92"/>
      <c r="AV149" s="94">
        <f t="shared" si="7"/>
        <v>0</v>
      </c>
      <c r="AX149" s="138"/>
      <c r="AY149" s="138"/>
      <c r="AZ149" s="108"/>
      <c r="BA149" s="109"/>
    </row>
    <row r="150" spans="1:53" ht="13.2" hidden="1" customHeight="1" x14ac:dyDescent="0.4">
      <c r="A150" s="1370" t="s">
        <v>27</v>
      </c>
      <c r="B150" s="1397"/>
      <c r="C150" s="36"/>
      <c r="D150" s="1335" t="s">
        <v>103</v>
      </c>
      <c r="E150" s="144" t="s">
        <v>106</v>
      </c>
      <c r="F150" s="1393"/>
      <c r="G150" s="337"/>
      <c r="H150" s="1142"/>
      <c r="I150" s="1230"/>
      <c r="J150" s="1232">
        <f>SUM(N151:AU151)</f>
        <v>0</v>
      </c>
      <c r="K150" s="1239">
        <f>H150-J150</f>
        <v>0</v>
      </c>
      <c r="L150" s="1209"/>
      <c r="M150" s="30" t="s">
        <v>30</v>
      </c>
      <c r="N150" s="140"/>
      <c r="O150" s="140"/>
      <c r="P150" s="131"/>
      <c r="Q150" s="131"/>
      <c r="R150" s="140"/>
      <c r="S150" s="131"/>
      <c r="T150" s="131"/>
      <c r="U150" s="131"/>
      <c r="V150" s="131"/>
      <c r="W150" s="131"/>
      <c r="X150" s="140"/>
      <c r="Y150" s="131"/>
      <c r="Z150" s="140"/>
      <c r="AA150" s="137"/>
      <c r="AB150" s="131"/>
      <c r="AC150" s="131"/>
      <c r="AD150" s="140"/>
      <c r="AE150" s="131"/>
      <c r="AF150" s="131"/>
      <c r="AG150" s="131"/>
      <c r="AH150" s="131"/>
      <c r="AI150" s="131"/>
      <c r="AJ150" s="140"/>
      <c r="AK150" s="131"/>
      <c r="AL150" s="131"/>
      <c r="AM150" s="137"/>
      <c r="AN150" s="131"/>
      <c r="AO150" s="131"/>
      <c r="AP150" s="137"/>
      <c r="AQ150" s="141"/>
      <c r="AR150" s="90"/>
      <c r="AS150" s="90"/>
      <c r="AT150" s="90"/>
      <c r="AU150" s="90"/>
      <c r="AV150" s="103">
        <f t="shared" si="7"/>
        <v>0</v>
      </c>
      <c r="AX150" s="138"/>
      <c r="AY150" s="138"/>
      <c r="AZ150" s="108"/>
      <c r="BA150" s="109"/>
    </row>
    <row r="151" spans="1:53" ht="13.2" hidden="1" customHeight="1" thickBot="1" x14ac:dyDescent="0.45">
      <c r="A151" s="1371"/>
      <c r="B151" s="1397"/>
      <c r="C151" s="36"/>
      <c r="D151" s="1336"/>
      <c r="E151" s="84" t="s">
        <v>107</v>
      </c>
      <c r="F151" s="1394"/>
      <c r="G151" s="338"/>
      <c r="H151" s="1137"/>
      <c r="I151" s="1235"/>
      <c r="J151" s="1236"/>
      <c r="K151" s="1240"/>
      <c r="L151" s="1222"/>
      <c r="M151" s="37" t="s">
        <v>31</v>
      </c>
      <c r="N151" s="134"/>
      <c r="O151" s="134"/>
      <c r="P151" s="91"/>
      <c r="Q151" s="91"/>
      <c r="R151" s="134"/>
      <c r="S151" s="91"/>
      <c r="T151" s="91"/>
      <c r="U151" s="91"/>
      <c r="V151" s="91"/>
      <c r="W151" s="91"/>
      <c r="X151" s="134"/>
      <c r="Y151" s="91"/>
      <c r="Z151" s="134"/>
      <c r="AA151" s="135"/>
      <c r="AB151" s="91"/>
      <c r="AC151" s="91"/>
      <c r="AD151" s="134"/>
      <c r="AE151" s="91"/>
      <c r="AF151" s="91"/>
      <c r="AG151" s="91"/>
      <c r="AH151" s="91"/>
      <c r="AI151" s="91"/>
      <c r="AJ151" s="134"/>
      <c r="AK151" s="91"/>
      <c r="AL151" s="91"/>
      <c r="AM151" s="135"/>
      <c r="AN151" s="91"/>
      <c r="AO151" s="91"/>
      <c r="AP151" s="135"/>
      <c r="AQ151" s="91"/>
      <c r="AR151" s="92"/>
      <c r="AS151" s="92"/>
      <c r="AT151" s="92"/>
      <c r="AU151" s="92"/>
      <c r="AV151" s="94">
        <f t="shared" si="7"/>
        <v>0</v>
      </c>
      <c r="AX151" s="138"/>
      <c r="AY151" s="138"/>
      <c r="AZ151" s="108"/>
      <c r="BA151" s="109"/>
    </row>
    <row r="152" spans="1:53" ht="13.2" customHeight="1" x14ac:dyDescent="0.4">
      <c r="A152" s="1370" t="s">
        <v>27</v>
      </c>
      <c r="B152" s="1397"/>
      <c r="C152" s="1350"/>
      <c r="D152" s="1364" t="s">
        <v>108</v>
      </c>
      <c r="E152" s="145" t="s">
        <v>413</v>
      </c>
      <c r="F152" s="1140"/>
      <c r="G152" s="329"/>
      <c r="H152" s="1142">
        <v>240</v>
      </c>
      <c r="I152" s="1230">
        <f>AV152</f>
        <v>240</v>
      </c>
      <c r="J152" s="1232">
        <f>SUM(N153:AU153)</f>
        <v>0</v>
      </c>
      <c r="K152" s="1239">
        <f>H152-J152</f>
        <v>240</v>
      </c>
      <c r="L152" s="1209"/>
      <c r="M152" s="30" t="s">
        <v>30</v>
      </c>
      <c r="N152" s="129"/>
      <c r="O152" s="129"/>
      <c r="P152" s="90"/>
      <c r="Q152" s="90">
        <v>60</v>
      </c>
      <c r="R152" s="129"/>
      <c r="S152" s="90">
        <v>100</v>
      </c>
      <c r="T152" s="356">
        <v>80</v>
      </c>
      <c r="U152" s="90"/>
      <c r="V152" s="90"/>
      <c r="W152" s="90"/>
      <c r="X152" s="129"/>
      <c r="Y152" s="90"/>
      <c r="Z152" s="129"/>
      <c r="AA152" s="137"/>
      <c r="AB152" s="90"/>
      <c r="AC152" s="90"/>
      <c r="AD152" s="129"/>
      <c r="AE152" s="90"/>
      <c r="AF152" s="90"/>
      <c r="AG152" s="90"/>
      <c r="AH152" s="90"/>
      <c r="AI152" s="90"/>
      <c r="AJ152" s="129"/>
      <c r="AK152" s="90"/>
      <c r="AL152" s="90"/>
      <c r="AM152" s="137"/>
      <c r="AN152" s="90"/>
      <c r="AO152" s="131"/>
      <c r="AP152" s="137"/>
      <c r="AQ152" s="137"/>
      <c r="AR152" s="90"/>
      <c r="AS152" s="90"/>
      <c r="AT152" s="90"/>
      <c r="AU152" s="90"/>
      <c r="AV152" s="103">
        <f t="shared" si="7"/>
        <v>240</v>
      </c>
      <c r="AX152" s="1697"/>
      <c r="AY152" s="1697"/>
      <c r="AZ152" s="108"/>
      <c r="BA152" s="109"/>
    </row>
    <row r="153" spans="1:53" ht="13.2" customHeight="1" thickBot="1" x14ac:dyDescent="0.45">
      <c r="A153" s="1371"/>
      <c r="B153" s="1397"/>
      <c r="C153" s="1351"/>
      <c r="D153" s="1365"/>
      <c r="E153" s="84" t="s">
        <v>109</v>
      </c>
      <c r="F153" s="1141"/>
      <c r="G153" s="330"/>
      <c r="H153" s="1137"/>
      <c r="I153" s="1235"/>
      <c r="J153" s="1236"/>
      <c r="K153" s="1240"/>
      <c r="L153" s="1222"/>
      <c r="M153" s="37" t="s">
        <v>31</v>
      </c>
      <c r="N153" s="134"/>
      <c r="O153" s="134"/>
      <c r="P153" s="91"/>
      <c r="Q153" s="91"/>
      <c r="R153" s="134"/>
      <c r="S153" s="91"/>
      <c r="T153" s="91"/>
      <c r="U153" s="91"/>
      <c r="V153" s="91"/>
      <c r="W153" s="91"/>
      <c r="X153" s="134"/>
      <c r="Y153" s="91"/>
      <c r="Z153" s="134"/>
      <c r="AA153" s="135"/>
      <c r="AB153" s="91"/>
      <c r="AC153" s="91"/>
      <c r="AD153" s="134"/>
      <c r="AE153" s="91"/>
      <c r="AF153" s="91"/>
      <c r="AG153" s="91"/>
      <c r="AH153" s="91"/>
      <c r="AI153" s="91"/>
      <c r="AJ153" s="134"/>
      <c r="AK153" s="91"/>
      <c r="AL153" s="91"/>
      <c r="AM153" s="135"/>
      <c r="AN153" s="91"/>
      <c r="AO153" s="91"/>
      <c r="AP153" s="135"/>
      <c r="AQ153" s="91"/>
      <c r="AR153" s="92"/>
      <c r="AS153" s="92"/>
      <c r="AT153" s="92"/>
      <c r="AU153" s="92"/>
      <c r="AV153" s="94">
        <f t="shared" si="7"/>
        <v>0</v>
      </c>
      <c r="AX153" s="1697"/>
      <c r="AY153" s="1697"/>
      <c r="AZ153" s="108"/>
      <c r="BA153" s="109"/>
    </row>
    <row r="154" spans="1:53" ht="13.2" customHeight="1" x14ac:dyDescent="0.4">
      <c r="A154" s="1370" t="s">
        <v>27</v>
      </c>
      <c r="B154" s="1397"/>
      <c r="C154" s="1350"/>
      <c r="D154" s="1389" t="s">
        <v>108</v>
      </c>
      <c r="E154" s="146" t="s">
        <v>414</v>
      </c>
      <c r="F154" s="1140"/>
      <c r="G154" s="329"/>
      <c r="H154" s="1142">
        <v>240</v>
      </c>
      <c r="I154" s="1230">
        <f>AV154</f>
        <v>240</v>
      </c>
      <c r="J154" s="1232">
        <f>SUM(N155:AU155)</f>
        <v>0</v>
      </c>
      <c r="K154" s="1239">
        <f>H154-J154</f>
        <v>240</v>
      </c>
      <c r="L154" s="1209"/>
      <c r="M154" s="30" t="s">
        <v>30</v>
      </c>
      <c r="N154" s="140"/>
      <c r="O154" s="140"/>
      <c r="P154" s="90"/>
      <c r="Q154" s="131">
        <v>60</v>
      </c>
      <c r="R154" s="140"/>
      <c r="S154" s="131">
        <v>100</v>
      </c>
      <c r="T154" s="320">
        <v>80</v>
      </c>
      <c r="U154" s="131"/>
      <c r="V154" s="90"/>
      <c r="W154" s="131"/>
      <c r="X154" s="140"/>
      <c r="Y154" s="131"/>
      <c r="Z154" s="140"/>
      <c r="AA154" s="137"/>
      <c r="AB154" s="90"/>
      <c r="AC154" s="131"/>
      <c r="AD154" s="140"/>
      <c r="AE154" s="131"/>
      <c r="AF154" s="131"/>
      <c r="AG154" s="90"/>
      <c r="AH154" s="90"/>
      <c r="AI154" s="131"/>
      <c r="AJ154" s="140"/>
      <c r="AK154" s="131"/>
      <c r="AL154" s="131"/>
      <c r="AM154" s="137"/>
      <c r="AN154" s="131"/>
      <c r="AO154" s="131"/>
      <c r="AP154" s="137"/>
      <c r="AQ154" s="137"/>
      <c r="AR154" s="90"/>
      <c r="AS154" s="90"/>
      <c r="AT154" s="90"/>
      <c r="AU154" s="90"/>
      <c r="AV154" s="103">
        <f t="shared" si="7"/>
        <v>240</v>
      </c>
      <c r="AX154" s="1697"/>
      <c r="AY154" s="1697"/>
      <c r="AZ154" s="108"/>
      <c r="BA154" s="109"/>
    </row>
    <row r="155" spans="1:53" ht="13.2" customHeight="1" thickBot="1" x14ac:dyDescent="0.45">
      <c r="A155" s="1371"/>
      <c r="B155" s="1397"/>
      <c r="C155" s="1351"/>
      <c r="D155" s="1365"/>
      <c r="E155" s="84" t="s">
        <v>110</v>
      </c>
      <c r="F155" s="1141"/>
      <c r="G155" s="330"/>
      <c r="H155" s="1137"/>
      <c r="I155" s="1235"/>
      <c r="J155" s="1236"/>
      <c r="K155" s="1240"/>
      <c r="L155" s="1222"/>
      <c r="M155" s="37" t="s">
        <v>31</v>
      </c>
      <c r="N155" s="134"/>
      <c r="O155" s="134"/>
      <c r="P155" s="91"/>
      <c r="Q155" s="91"/>
      <c r="R155" s="134"/>
      <c r="S155" s="91"/>
      <c r="T155" s="91"/>
      <c r="U155" s="91"/>
      <c r="V155" s="91"/>
      <c r="W155" s="91"/>
      <c r="X155" s="134"/>
      <c r="Y155" s="91"/>
      <c r="Z155" s="134"/>
      <c r="AA155" s="135"/>
      <c r="AB155" s="91"/>
      <c r="AC155" s="91"/>
      <c r="AD155" s="134"/>
      <c r="AE155" s="91"/>
      <c r="AF155" s="91"/>
      <c r="AG155" s="91"/>
      <c r="AH155" s="91"/>
      <c r="AI155" s="91"/>
      <c r="AJ155" s="134"/>
      <c r="AK155" s="91"/>
      <c r="AL155" s="91"/>
      <c r="AM155" s="135"/>
      <c r="AN155" s="91"/>
      <c r="AO155" s="91"/>
      <c r="AP155" s="135"/>
      <c r="AQ155" s="91"/>
      <c r="AR155" s="92"/>
      <c r="AS155" s="92"/>
      <c r="AT155" s="92"/>
      <c r="AU155" s="92"/>
      <c r="AV155" s="94">
        <f t="shared" si="7"/>
        <v>0</v>
      </c>
      <c r="AX155" s="1697"/>
      <c r="AY155" s="1697"/>
      <c r="AZ155" s="108"/>
      <c r="BA155" s="109"/>
    </row>
    <row r="156" spans="1:53" ht="13.2" customHeight="1" x14ac:dyDescent="0.4">
      <c r="A156" s="1370" t="s">
        <v>27</v>
      </c>
      <c r="B156" s="1397"/>
      <c r="C156" s="1350"/>
      <c r="D156" s="1373" t="s">
        <v>111</v>
      </c>
      <c r="E156" s="82" t="s">
        <v>424</v>
      </c>
      <c r="F156" s="1140"/>
      <c r="G156" s="329"/>
      <c r="H156" s="1638">
        <v>500</v>
      </c>
      <c r="I156" s="1230">
        <f>AV156</f>
        <v>500</v>
      </c>
      <c r="J156" s="1232">
        <f>SUM(N157:AU157)</f>
        <v>0</v>
      </c>
      <c r="K156" s="1239">
        <f t="shared" ref="K156:K162" si="8">H156-J156</f>
        <v>500</v>
      </c>
      <c r="L156" s="1209"/>
      <c r="M156" s="30" t="s">
        <v>30</v>
      </c>
      <c r="N156" s="140"/>
      <c r="O156" s="140"/>
      <c r="P156" s="131"/>
      <c r="Q156" s="131"/>
      <c r="R156" s="140"/>
      <c r="S156" s="131"/>
      <c r="T156" s="131"/>
      <c r="U156" s="131"/>
      <c r="V156" s="131"/>
      <c r="W156" s="131"/>
      <c r="X156" s="140"/>
      <c r="Y156" s="137"/>
      <c r="Z156" s="140"/>
      <c r="AA156" s="131">
        <v>60</v>
      </c>
      <c r="AB156" s="131">
        <v>100</v>
      </c>
      <c r="AC156" s="131">
        <v>40</v>
      </c>
      <c r="AD156" s="140"/>
      <c r="AE156" s="131"/>
      <c r="AF156" s="131"/>
      <c r="AG156" s="131"/>
      <c r="AH156" s="131"/>
      <c r="AI156" s="131"/>
      <c r="AJ156" s="140"/>
      <c r="AK156" s="131">
        <v>100</v>
      </c>
      <c r="AL156" s="131">
        <v>100</v>
      </c>
      <c r="AM156" s="137">
        <v>100</v>
      </c>
      <c r="AN156" s="131"/>
      <c r="AO156" s="131"/>
      <c r="AP156" s="137"/>
      <c r="AQ156" s="141"/>
      <c r="AR156" s="90"/>
      <c r="AS156" s="90"/>
      <c r="AT156" s="90"/>
      <c r="AU156" s="90"/>
      <c r="AV156" s="103">
        <f t="shared" si="7"/>
        <v>500</v>
      </c>
      <c r="AX156" s="1697"/>
      <c r="AY156" s="1697"/>
      <c r="AZ156" s="108"/>
      <c r="BA156" s="109"/>
    </row>
    <row r="157" spans="1:53" ht="13.2" customHeight="1" thickBot="1" x14ac:dyDescent="0.45">
      <c r="A157" s="1371"/>
      <c r="B157" s="1397"/>
      <c r="C157" s="1351"/>
      <c r="D157" s="1336"/>
      <c r="E157" s="84" t="s">
        <v>112</v>
      </c>
      <c r="F157" s="1141"/>
      <c r="G157" s="330"/>
      <c r="H157" s="1639"/>
      <c r="I157" s="1235"/>
      <c r="J157" s="1236"/>
      <c r="K157" s="1240"/>
      <c r="L157" s="1222"/>
      <c r="M157" s="37" t="s">
        <v>31</v>
      </c>
      <c r="N157" s="134"/>
      <c r="O157" s="134"/>
      <c r="P157" s="91"/>
      <c r="Q157" s="91"/>
      <c r="R157" s="134"/>
      <c r="S157" s="91"/>
      <c r="T157" s="91"/>
      <c r="U157" s="91"/>
      <c r="V157" s="91"/>
      <c r="W157" s="91"/>
      <c r="X157" s="134"/>
      <c r="Y157" s="135"/>
      <c r="Z157" s="134"/>
      <c r="AA157" s="91"/>
      <c r="AB157" s="91"/>
      <c r="AC157" s="91"/>
      <c r="AD157" s="134"/>
      <c r="AE157" s="91"/>
      <c r="AF157" s="91"/>
      <c r="AG157" s="91"/>
      <c r="AH157" s="91"/>
      <c r="AI157" s="91"/>
      <c r="AJ157" s="134"/>
      <c r="AK157" s="91"/>
      <c r="AL157" s="91"/>
      <c r="AM157" s="135"/>
      <c r="AN157" s="91"/>
      <c r="AO157" s="91"/>
      <c r="AP157" s="135"/>
      <c r="AQ157" s="91"/>
      <c r="AR157" s="91"/>
      <c r="AS157" s="91"/>
      <c r="AT157" s="92"/>
      <c r="AU157" s="92"/>
      <c r="AV157" s="94">
        <f t="shared" si="7"/>
        <v>0</v>
      </c>
      <c r="AX157" s="1697"/>
      <c r="AY157" s="1697"/>
      <c r="AZ157" s="108"/>
      <c r="BA157" s="109"/>
    </row>
    <row r="158" spans="1:53" ht="13.2" customHeight="1" x14ac:dyDescent="0.4">
      <c r="A158" s="1370" t="s">
        <v>27</v>
      </c>
      <c r="B158" s="1397"/>
      <c r="C158" s="1425"/>
      <c r="D158" s="1373" t="s">
        <v>111</v>
      </c>
      <c r="E158" s="82" t="s">
        <v>409</v>
      </c>
      <c r="F158" s="1140"/>
      <c r="G158" s="144"/>
      <c r="H158" s="1638">
        <v>500</v>
      </c>
      <c r="I158" s="1230">
        <f>AV158</f>
        <v>500</v>
      </c>
      <c r="J158" s="1232">
        <f>SUM(N159:AU159)</f>
        <v>0</v>
      </c>
      <c r="K158" s="1239">
        <f t="shared" si="8"/>
        <v>500</v>
      </c>
      <c r="L158" s="1209"/>
      <c r="M158" s="30" t="s">
        <v>30</v>
      </c>
      <c r="N158" s="140"/>
      <c r="O158" s="140"/>
      <c r="P158" s="131"/>
      <c r="Q158" s="131"/>
      <c r="R158" s="140"/>
      <c r="S158" s="131"/>
      <c r="T158" s="131"/>
      <c r="U158" s="131"/>
      <c r="V158" s="131"/>
      <c r="W158" s="131"/>
      <c r="X158" s="140"/>
      <c r="Y158" s="137"/>
      <c r="Z158" s="140"/>
      <c r="AA158" s="131">
        <v>60</v>
      </c>
      <c r="AB158" s="131">
        <v>100</v>
      </c>
      <c r="AC158" s="131">
        <v>40</v>
      </c>
      <c r="AD158" s="140"/>
      <c r="AE158" s="131"/>
      <c r="AF158" s="131"/>
      <c r="AG158" s="131"/>
      <c r="AH158" s="131"/>
      <c r="AI158" s="131"/>
      <c r="AJ158" s="140"/>
      <c r="AK158" s="131">
        <v>100</v>
      </c>
      <c r="AL158" s="131">
        <v>100</v>
      </c>
      <c r="AM158" s="137">
        <v>100</v>
      </c>
      <c r="AN158" s="131"/>
      <c r="AO158" s="131"/>
      <c r="AP158" s="137"/>
      <c r="AQ158" s="141"/>
      <c r="AR158" s="90"/>
      <c r="AS158" s="90"/>
      <c r="AT158" s="90"/>
      <c r="AU158" s="90"/>
      <c r="AV158" s="103">
        <f t="shared" si="7"/>
        <v>500</v>
      </c>
      <c r="AX158" s="1697"/>
      <c r="AY158" s="1697"/>
      <c r="AZ158" s="108"/>
      <c r="BA158" s="109"/>
    </row>
    <row r="159" spans="1:53" ht="13.2" customHeight="1" thickBot="1" x14ac:dyDescent="0.45">
      <c r="A159" s="1371"/>
      <c r="B159" s="1397"/>
      <c r="C159" s="1426"/>
      <c r="D159" s="1336"/>
      <c r="E159" s="84" t="s">
        <v>113</v>
      </c>
      <c r="F159" s="1141"/>
      <c r="G159" s="84"/>
      <c r="H159" s="1639"/>
      <c r="I159" s="1235"/>
      <c r="J159" s="1236"/>
      <c r="K159" s="1240"/>
      <c r="L159" s="1222"/>
      <c r="M159" s="37" t="s">
        <v>31</v>
      </c>
      <c r="N159" s="134"/>
      <c r="O159" s="134"/>
      <c r="P159" s="91"/>
      <c r="Q159" s="91"/>
      <c r="R159" s="134"/>
      <c r="S159" s="91"/>
      <c r="T159" s="91"/>
      <c r="U159" s="91"/>
      <c r="V159" s="91"/>
      <c r="W159" s="91"/>
      <c r="X159" s="134"/>
      <c r="Y159" s="91"/>
      <c r="Z159" s="134"/>
      <c r="AA159" s="91"/>
      <c r="AB159" s="91"/>
      <c r="AC159" s="91"/>
      <c r="AD159" s="134"/>
      <c r="AE159" s="91"/>
      <c r="AF159" s="91"/>
      <c r="AG159" s="91"/>
      <c r="AH159" s="91"/>
      <c r="AI159" s="91"/>
      <c r="AJ159" s="134"/>
      <c r="AK159" s="91"/>
      <c r="AL159" s="91"/>
      <c r="AM159" s="135"/>
      <c r="AN159" s="91"/>
      <c r="AO159" s="91"/>
      <c r="AP159" s="135"/>
      <c r="AQ159" s="91"/>
      <c r="AR159" s="91"/>
      <c r="AS159" s="91"/>
      <c r="AT159" s="92"/>
      <c r="AU159" s="92"/>
      <c r="AV159" s="94">
        <f t="shared" si="7"/>
        <v>0</v>
      </c>
      <c r="AX159" s="1697"/>
      <c r="AY159" s="1697"/>
      <c r="AZ159" s="108"/>
      <c r="BA159" s="109"/>
    </row>
    <row r="160" spans="1:53" ht="13.2" hidden="1" customHeight="1" x14ac:dyDescent="0.4">
      <c r="A160" s="1370" t="s">
        <v>27</v>
      </c>
      <c r="B160" s="1397"/>
      <c r="C160" s="1425"/>
      <c r="D160" s="1364" t="s">
        <v>114</v>
      </c>
      <c r="E160" s="147" t="s">
        <v>115</v>
      </c>
      <c r="F160" s="144"/>
      <c r="G160" s="144"/>
      <c r="H160" s="1142"/>
      <c r="I160" s="1230"/>
      <c r="J160" s="1232">
        <f>SUM(N161:AU161)</f>
        <v>0</v>
      </c>
      <c r="K160" s="1239">
        <f t="shared" si="8"/>
        <v>0</v>
      </c>
      <c r="L160" s="1209"/>
      <c r="M160" s="30" t="s">
        <v>30</v>
      </c>
      <c r="N160" s="140"/>
      <c r="O160" s="140"/>
      <c r="P160" s="131"/>
      <c r="Q160" s="131"/>
      <c r="R160" s="140"/>
      <c r="S160" s="131"/>
      <c r="T160" s="131"/>
      <c r="U160" s="131"/>
      <c r="V160" s="131"/>
      <c r="W160" s="131"/>
      <c r="X160" s="140"/>
      <c r="Y160" s="131"/>
      <c r="Z160" s="140"/>
      <c r="AA160" s="131"/>
      <c r="AB160" s="131"/>
      <c r="AC160" s="131"/>
      <c r="AD160" s="140"/>
      <c r="AE160" s="131"/>
      <c r="AF160" s="131"/>
      <c r="AG160" s="131"/>
      <c r="AH160" s="131"/>
      <c r="AI160" s="131"/>
      <c r="AJ160" s="140"/>
      <c r="AK160" s="131"/>
      <c r="AL160" s="131"/>
      <c r="AM160" s="131"/>
      <c r="AN160" s="131"/>
      <c r="AO160" s="131"/>
      <c r="AP160" s="137"/>
      <c r="AQ160" s="131"/>
      <c r="AR160" s="131"/>
      <c r="AS160" s="131"/>
      <c r="AT160" s="131"/>
      <c r="AU160" s="90"/>
      <c r="AV160" s="103">
        <f t="shared" si="7"/>
        <v>0</v>
      </c>
      <c r="AX160" s="349"/>
      <c r="AY160" s="349"/>
      <c r="AZ160" s="108"/>
      <c r="BA160" s="109"/>
    </row>
    <row r="161" spans="1:53" ht="13.2" hidden="1" customHeight="1" thickBot="1" x14ac:dyDescent="0.45">
      <c r="A161" s="1371"/>
      <c r="B161" s="1397"/>
      <c r="C161" s="1426"/>
      <c r="D161" s="1365"/>
      <c r="E161" s="84" t="s">
        <v>116</v>
      </c>
      <c r="F161" s="84"/>
      <c r="G161" s="84"/>
      <c r="H161" s="1137"/>
      <c r="I161" s="1235"/>
      <c r="J161" s="1236"/>
      <c r="K161" s="1240"/>
      <c r="L161" s="1222"/>
      <c r="M161" s="37" t="s">
        <v>31</v>
      </c>
      <c r="N161" s="134"/>
      <c r="O161" s="134"/>
      <c r="P161" s="91"/>
      <c r="Q161" s="91"/>
      <c r="R161" s="134"/>
      <c r="S161" s="91"/>
      <c r="T161" s="91"/>
      <c r="U161" s="91"/>
      <c r="V161" s="91"/>
      <c r="W161" s="91"/>
      <c r="X161" s="134"/>
      <c r="Y161" s="91"/>
      <c r="Z161" s="134"/>
      <c r="AA161" s="91"/>
      <c r="AB161" s="91"/>
      <c r="AC161" s="91"/>
      <c r="AD161" s="134"/>
      <c r="AE161" s="91"/>
      <c r="AF161" s="91"/>
      <c r="AG161" s="91"/>
      <c r="AH161" s="91"/>
      <c r="AI161" s="91"/>
      <c r="AJ161" s="134"/>
      <c r="AK161" s="91"/>
      <c r="AL161" s="91"/>
      <c r="AM161" s="91"/>
      <c r="AN161" s="91"/>
      <c r="AO161" s="91"/>
      <c r="AP161" s="135"/>
      <c r="AQ161" s="91"/>
      <c r="AR161" s="92"/>
      <c r="AS161" s="91"/>
      <c r="AT161" s="92"/>
      <c r="AU161" s="92"/>
      <c r="AV161" s="94">
        <f t="shared" si="7"/>
        <v>0</v>
      </c>
      <c r="AX161" s="349"/>
      <c r="AY161" s="349"/>
      <c r="AZ161" s="108"/>
      <c r="BA161" s="109"/>
    </row>
    <row r="162" spans="1:53" ht="13.2" hidden="1" customHeight="1" x14ac:dyDescent="0.4">
      <c r="A162" s="1370" t="s">
        <v>27</v>
      </c>
      <c r="B162" s="1397"/>
      <c r="C162" s="1425"/>
      <c r="D162" s="1364" t="s">
        <v>114</v>
      </c>
      <c r="E162" s="147" t="s">
        <v>117</v>
      </c>
      <c r="F162" s="144"/>
      <c r="G162" s="144"/>
      <c r="H162" s="1142"/>
      <c r="I162" s="1230"/>
      <c r="J162" s="1232">
        <f>SUM(N163:AU163)</f>
        <v>0</v>
      </c>
      <c r="K162" s="1239">
        <f t="shared" si="8"/>
        <v>0</v>
      </c>
      <c r="L162" s="1209"/>
      <c r="M162" s="30" t="s">
        <v>30</v>
      </c>
      <c r="N162" s="140"/>
      <c r="O162" s="140"/>
      <c r="P162" s="131"/>
      <c r="Q162" s="131"/>
      <c r="R162" s="140"/>
      <c r="S162" s="131"/>
      <c r="T162" s="131"/>
      <c r="U162" s="131"/>
      <c r="V162" s="131"/>
      <c r="W162" s="131"/>
      <c r="X162" s="140"/>
      <c r="Y162" s="131"/>
      <c r="Z162" s="140"/>
      <c r="AA162" s="131"/>
      <c r="AB162" s="131"/>
      <c r="AC162" s="131"/>
      <c r="AD162" s="140"/>
      <c r="AE162" s="131"/>
      <c r="AF162" s="131"/>
      <c r="AG162" s="131"/>
      <c r="AH162" s="131"/>
      <c r="AI162" s="131"/>
      <c r="AJ162" s="140"/>
      <c r="AK162" s="131"/>
      <c r="AL162" s="131"/>
      <c r="AM162" s="131"/>
      <c r="AN162" s="131"/>
      <c r="AO162" s="131"/>
      <c r="AP162" s="137"/>
      <c r="AQ162" s="131"/>
      <c r="AR162" s="131"/>
      <c r="AS162" s="131"/>
      <c r="AT162" s="90"/>
      <c r="AU162" s="90"/>
      <c r="AV162" s="103">
        <f t="shared" si="7"/>
        <v>0</v>
      </c>
      <c r="AX162" s="349"/>
      <c r="AY162" s="349"/>
      <c r="AZ162" s="108"/>
      <c r="BA162" s="109"/>
    </row>
    <row r="163" spans="1:53" ht="13.2" hidden="1" customHeight="1" thickBot="1" x14ac:dyDescent="0.45">
      <c r="A163" s="1371"/>
      <c r="B163" s="1397"/>
      <c r="C163" s="1426"/>
      <c r="D163" s="1365"/>
      <c r="E163" s="84" t="s">
        <v>118</v>
      </c>
      <c r="F163" s="84"/>
      <c r="G163" s="84"/>
      <c r="H163" s="1137"/>
      <c r="I163" s="1235"/>
      <c r="J163" s="1236"/>
      <c r="K163" s="1240"/>
      <c r="L163" s="1222"/>
      <c r="M163" s="37" t="s">
        <v>31</v>
      </c>
      <c r="N163" s="134"/>
      <c r="O163" s="134"/>
      <c r="P163" s="91"/>
      <c r="Q163" s="91"/>
      <c r="R163" s="134"/>
      <c r="S163" s="91"/>
      <c r="T163" s="91"/>
      <c r="U163" s="91"/>
      <c r="V163" s="91"/>
      <c r="W163" s="91"/>
      <c r="X163" s="134"/>
      <c r="Y163" s="91"/>
      <c r="Z163" s="134"/>
      <c r="AA163" s="91"/>
      <c r="AB163" s="91"/>
      <c r="AC163" s="91"/>
      <c r="AD163" s="134"/>
      <c r="AE163" s="91"/>
      <c r="AF163" s="91"/>
      <c r="AG163" s="91"/>
      <c r="AH163" s="91"/>
      <c r="AI163" s="91"/>
      <c r="AJ163" s="134"/>
      <c r="AK163" s="91"/>
      <c r="AL163" s="91"/>
      <c r="AM163" s="135"/>
      <c r="AN163" s="91"/>
      <c r="AO163" s="91"/>
      <c r="AP163" s="135"/>
      <c r="AQ163" s="91"/>
      <c r="AR163" s="92"/>
      <c r="AS163" s="92"/>
      <c r="AT163" s="92"/>
      <c r="AU163" s="92"/>
      <c r="AV163" s="94">
        <f t="shared" si="7"/>
        <v>0</v>
      </c>
      <c r="AX163" s="349"/>
      <c r="AY163" s="349"/>
      <c r="AZ163" s="108"/>
      <c r="BA163" s="109"/>
    </row>
    <row r="164" spans="1:53" ht="13.2" hidden="1" customHeight="1" x14ac:dyDescent="0.4">
      <c r="A164" s="1370" t="s">
        <v>27</v>
      </c>
      <c r="B164" s="1397"/>
      <c r="C164" s="1350"/>
      <c r="D164" s="1335" t="s">
        <v>119</v>
      </c>
      <c r="E164" s="148" t="s">
        <v>338</v>
      </c>
      <c r="F164" s="1393"/>
      <c r="G164" s="281"/>
      <c r="H164" s="1142"/>
      <c r="I164" s="1230">
        <f>AV164</f>
        <v>0</v>
      </c>
      <c r="J164" s="1232">
        <f>SUM(N165:AU165)</f>
        <v>0</v>
      </c>
      <c r="K164" s="1239">
        <f>H164-J164</f>
        <v>0</v>
      </c>
      <c r="L164" s="1209"/>
      <c r="M164" s="30" t="s">
        <v>30</v>
      </c>
      <c r="N164" s="129"/>
      <c r="O164" s="129"/>
      <c r="P164" s="90"/>
      <c r="Q164" s="90"/>
      <c r="R164" s="129"/>
      <c r="S164" s="90"/>
      <c r="T164" s="90"/>
      <c r="U164" s="90"/>
      <c r="V164" s="90"/>
      <c r="W164" s="90"/>
      <c r="X164" s="129"/>
      <c r="Y164" s="90"/>
      <c r="Z164" s="129"/>
      <c r="AA164" s="90"/>
      <c r="AB164" s="90"/>
      <c r="AC164" s="90"/>
      <c r="AD164" s="129"/>
      <c r="AE164" s="90"/>
      <c r="AF164" s="90"/>
      <c r="AG164" s="90"/>
      <c r="AH164" s="90"/>
      <c r="AI164" s="90"/>
      <c r="AJ164" s="129"/>
      <c r="AK164" s="90"/>
      <c r="AL164" s="90"/>
      <c r="AM164" s="136"/>
      <c r="AN164" s="90"/>
      <c r="AO164" s="90"/>
      <c r="AP164" s="136"/>
      <c r="AQ164" s="131"/>
      <c r="AR164" s="90"/>
      <c r="AS164" s="90"/>
      <c r="AT164" s="90"/>
      <c r="AU164" s="90"/>
      <c r="AV164" s="103">
        <f t="shared" si="7"/>
        <v>0</v>
      </c>
      <c r="AX164" s="1697"/>
      <c r="AY164" s="1697"/>
      <c r="AZ164" s="108"/>
      <c r="BA164" s="109"/>
    </row>
    <row r="165" spans="1:53" ht="13.2" hidden="1" customHeight="1" thickBot="1" x14ac:dyDescent="0.45">
      <c r="A165" s="1371"/>
      <c r="B165" s="1397"/>
      <c r="C165" s="1351"/>
      <c r="D165" s="1336"/>
      <c r="E165" s="106" t="s">
        <v>120</v>
      </c>
      <c r="F165" s="1394"/>
      <c r="G165" s="282"/>
      <c r="H165" s="1137"/>
      <c r="I165" s="1235"/>
      <c r="J165" s="1236"/>
      <c r="K165" s="1240"/>
      <c r="L165" s="1222"/>
      <c r="M165" s="37" t="s">
        <v>31</v>
      </c>
      <c r="N165" s="134"/>
      <c r="O165" s="134"/>
      <c r="P165" s="91"/>
      <c r="Q165" s="91"/>
      <c r="R165" s="134"/>
      <c r="S165" s="91"/>
      <c r="T165" s="91"/>
      <c r="U165" s="91"/>
      <c r="V165" s="91"/>
      <c r="W165" s="91"/>
      <c r="X165" s="134"/>
      <c r="Y165" s="91"/>
      <c r="Z165" s="134"/>
      <c r="AA165" s="91"/>
      <c r="AB165" s="91"/>
      <c r="AC165" s="91"/>
      <c r="AD165" s="134"/>
      <c r="AE165" s="91"/>
      <c r="AF165" s="91"/>
      <c r="AG165" s="91"/>
      <c r="AH165" s="91"/>
      <c r="AI165" s="91"/>
      <c r="AJ165" s="134"/>
      <c r="AK165" s="91"/>
      <c r="AL165" s="91"/>
      <c r="AM165" s="135"/>
      <c r="AN165" s="91"/>
      <c r="AO165" s="91"/>
      <c r="AP165" s="135"/>
      <c r="AQ165" s="91"/>
      <c r="AR165" s="92"/>
      <c r="AS165" s="92"/>
      <c r="AT165" s="92"/>
      <c r="AU165" s="92"/>
      <c r="AV165" s="94">
        <f t="shared" si="7"/>
        <v>0</v>
      </c>
      <c r="AX165" s="1697"/>
      <c r="AY165" s="1697"/>
      <c r="AZ165" s="108"/>
      <c r="BA165" s="109"/>
    </row>
    <row r="166" spans="1:53" s="13" customFormat="1" ht="13.2" hidden="1" customHeight="1" thickBot="1" x14ac:dyDescent="0.45">
      <c r="A166" s="1370" t="s">
        <v>27</v>
      </c>
      <c r="B166" s="1397"/>
      <c r="C166" s="1372"/>
      <c r="D166" s="1389" t="s">
        <v>121</v>
      </c>
      <c r="E166" s="53" t="s">
        <v>101</v>
      </c>
      <c r="F166" s="144"/>
      <c r="G166" s="144"/>
      <c r="H166" s="1142"/>
      <c r="I166" s="1230">
        <f>AV166</f>
        <v>0</v>
      </c>
      <c r="J166" s="1232">
        <f>SUM(N167:AU167)</f>
        <v>0</v>
      </c>
      <c r="K166" s="1239">
        <f>H166-J166</f>
        <v>0</v>
      </c>
      <c r="L166" s="1209"/>
      <c r="M166" s="30" t="s">
        <v>30</v>
      </c>
      <c r="N166" s="140"/>
      <c r="O166" s="140"/>
      <c r="P166" s="131"/>
      <c r="Q166" s="90"/>
      <c r="R166" s="140"/>
      <c r="S166" s="131"/>
      <c r="T166" s="131"/>
      <c r="U166" s="131"/>
      <c r="V166" s="131"/>
      <c r="W166" s="131"/>
      <c r="X166" s="140"/>
      <c r="Y166" s="131"/>
      <c r="Z166" s="140"/>
      <c r="AA166" s="131"/>
      <c r="AB166" s="131"/>
      <c r="AC166" s="131"/>
      <c r="AD166" s="140"/>
      <c r="AE166" s="131"/>
      <c r="AF166" s="131"/>
      <c r="AG166" s="90"/>
      <c r="AH166" s="131"/>
      <c r="AI166" s="131"/>
      <c r="AJ166" s="140"/>
      <c r="AK166" s="131"/>
      <c r="AL166" s="131"/>
      <c r="AM166" s="130"/>
      <c r="AN166" s="90"/>
      <c r="AO166" s="141"/>
      <c r="AP166" s="130"/>
      <c r="AQ166" s="141"/>
      <c r="AR166" s="90"/>
      <c r="AS166" s="90"/>
      <c r="AT166" s="90"/>
      <c r="AU166" s="90"/>
      <c r="AV166" s="103">
        <f t="shared" si="7"/>
        <v>0</v>
      </c>
      <c r="AX166" s="1697"/>
      <c r="AY166" s="1697"/>
      <c r="AZ166" s="149"/>
      <c r="BA166" s="150"/>
    </row>
    <row r="167" spans="1:53" s="13" customFormat="1" ht="13.2" hidden="1" customHeight="1" thickBot="1" x14ac:dyDescent="0.45">
      <c r="A167" s="1371"/>
      <c r="B167" s="1397"/>
      <c r="C167" s="1372"/>
      <c r="D167" s="1365"/>
      <c r="E167" s="143" t="s">
        <v>102</v>
      </c>
      <c r="F167" s="84"/>
      <c r="G167" s="84"/>
      <c r="H167" s="1137"/>
      <c r="I167" s="1235"/>
      <c r="J167" s="1236"/>
      <c r="K167" s="1240"/>
      <c r="L167" s="1222"/>
      <c r="M167" s="37" t="s">
        <v>31</v>
      </c>
      <c r="N167" s="134"/>
      <c r="O167" s="134"/>
      <c r="P167" s="91"/>
      <c r="Q167" s="91"/>
      <c r="R167" s="134"/>
      <c r="S167" s="91"/>
      <c r="T167" s="91"/>
      <c r="U167" s="91"/>
      <c r="V167" s="91"/>
      <c r="W167" s="91"/>
      <c r="X167" s="134"/>
      <c r="Y167" s="91"/>
      <c r="Z167" s="134"/>
      <c r="AA167" s="91"/>
      <c r="AB167" s="91"/>
      <c r="AC167" s="91"/>
      <c r="AD167" s="134"/>
      <c r="AE167" s="91"/>
      <c r="AF167" s="91"/>
      <c r="AG167" s="91"/>
      <c r="AH167" s="91"/>
      <c r="AI167" s="91"/>
      <c r="AJ167" s="134"/>
      <c r="AK167" s="91"/>
      <c r="AL167" s="91"/>
      <c r="AM167" s="135"/>
      <c r="AN167" s="91"/>
      <c r="AO167" s="91"/>
      <c r="AP167" s="135"/>
      <c r="AQ167" s="91"/>
      <c r="AR167" s="92"/>
      <c r="AS167" s="92"/>
      <c r="AT167" s="92"/>
      <c r="AU167" s="92"/>
      <c r="AV167" s="94">
        <f t="shared" si="7"/>
        <v>0</v>
      </c>
      <c r="AX167" s="1697"/>
      <c r="AY167" s="1697"/>
      <c r="AZ167" s="149"/>
      <c r="BA167" s="150"/>
    </row>
    <row r="168" spans="1:53" ht="13.2" customHeight="1" x14ac:dyDescent="0.4">
      <c r="A168" s="1370" t="s">
        <v>27</v>
      </c>
      <c r="B168" s="1397"/>
      <c r="C168" s="1425"/>
      <c r="D168" s="1335" t="s">
        <v>119</v>
      </c>
      <c r="E168" s="82" t="s">
        <v>396</v>
      </c>
      <c r="F168" s="144"/>
      <c r="G168" s="144"/>
      <c r="H168" s="1638">
        <v>280</v>
      </c>
      <c r="I168" s="1230">
        <f>AV168</f>
        <v>280</v>
      </c>
      <c r="J168" s="1232">
        <f>SUM(N169:AU169)</f>
        <v>0</v>
      </c>
      <c r="K168" s="1239">
        <f>H168-J168</f>
        <v>280</v>
      </c>
      <c r="L168" s="1209"/>
      <c r="M168" s="30" t="s">
        <v>30</v>
      </c>
      <c r="N168" s="140"/>
      <c r="O168" s="140"/>
      <c r="P168" s="131"/>
      <c r="Q168" s="131"/>
      <c r="R168" s="140"/>
      <c r="S168" s="131"/>
      <c r="T168" s="131"/>
      <c r="U168" s="131">
        <v>150</v>
      </c>
      <c r="V168" s="131">
        <v>130</v>
      </c>
      <c r="W168" s="356"/>
      <c r="X168" s="140"/>
      <c r="Y168" s="131"/>
      <c r="Z168" s="140"/>
      <c r="AA168" s="131"/>
      <c r="AB168" s="90"/>
      <c r="AC168" s="90"/>
      <c r="AD168" s="140"/>
      <c r="AE168" s="131"/>
      <c r="AF168" s="131"/>
      <c r="AG168" s="131"/>
      <c r="AH168" s="131"/>
      <c r="AI168" s="131"/>
      <c r="AJ168" s="140"/>
      <c r="AK168" s="131"/>
      <c r="AL168" s="131"/>
      <c r="AM168" s="136"/>
      <c r="AN168" s="141"/>
      <c r="AO168" s="90"/>
      <c r="AP168" s="136"/>
      <c r="AQ168" s="90"/>
      <c r="AR168" s="90"/>
      <c r="AS168" s="90"/>
      <c r="AT168" s="90"/>
      <c r="AU168" s="90"/>
      <c r="AV168" s="103">
        <f t="shared" si="7"/>
        <v>280</v>
      </c>
      <c r="AX168" s="349"/>
      <c r="AY168" s="349"/>
      <c r="AZ168" s="108"/>
      <c r="BA168" s="109"/>
    </row>
    <row r="169" spans="1:53" ht="13.2" customHeight="1" thickBot="1" x14ac:dyDescent="0.45">
      <c r="A169" s="1371"/>
      <c r="B169" s="1397"/>
      <c r="C169" s="1426"/>
      <c r="D169" s="1336"/>
      <c r="E169" s="104" t="s">
        <v>122</v>
      </c>
      <c r="F169" s="84"/>
      <c r="G169" s="84"/>
      <c r="H169" s="1639"/>
      <c r="I169" s="1235"/>
      <c r="J169" s="1236"/>
      <c r="K169" s="1240"/>
      <c r="L169" s="1222"/>
      <c r="M169" s="37" t="s">
        <v>31</v>
      </c>
      <c r="N169" s="134"/>
      <c r="O169" s="134"/>
      <c r="P169" s="91"/>
      <c r="Q169" s="91"/>
      <c r="R169" s="134"/>
      <c r="S169" s="91"/>
      <c r="T169" s="91"/>
      <c r="U169" s="91"/>
      <c r="V169" s="91"/>
      <c r="W169" s="91"/>
      <c r="X169" s="134"/>
      <c r="Y169" s="91"/>
      <c r="Z169" s="134"/>
      <c r="AA169" s="91"/>
      <c r="AB169" s="91"/>
      <c r="AC169" s="91"/>
      <c r="AD169" s="134"/>
      <c r="AE169" s="91"/>
      <c r="AF169" s="91"/>
      <c r="AG169" s="91"/>
      <c r="AH169" s="91"/>
      <c r="AI169" s="91"/>
      <c r="AJ169" s="134"/>
      <c r="AK169" s="91"/>
      <c r="AL169" s="91"/>
      <c r="AM169" s="135"/>
      <c r="AN169" s="91"/>
      <c r="AO169" s="91"/>
      <c r="AP169" s="135"/>
      <c r="AQ169" s="91"/>
      <c r="AR169" s="92"/>
      <c r="AS169" s="91"/>
      <c r="AT169" s="92"/>
      <c r="AU169" s="92"/>
      <c r="AV169" s="94">
        <f t="shared" si="7"/>
        <v>0</v>
      </c>
      <c r="AX169" s="349"/>
      <c r="AY169" s="349"/>
      <c r="AZ169" s="108"/>
      <c r="BA169" s="109"/>
    </row>
    <row r="170" spans="1:53" ht="13.2" customHeight="1" x14ac:dyDescent="0.4">
      <c r="A170" s="1370" t="s">
        <v>27</v>
      </c>
      <c r="B170" s="1397"/>
      <c r="C170" s="1425"/>
      <c r="D170" s="1335" t="s">
        <v>119</v>
      </c>
      <c r="E170" s="56" t="s">
        <v>397</v>
      </c>
      <c r="F170" s="144"/>
      <c r="G170" s="144"/>
      <c r="H170" s="1142">
        <v>600</v>
      </c>
      <c r="I170" s="1230">
        <f>AV170</f>
        <v>600</v>
      </c>
      <c r="J170" s="1232">
        <f>SUM(N171:AU171)</f>
        <v>0</v>
      </c>
      <c r="K170" s="1239">
        <f>H170-J170</f>
        <v>600</v>
      </c>
      <c r="L170" s="1209"/>
      <c r="M170" s="30" t="s">
        <v>30</v>
      </c>
      <c r="N170" s="140"/>
      <c r="O170" s="140"/>
      <c r="P170" s="131"/>
      <c r="Q170" s="131"/>
      <c r="R170" s="140"/>
      <c r="S170" s="131"/>
      <c r="T170" s="131"/>
      <c r="U170" s="131"/>
      <c r="V170" s="131"/>
      <c r="W170" s="131"/>
      <c r="X170" s="140"/>
      <c r="Y170" s="131"/>
      <c r="Z170" s="140"/>
      <c r="AA170" s="131"/>
      <c r="AB170" s="131"/>
      <c r="AC170" s="131">
        <v>100</v>
      </c>
      <c r="AD170" s="140"/>
      <c r="AE170" s="131">
        <v>150</v>
      </c>
      <c r="AF170" s="131">
        <v>150</v>
      </c>
      <c r="AG170" s="131">
        <v>150</v>
      </c>
      <c r="AH170" s="320">
        <v>50</v>
      </c>
      <c r="AI170" s="131"/>
      <c r="AJ170" s="140"/>
      <c r="AK170" s="131"/>
      <c r="AL170" s="131"/>
      <c r="AM170" s="136"/>
      <c r="AN170" s="131"/>
      <c r="AO170" s="90"/>
      <c r="AP170" s="136"/>
      <c r="AQ170" s="90"/>
      <c r="AR170" s="90"/>
      <c r="AS170" s="90"/>
      <c r="AT170" s="90"/>
      <c r="AU170" s="90"/>
      <c r="AV170" s="103">
        <f t="shared" si="7"/>
        <v>600</v>
      </c>
      <c r="AX170" s="349"/>
      <c r="AY170" s="349"/>
      <c r="AZ170" s="108"/>
      <c r="BA170" s="109"/>
    </row>
    <row r="171" spans="1:53" ht="13.2" customHeight="1" thickBot="1" x14ac:dyDescent="0.45">
      <c r="A171" s="1371"/>
      <c r="B171" s="1397"/>
      <c r="C171" s="1426"/>
      <c r="D171" s="1336"/>
      <c r="E171" s="106" t="s">
        <v>123</v>
      </c>
      <c r="F171" s="84"/>
      <c r="G171" s="84"/>
      <c r="H171" s="1137"/>
      <c r="I171" s="1235"/>
      <c r="J171" s="1236"/>
      <c r="K171" s="1240"/>
      <c r="L171" s="1222"/>
      <c r="M171" s="37" t="s">
        <v>31</v>
      </c>
      <c r="N171" s="134"/>
      <c r="O171" s="134"/>
      <c r="P171" s="91"/>
      <c r="Q171" s="91"/>
      <c r="R171" s="134"/>
      <c r="S171" s="91"/>
      <c r="T171" s="91"/>
      <c r="U171" s="91"/>
      <c r="V171" s="91"/>
      <c r="W171" s="91"/>
      <c r="X171" s="134"/>
      <c r="Y171" s="91"/>
      <c r="Z171" s="134"/>
      <c r="AA171" s="135"/>
      <c r="AB171" s="91"/>
      <c r="AC171" s="91"/>
      <c r="AD171" s="134"/>
      <c r="AE171" s="91"/>
      <c r="AF171" s="91"/>
      <c r="AG171" s="91"/>
      <c r="AH171" s="91"/>
      <c r="AI171" s="91"/>
      <c r="AJ171" s="134"/>
      <c r="AK171" s="91"/>
      <c r="AL171" s="91"/>
      <c r="AM171" s="135"/>
      <c r="AN171" s="91"/>
      <c r="AO171" s="91"/>
      <c r="AP171" s="135"/>
      <c r="AQ171" s="91"/>
      <c r="AR171" s="92"/>
      <c r="AS171" s="92"/>
      <c r="AT171" s="92"/>
      <c r="AU171" s="92"/>
      <c r="AV171" s="94">
        <f t="shared" si="7"/>
        <v>0</v>
      </c>
      <c r="AX171" s="349"/>
      <c r="AY171" s="349"/>
      <c r="AZ171" s="108"/>
      <c r="BA171" s="109"/>
    </row>
    <row r="172" spans="1:53" ht="13.2" hidden="1" customHeight="1" x14ac:dyDescent="0.4">
      <c r="A172" s="1370" t="s">
        <v>27</v>
      </c>
      <c r="B172" s="1397"/>
      <c r="C172" s="1350"/>
      <c r="D172" s="1335" t="s">
        <v>119</v>
      </c>
      <c r="E172" s="148" t="s">
        <v>354</v>
      </c>
      <c r="F172" s="1393"/>
      <c r="G172" s="281"/>
      <c r="H172" s="1142"/>
      <c r="I172" s="1230">
        <f>AV172</f>
        <v>0</v>
      </c>
      <c r="J172" s="1232">
        <f>SUM(N173:AU173)</f>
        <v>0</v>
      </c>
      <c r="K172" s="1239">
        <f>H172-J172</f>
        <v>0</v>
      </c>
      <c r="L172" s="1209"/>
      <c r="M172" s="30" t="s">
        <v>30</v>
      </c>
      <c r="N172" s="129"/>
      <c r="O172" s="129"/>
      <c r="P172" s="90"/>
      <c r="Q172" s="90"/>
      <c r="R172" s="129"/>
      <c r="S172" s="90"/>
      <c r="T172" s="90"/>
      <c r="U172" s="90"/>
      <c r="V172" s="90"/>
      <c r="W172" s="90"/>
      <c r="X172" s="129"/>
      <c r="Y172" s="90"/>
      <c r="Z172" s="129"/>
      <c r="AA172" s="90"/>
      <c r="AB172" s="90"/>
      <c r="AC172" s="90"/>
      <c r="AD172" s="129"/>
      <c r="AE172" s="90"/>
      <c r="AF172" s="90"/>
      <c r="AG172" s="90"/>
      <c r="AH172" s="90"/>
      <c r="AI172" s="90"/>
      <c r="AJ172" s="129"/>
      <c r="AK172" s="90"/>
      <c r="AL172" s="90"/>
      <c r="AM172" s="90"/>
      <c r="AN172" s="90"/>
      <c r="AO172" s="90"/>
      <c r="AP172" s="90"/>
      <c r="AQ172" s="131"/>
      <c r="AR172" s="90"/>
      <c r="AS172" s="90"/>
      <c r="AT172" s="90"/>
      <c r="AU172" s="90"/>
      <c r="AV172" s="103">
        <f t="shared" si="7"/>
        <v>0</v>
      </c>
      <c r="AX172" s="1697"/>
      <c r="AY172" s="1697"/>
      <c r="AZ172" s="108"/>
      <c r="BA172" s="109"/>
    </row>
    <row r="173" spans="1:53" ht="13.2" hidden="1" customHeight="1" thickBot="1" x14ac:dyDescent="0.45">
      <c r="A173" s="1371"/>
      <c r="B173" s="1397"/>
      <c r="C173" s="1351"/>
      <c r="D173" s="1336"/>
      <c r="E173" s="106" t="s">
        <v>339</v>
      </c>
      <c r="F173" s="1394"/>
      <c r="G173" s="282"/>
      <c r="H173" s="1137"/>
      <c r="I173" s="1235"/>
      <c r="J173" s="1236"/>
      <c r="K173" s="1240"/>
      <c r="L173" s="1222"/>
      <c r="M173" s="37" t="s">
        <v>31</v>
      </c>
      <c r="N173" s="134"/>
      <c r="O173" s="134"/>
      <c r="P173" s="91"/>
      <c r="Q173" s="91"/>
      <c r="R173" s="134"/>
      <c r="S173" s="91"/>
      <c r="T173" s="91"/>
      <c r="U173" s="91"/>
      <c r="V173" s="91"/>
      <c r="W173" s="91"/>
      <c r="X173" s="134"/>
      <c r="Y173" s="91"/>
      <c r="Z173" s="134"/>
      <c r="AA173" s="135"/>
      <c r="AB173" s="91"/>
      <c r="AC173" s="91"/>
      <c r="AD173" s="134"/>
      <c r="AE173" s="91"/>
      <c r="AF173" s="91"/>
      <c r="AG173" s="91"/>
      <c r="AH173" s="91"/>
      <c r="AI173" s="91"/>
      <c r="AJ173" s="134"/>
      <c r="AK173" s="91"/>
      <c r="AL173" s="91"/>
      <c r="AM173" s="135"/>
      <c r="AN173" s="91"/>
      <c r="AO173" s="91"/>
      <c r="AP173" s="135"/>
      <c r="AQ173" s="91"/>
      <c r="AR173" s="92"/>
      <c r="AS173" s="92"/>
      <c r="AT173" s="92"/>
      <c r="AU173" s="92"/>
      <c r="AV173" s="94">
        <f t="shared" si="7"/>
        <v>0</v>
      </c>
      <c r="AX173" s="1697"/>
      <c r="AY173" s="1697"/>
      <c r="AZ173" s="108"/>
      <c r="BA173" s="109"/>
    </row>
    <row r="174" spans="1:53" s="13" customFormat="1" ht="13.2" hidden="1" customHeight="1" thickBot="1" x14ac:dyDescent="0.45">
      <c r="A174" s="1370" t="s">
        <v>27</v>
      </c>
      <c r="B174" s="1397"/>
      <c r="C174" s="1372"/>
      <c r="D174" s="1335" t="s">
        <v>119</v>
      </c>
      <c r="E174" s="148" t="s">
        <v>355</v>
      </c>
      <c r="F174" s="1350"/>
      <c r="G174" s="334"/>
      <c r="H174" s="1142"/>
      <c r="I174" s="1230">
        <f>AV174</f>
        <v>0</v>
      </c>
      <c r="J174" s="1232">
        <f>SUM(N175:AU175)</f>
        <v>0</v>
      </c>
      <c r="K174" s="1239">
        <f>H174-J174</f>
        <v>0</v>
      </c>
      <c r="L174" s="1209"/>
      <c r="M174" s="30" t="s">
        <v>30</v>
      </c>
      <c r="N174" s="129"/>
      <c r="O174" s="129"/>
      <c r="P174" s="90"/>
      <c r="Q174" s="90"/>
      <c r="R174" s="129"/>
      <c r="S174" s="90"/>
      <c r="T174" s="90"/>
      <c r="U174" s="90"/>
      <c r="V174" s="90"/>
      <c r="W174" s="90"/>
      <c r="X174" s="129"/>
      <c r="Y174" s="90"/>
      <c r="Z174" s="129"/>
      <c r="AA174" s="131"/>
      <c r="AB174" s="90"/>
      <c r="AC174" s="90"/>
      <c r="AD174" s="129"/>
      <c r="AE174" s="90"/>
      <c r="AF174" s="90"/>
      <c r="AG174" s="90"/>
      <c r="AH174" s="90"/>
      <c r="AI174" s="90"/>
      <c r="AJ174" s="129"/>
      <c r="AK174" s="90"/>
      <c r="AL174" s="90"/>
      <c r="AM174" s="131"/>
      <c r="AN174" s="90"/>
      <c r="AO174" s="131"/>
      <c r="AP174" s="131"/>
      <c r="AQ174" s="141"/>
      <c r="AR174" s="90"/>
      <c r="AS174" s="90"/>
      <c r="AT174" s="90"/>
      <c r="AU174" s="90"/>
      <c r="AV174" s="103">
        <f t="shared" si="7"/>
        <v>0</v>
      </c>
      <c r="AX174" s="1697"/>
      <c r="AY174" s="1697"/>
      <c r="AZ174" s="149"/>
      <c r="BA174" s="150"/>
    </row>
    <row r="175" spans="1:53" s="13" customFormat="1" ht="13.2" hidden="1" customHeight="1" thickBot="1" x14ac:dyDescent="0.45">
      <c r="A175" s="1371"/>
      <c r="B175" s="1397"/>
      <c r="C175" s="1372"/>
      <c r="D175" s="1336"/>
      <c r="E175" s="106" t="s">
        <v>352</v>
      </c>
      <c r="F175" s="1351"/>
      <c r="G175" s="333"/>
      <c r="H175" s="1137"/>
      <c r="I175" s="1235"/>
      <c r="J175" s="1236"/>
      <c r="K175" s="1240"/>
      <c r="L175" s="1222"/>
      <c r="M175" s="37" t="s">
        <v>31</v>
      </c>
      <c r="N175" s="134"/>
      <c r="O175" s="134"/>
      <c r="P175" s="91"/>
      <c r="Q175" s="91"/>
      <c r="R175" s="134"/>
      <c r="S175" s="91"/>
      <c r="T175" s="91"/>
      <c r="U175" s="91"/>
      <c r="V175" s="91"/>
      <c r="W175" s="91"/>
      <c r="X175" s="134"/>
      <c r="Y175" s="91"/>
      <c r="Z175" s="134"/>
      <c r="AA175" s="135"/>
      <c r="AB175" s="91"/>
      <c r="AC175" s="91"/>
      <c r="AD175" s="134"/>
      <c r="AE175" s="91"/>
      <c r="AF175" s="91"/>
      <c r="AG175" s="91"/>
      <c r="AH175" s="91"/>
      <c r="AI175" s="91"/>
      <c r="AJ175" s="134"/>
      <c r="AK175" s="91"/>
      <c r="AL175" s="91"/>
      <c r="AM175" s="135"/>
      <c r="AN175" s="91"/>
      <c r="AO175" s="91"/>
      <c r="AP175" s="135"/>
      <c r="AQ175" s="91"/>
      <c r="AR175" s="92"/>
      <c r="AS175" s="92"/>
      <c r="AT175" s="92"/>
      <c r="AU175" s="92"/>
      <c r="AV175" s="94">
        <f t="shared" si="7"/>
        <v>0</v>
      </c>
      <c r="AX175" s="1697"/>
      <c r="AY175" s="1697"/>
      <c r="AZ175" s="149"/>
      <c r="BA175" s="150"/>
    </row>
    <row r="176" spans="1:53" ht="13.2" hidden="1" customHeight="1" x14ac:dyDescent="0.4">
      <c r="A176" s="1370" t="s">
        <v>27</v>
      </c>
      <c r="B176" s="1397"/>
      <c r="C176" s="1425"/>
      <c r="D176" s="1872" t="s">
        <v>124</v>
      </c>
      <c r="E176" s="60" t="s">
        <v>125</v>
      </c>
      <c r="F176" s="151"/>
      <c r="G176" s="152"/>
      <c r="H176" s="1239"/>
      <c r="I176" s="1230"/>
      <c r="J176" s="1232">
        <f>SUM(N177:AU177)</f>
        <v>0</v>
      </c>
      <c r="K176" s="1239">
        <f>H176-J176</f>
        <v>0</v>
      </c>
      <c r="L176" s="1209"/>
      <c r="M176" s="30" t="s">
        <v>30</v>
      </c>
      <c r="N176" s="43"/>
      <c r="O176" s="43"/>
      <c r="P176" s="44"/>
      <c r="Q176" s="44"/>
      <c r="R176" s="43"/>
      <c r="S176" s="44"/>
      <c r="T176" s="44"/>
      <c r="U176" s="44"/>
      <c r="V176" s="44"/>
      <c r="W176" s="44"/>
      <c r="X176" s="43"/>
      <c r="Y176" s="44"/>
      <c r="Z176" s="43"/>
      <c r="AA176" s="45"/>
      <c r="AB176" s="44"/>
      <c r="AC176" s="44"/>
      <c r="AD176" s="43"/>
      <c r="AE176" s="44"/>
      <c r="AF176" s="44"/>
      <c r="AG176" s="44"/>
      <c r="AH176" s="44"/>
      <c r="AI176" s="44"/>
      <c r="AJ176" s="43"/>
      <c r="AK176" s="44"/>
      <c r="AL176" s="44"/>
      <c r="AM176" s="45"/>
      <c r="AN176" s="44"/>
      <c r="AO176" s="44"/>
      <c r="AP176" s="45"/>
      <c r="AQ176" s="44"/>
      <c r="AR176" s="44"/>
      <c r="AS176" s="44"/>
      <c r="AT176" s="44"/>
      <c r="AU176" s="153"/>
      <c r="AV176" s="34">
        <f t="shared" si="7"/>
        <v>0</v>
      </c>
      <c r="AX176" s="349"/>
      <c r="AY176" s="349"/>
      <c r="AZ176" s="108"/>
      <c r="BA176" s="109"/>
    </row>
    <row r="177" spans="1:53" ht="13.2" hidden="1" customHeight="1" thickBot="1" x14ac:dyDescent="0.45">
      <c r="A177" s="1371"/>
      <c r="B177" s="1397"/>
      <c r="C177" s="1426"/>
      <c r="D177" s="1873"/>
      <c r="E177" s="104" t="s">
        <v>126</v>
      </c>
      <c r="F177" s="154"/>
      <c r="G177" s="155"/>
      <c r="H177" s="1240"/>
      <c r="I177" s="1235"/>
      <c r="J177" s="1236"/>
      <c r="K177" s="1240"/>
      <c r="L177" s="1222"/>
      <c r="M177" s="37" t="s">
        <v>31</v>
      </c>
      <c r="N177" s="54"/>
      <c r="O177" s="54"/>
      <c r="P177" s="50"/>
      <c r="Q177" s="50"/>
      <c r="R177" s="54"/>
      <c r="S177" s="50"/>
      <c r="T177" s="50"/>
      <c r="U177" s="50"/>
      <c r="V177" s="50"/>
      <c r="W177" s="50"/>
      <c r="X177" s="54"/>
      <c r="Y177" s="50"/>
      <c r="Z177" s="54"/>
      <c r="AA177" s="87"/>
      <c r="AB177" s="50"/>
      <c r="AC177" s="50"/>
      <c r="AD177" s="54"/>
      <c r="AE177" s="50"/>
      <c r="AF177" s="50"/>
      <c r="AG177" s="50"/>
      <c r="AH177" s="50"/>
      <c r="AI177" s="50"/>
      <c r="AJ177" s="54"/>
      <c r="AK177" s="50"/>
      <c r="AL177" s="50"/>
      <c r="AM177" s="87"/>
      <c r="AN177" s="50"/>
      <c r="AO177" s="50"/>
      <c r="AP177" s="87"/>
      <c r="AQ177" s="50"/>
      <c r="AR177" s="49"/>
      <c r="AS177" s="49"/>
      <c r="AT177" s="49"/>
      <c r="AU177" s="156"/>
      <c r="AV177" s="42">
        <f t="shared" si="7"/>
        <v>0</v>
      </c>
      <c r="AX177" s="349"/>
      <c r="AY177" s="349"/>
      <c r="AZ177" s="108"/>
      <c r="BA177" s="109"/>
    </row>
    <row r="178" spans="1:53" ht="13.2" hidden="1" customHeight="1" x14ac:dyDescent="0.4">
      <c r="A178" s="1370" t="s">
        <v>27</v>
      </c>
      <c r="B178" s="1397"/>
      <c r="C178" s="1425"/>
      <c r="D178" s="1872" t="s">
        <v>124</v>
      </c>
      <c r="E178" s="157" t="s">
        <v>127</v>
      </c>
      <c r="F178" s="1140"/>
      <c r="G178" s="152"/>
      <c r="H178" s="1239"/>
      <c r="I178" s="1239">
        <f>AV178</f>
        <v>0</v>
      </c>
      <c r="J178" s="1232">
        <f>SUM(N179:AU179)</f>
        <v>0</v>
      </c>
      <c r="K178" s="1239">
        <f>H178-J178</f>
        <v>0</v>
      </c>
      <c r="L178" s="1209"/>
      <c r="M178" s="30" t="s">
        <v>30</v>
      </c>
      <c r="N178" s="158"/>
      <c r="O178" s="158"/>
      <c r="P178" s="46"/>
      <c r="Q178" s="46"/>
      <c r="R178" s="158"/>
      <c r="S178" s="46"/>
      <c r="T178" s="46"/>
      <c r="U178" s="46"/>
      <c r="V178" s="46"/>
      <c r="W178" s="46"/>
      <c r="X178" s="158"/>
      <c r="Y178" s="46"/>
      <c r="Z178" s="158"/>
      <c r="AA178" s="86"/>
      <c r="AB178" s="46"/>
      <c r="AC178" s="46"/>
      <c r="AD178" s="158"/>
      <c r="AE178" s="46"/>
      <c r="AF178" s="46"/>
      <c r="AG178" s="46"/>
      <c r="AH178" s="46"/>
      <c r="AI178" s="46"/>
      <c r="AJ178" s="158"/>
      <c r="AK178" s="46"/>
      <c r="AL178" s="46"/>
      <c r="AM178" s="86"/>
      <c r="AN178" s="46"/>
      <c r="AO178" s="46"/>
      <c r="AP178" s="153"/>
      <c r="AQ178" s="159"/>
      <c r="AR178" s="90"/>
      <c r="AS178" s="90"/>
      <c r="AT178" s="90"/>
      <c r="AU178" s="153"/>
      <c r="AV178" s="34">
        <f t="shared" si="7"/>
        <v>0</v>
      </c>
      <c r="AX178" s="349"/>
      <c r="AY178" s="349"/>
      <c r="AZ178" s="108"/>
      <c r="BA178" s="109"/>
    </row>
    <row r="179" spans="1:53" ht="13.2" hidden="1" customHeight="1" thickBot="1" x14ac:dyDescent="0.45">
      <c r="A179" s="1371"/>
      <c r="B179" s="1397"/>
      <c r="C179" s="1426"/>
      <c r="D179" s="1873"/>
      <c r="E179" s="160" t="s">
        <v>128</v>
      </c>
      <c r="F179" s="1141"/>
      <c r="G179" s="161"/>
      <c r="H179" s="1240"/>
      <c r="I179" s="1240"/>
      <c r="J179" s="1236"/>
      <c r="K179" s="1240"/>
      <c r="L179" s="1222"/>
      <c r="M179" s="37" t="s">
        <v>31</v>
      </c>
      <c r="N179" s="54"/>
      <c r="O179" s="54"/>
      <c r="P179" s="50"/>
      <c r="Q179" s="50"/>
      <c r="R179" s="54"/>
      <c r="S179" s="50"/>
      <c r="T179" s="50"/>
      <c r="U179" s="50"/>
      <c r="V179" s="50"/>
      <c r="W179" s="50"/>
      <c r="X179" s="54"/>
      <c r="Y179" s="50"/>
      <c r="Z179" s="54"/>
      <c r="AA179" s="87"/>
      <c r="AB179" s="50"/>
      <c r="AC179" s="50"/>
      <c r="AD179" s="54"/>
      <c r="AE179" s="50"/>
      <c r="AF179" s="50"/>
      <c r="AG179" s="50"/>
      <c r="AH179" s="50"/>
      <c r="AI179" s="50"/>
      <c r="AJ179" s="54"/>
      <c r="AK179" s="50"/>
      <c r="AL179" s="50"/>
      <c r="AM179" s="87"/>
      <c r="AN179" s="50"/>
      <c r="AO179" s="50"/>
      <c r="AP179" s="162"/>
      <c r="AQ179" s="163"/>
      <c r="AR179" s="92"/>
      <c r="AS179" s="92"/>
      <c r="AT179" s="92"/>
      <c r="AU179" s="156"/>
      <c r="AV179" s="42">
        <f t="shared" si="7"/>
        <v>0</v>
      </c>
      <c r="AX179" s="349"/>
      <c r="AY179" s="349"/>
      <c r="AZ179" s="108"/>
      <c r="BA179" s="109"/>
    </row>
    <row r="180" spans="1:53" ht="13.2" hidden="1" customHeight="1" x14ac:dyDescent="0.4">
      <c r="A180" s="1370" t="s">
        <v>27</v>
      </c>
      <c r="B180" s="1397"/>
      <c r="C180" s="1350"/>
      <c r="D180" s="1335" t="s">
        <v>129</v>
      </c>
      <c r="E180" s="164" t="s">
        <v>130</v>
      </c>
      <c r="F180" s="1700"/>
      <c r="G180" s="281"/>
      <c r="H180" s="1142"/>
      <c r="I180" s="1230">
        <f>AV180</f>
        <v>0</v>
      </c>
      <c r="J180" s="1232">
        <f>SUM(N181:AU181)</f>
        <v>0</v>
      </c>
      <c r="K180" s="1239">
        <f>H180-J180</f>
        <v>0</v>
      </c>
      <c r="L180" s="1209"/>
      <c r="M180" s="30" t="s">
        <v>30</v>
      </c>
      <c r="N180" s="129"/>
      <c r="O180" s="129"/>
      <c r="P180" s="90"/>
      <c r="Q180" s="90"/>
      <c r="R180" s="129"/>
      <c r="S180" s="90"/>
      <c r="T180" s="90"/>
      <c r="U180" s="90"/>
      <c r="V180" s="90"/>
      <c r="W180" s="90"/>
      <c r="X180" s="129"/>
      <c r="Y180" s="90"/>
      <c r="Z180" s="129"/>
      <c r="AA180" s="136"/>
      <c r="AB180" s="90"/>
      <c r="AC180" s="90"/>
      <c r="AD180" s="129"/>
      <c r="AE180" s="90"/>
      <c r="AF180" s="90"/>
      <c r="AG180" s="90"/>
      <c r="AH180" s="90"/>
      <c r="AI180" s="90"/>
      <c r="AJ180" s="129"/>
      <c r="AK180" s="90"/>
      <c r="AL180" s="90"/>
      <c r="AM180" s="136"/>
      <c r="AN180" s="90"/>
      <c r="AO180" s="90"/>
      <c r="AP180" s="136"/>
      <c r="AQ180" s="131"/>
      <c r="AR180" s="90"/>
      <c r="AS180" s="90"/>
      <c r="AT180" s="90"/>
      <c r="AU180" s="90"/>
      <c r="AV180" s="103">
        <f t="shared" si="7"/>
        <v>0</v>
      </c>
      <c r="AX180" s="1697"/>
      <c r="AY180" s="1697"/>
      <c r="AZ180" s="108"/>
      <c r="BA180" s="109"/>
    </row>
    <row r="181" spans="1:53" ht="13.2" hidden="1" customHeight="1" thickBot="1" x14ac:dyDescent="0.45">
      <c r="A181" s="1371"/>
      <c r="B181" s="1397"/>
      <c r="C181" s="1351"/>
      <c r="D181" s="1336"/>
      <c r="E181" s="165" t="s">
        <v>131</v>
      </c>
      <c r="F181" s="1701"/>
      <c r="G181" s="282"/>
      <c r="H181" s="1137"/>
      <c r="I181" s="1235"/>
      <c r="J181" s="1236"/>
      <c r="K181" s="1240"/>
      <c r="L181" s="1222"/>
      <c r="M181" s="37" t="s">
        <v>31</v>
      </c>
      <c r="N181" s="134"/>
      <c r="O181" s="134"/>
      <c r="P181" s="91"/>
      <c r="Q181" s="91"/>
      <c r="R181" s="134"/>
      <c r="S181" s="91"/>
      <c r="T181" s="91"/>
      <c r="U181" s="91"/>
      <c r="V181" s="91"/>
      <c r="W181" s="91"/>
      <c r="X181" s="134"/>
      <c r="Y181" s="91"/>
      <c r="Z181" s="134"/>
      <c r="AA181" s="135"/>
      <c r="AB181" s="91"/>
      <c r="AC181" s="91"/>
      <c r="AD181" s="134"/>
      <c r="AE181" s="91"/>
      <c r="AF181" s="91"/>
      <c r="AG181" s="91"/>
      <c r="AH181" s="91"/>
      <c r="AI181" s="91"/>
      <c r="AJ181" s="134"/>
      <c r="AK181" s="91"/>
      <c r="AL181" s="91"/>
      <c r="AM181" s="135"/>
      <c r="AN181" s="91"/>
      <c r="AO181" s="91"/>
      <c r="AP181" s="135"/>
      <c r="AQ181" s="91"/>
      <c r="AR181" s="92"/>
      <c r="AS181" s="92"/>
      <c r="AT181" s="92"/>
      <c r="AU181" s="92"/>
      <c r="AV181" s="94">
        <f t="shared" si="7"/>
        <v>0</v>
      </c>
      <c r="AX181" s="1697"/>
      <c r="AY181" s="1697"/>
      <c r="AZ181" s="108"/>
      <c r="BA181" s="109"/>
    </row>
    <row r="182" spans="1:53" s="13" customFormat="1" ht="13.2" hidden="1" customHeight="1" thickBot="1" x14ac:dyDescent="0.45">
      <c r="A182" s="1370" t="s">
        <v>27</v>
      </c>
      <c r="B182" s="1397"/>
      <c r="C182" s="1372"/>
      <c r="D182" s="1335" t="s">
        <v>132</v>
      </c>
      <c r="E182" s="56" t="s">
        <v>133</v>
      </c>
      <c r="F182" s="1350"/>
      <c r="G182" s="334"/>
      <c r="H182" s="1142"/>
      <c r="I182" s="1230">
        <f>AV182</f>
        <v>0</v>
      </c>
      <c r="J182" s="1232">
        <f>SUM(N183:AU183)</f>
        <v>0</v>
      </c>
      <c r="K182" s="1239">
        <f>H182-J182</f>
        <v>0</v>
      </c>
      <c r="L182" s="1209"/>
      <c r="M182" s="30" t="s">
        <v>30</v>
      </c>
      <c r="N182" s="129"/>
      <c r="O182" s="129"/>
      <c r="P182" s="90"/>
      <c r="Q182" s="90"/>
      <c r="R182" s="129"/>
      <c r="S182" s="90"/>
      <c r="T182" s="90"/>
      <c r="U182" s="90"/>
      <c r="V182" s="90"/>
      <c r="W182" s="90"/>
      <c r="X182" s="129"/>
      <c r="Y182" s="90"/>
      <c r="Z182" s="129"/>
      <c r="AA182" s="90"/>
      <c r="AB182" s="90"/>
      <c r="AC182" s="90"/>
      <c r="AD182" s="129"/>
      <c r="AE182" s="90"/>
      <c r="AF182" s="90"/>
      <c r="AG182" s="90"/>
      <c r="AH182" s="90"/>
      <c r="AI182" s="90"/>
      <c r="AJ182" s="129"/>
      <c r="AK182" s="90"/>
      <c r="AL182" s="90"/>
      <c r="AM182" s="130"/>
      <c r="AN182" s="90"/>
      <c r="AO182" s="141"/>
      <c r="AP182" s="130"/>
      <c r="AQ182" s="141"/>
      <c r="AR182" s="90"/>
      <c r="AS182" s="90"/>
      <c r="AT182" s="90"/>
      <c r="AU182" s="90"/>
      <c r="AV182" s="103">
        <f t="shared" si="7"/>
        <v>0</v>
      </c>
      <c r="AX182" s="1697"/>
      <c r="AY182" s="1697"/>
      <c r="AZ182" s="149"/>
      <c r="BA182" s="150"/>
    </row>
    <row r="183" spans="1:53" s="13" customFormat="1" ht="13.2" hidden="1" customHeight="1" thickBot="1" x14ac:dyDescent="0.45">
      <c r="A183" s="1371"/>
      <c r="B183" s="1332"/>
      <c r="C183" s="1372"/>
      <c r="D183" s="1336"/>
      <c r="E183" s="106" t="s">
        <v>134</v>
      </c>
      <c r="F183" s="1351"/>
      <c r="G183" s="333"/>
      <c r="H183" s="1137"/>
      <c r="I183" s="1235"/>
      <c r="J183" s="1236"/>
      <c r="K183" s="1240"/>
      <c r="L183" s="1222"/>
      <c r="M183" s="37" t="s">
        <v>31</v>
      </c>
      <c r="N183" s="134"/>
      <c r="O183" s="134"/>
      <c r="P183" s="91"/>
      <c r="Q183" s="91"/>
      <c r="R183" s="134"/>
      <c r="S183" s="91"/>
      <c r="T183" s="91"/>
      <c r="U183" s="91"/>
      <c r="V183" s="91"/>
      <c r="W183" s="91"/>
      <c r="X183" s="134"/>
      <c r="Y183" s="91"/>
      <c r="Z183" s="134"/>
      <c r="AA183" s="135"/>
      <c r="AB183" s="91"/>
      <c r="AC183" s="91"/>
      <c r="AD183" s="134"/>
      <c r="AE183" s="91"/>
      <c r="AF183" s="91"/>
      <c r="AG183" s="91"/>
      <c r="AH183" s="91"/>
      <c r="AI183" s="91"/>
      <c r="AJ183" s="134"/>
      <c r="AK183" s="91"/>
      <c r="AL183" s="91"/>
      <c r="AM183" s="135"/>
      <c r="AN183" s="91"/>
      <c r="AO183" s="91"/>
      <c r="AP183" s="135"/>
      <c r="AQ183" s="91"/>
      <c r="AR183" s="92"/>
      <c r="AS183" s="92"/>
      <c r="AT183" s="92"/>
      <c r="AU183" s="92"/>
      <c r="AV183" s="94">
        <f t="shared" si="7"/>
        <v>0</v>
      </c>
      <c r="AX183" s="1697"/>
      <c r="AY183" s="1697"/>
      <c r="AZ183" s="149"/>
      <c r="BA183" s="150"/>
    </row>
    <row r="184" spans="1:53" s="13" customFormat="1" ht="13.2" customHeight="1" x14ac:dyDescent="0.4">
      <c r="A184" s="1124" t="s">
        <v>135</v>
      </c>
      <c r="B184" s="1318"/>
      <c r="C184" s="1318"/>
      <c r="D184" s="1318"/>
      <c r="E184" s="1319"/>
      <c r="F184" s="1352">
        <f>SUM(F102:F167)</f>
        <v>0</v>
      </c>
      <c r="G184" s="347"/>
      <c r="H184" s="1130">
        <f>SUM(H136:H183)</f>
        <v>3080</v>
      </c>
      <c r="I184" s="1130">
        <f>SUM(I136:I183)</f>
        <v>3080</v>
      </c>
      <c r="J184" s="1326">
        <f>SUM(J136:J179)</f>
        <v>0</v>
      </c>
      <c r="K184" s="1130">
        <f>SUM(K136:K183)</f>
        <v>3080</v>
      </c>
      <c r="L184" s="1875">
        <f>J184/H184</f>
        <v>0</v>
      </c>
      <c r="M184" s="114" t="s">
        <v>39</v>
      </c>
      <c r="N184" s="167">
        <f>N136+N138+N140+N142+N144+N146+N148+N150+N152+N154+N156+N158+N160+N162+N164+N166+N168+N170+N172+N174+N176+N178+N180+N182</f>
        <v>0</v>
      </c>
      <c r="O184" s="167">
        <f>O136+O138+O140+O142+O144+O146+O148+O150+O152+O154+O156+O158+O160+O162+O164+O166+O168+O170+O172+O174+O176+O178+O180+O182</f>
        <v>0</v>
      </c>
      <c r="P184" s="166">
        <f t="shared" ref="P184:T185" si="9">P136+P138+P140+P142+P144+P146+P148+P150+P152+P154+P156+P158+P160+P162+P164+P166+P168+P170+P172+P174+P176+P178+P180+P182</f>
        <v>0</v>
      </c>
      <c r="Q184" s="166">
        <f t="shared" si="9"/>
        <v>120</v>
      </c>
      <c r="R184" s="167">
        <f>R136+R138+R140+R142+R144+R146+R148+R150+R152+R154+R156+R158+R160+R162+R164+R166+R168+R170+R172+R174+R176+R178+R180+R182</f>
        <v>0</v>
      </c>
      <c r="S184" s="166">
        <f t="shared" si="9"/>
        <v>200</v>
      </c>
      <c r="T184" s="166">
        <f t="shared" si="9"/>
        <v>160</v>
      </c>
      <c r="U184" s="166">
        <f>U136+U138+U140+U142+U144+U146+U148+U150+U152+U154+U156+U158+U160+U162+U164+U166+U168+U170+U172+U174+U176+U178+U180+U182</f>
        <v>150</v>
      </c>
      <c r="V184" s="166">
        <f t="shared" ref="V184:AN185" si="10">V136+V138+V140+V142+V144+V146+V148+V150+V152+V154+V156+V158+V160+V162+V164+V166+V168+V170+V172+V174+V176+V178+V180+V182</f>
        <v>130</v>
      </c>
      <c r="W184" s="166">
        <f t="shared" si="10"/>
        <v>200</v>
      </c>
      <c r="X184" s="167">
        <f>X136+X138+X140+X142+X144+X146+X148+X150+X152+X154+X156+X158+X160+X162+X164+X166+X168+X170+X172+X174+X176+X178+X180+X182</f>
        <v>0</v>
      </c>
      <c r="Y184" s="166">
        <f t="shared" si="10"/>
        <v>200</v>
      </c>
      <c r="Z184" s="167">
        <f>Z136+Z138+Z140+Z142+Z144+Z146+Z148+Z150+Z152+Z154+Z156+Z158+Z160+Z162+Z164+Z166+Z168+Z170+Z172+Z174+Z176+Z178+Z180+Z182</f>
        <v>0</v>
      </c>
      <c r="AA184" s="166">
        <f t="shared" si="10"/>
        <v>200</v>
      </c>
      <c r="AB184" s="166">
        <f t="shared" si="10"/>
        <v>200</v>
      </c>
      <c r="AC184" s="166">
        <f t="shared" si="10"/>
        <v>180</v>
      </c>
      <c r="AD184" s="167">
        <f>AD136+AD138+AD140+AD142+AD144+AD146+AD148+AD150+AD152+AD154+AD156+AD158+AD160+AD162+AD164+AD166+AD168+AD170+AD172+AD174+AD176+AD178+AD180+AD182</f>
        <v>0</v>
      </c>
      <c r="AE184" s="166">
        <f t="shared" si="10"/>
        <v>150</v>
      </c>
      <c r="AF184" s="166">
        <f t="shared" si="10"/>
        <v>150</v>
      </c>
      <c r="AG184" s="166">
        <f t="shared" si="10"/>
        <v>150</v>
      </c>
      <c r="AH184" s="166">
        <f t="shared" si="10"/>
        <v>50</v>
      </c>
      <c r="AI184" s="166">
        <f t="shared" si="10"/>
        <v>240</v>
      </c>
      <c r="AJ184" s="167">
        <f>AJ136+AJ138+AJ140+AJ142+AJ144+AJ146+AJ148+AJ150+AJ152+AJ154+AJ156+AJ158+AJ160+AJ162+AJ164+AJ166+AJ168+AJ170+AJ172+AJ174+AJ176+AJ178+AJ180+AJ182</f>
        <v>0</v>
      </c>
      <c r="AK184" s="166">
        <f t="shared" si="10"/>
        <v>200</v>
      </c>
      <c r="AL184" s="166">
        <f t="shared" si="10"/>
        <v>200</v>
      </c>
      <c r="AM184" s="166">
        <f t="shared" si="10"/>
        <v>200</v>
      </c>
      <c r="AN184" s="166">
        <f t="shared" si="10"/>
        <v>0</v>
      </c>
      <c r="AO184" s="242"/>
      <c r="AP184" s="304"/>
      <c r="AQ184" s="304"/>
      <c r="AR184" s="304"/>
      <c r="AS184" s="304"/>
      <c r="AT184" s="305"/>
      <c r="AU184" s="365"/>
      <c r="AV184" s="117">
        <f t="shared" si="7"/>
        <v>3080</v>
      </c>
      <c r="AX184" s="108"/>
      <c r="AY184" s="108"/>
      <c r="AZ184" s="108"/>
      <c r="BA184" s="109"/>
    </row>
    <row r="185" spans="1:53" s="13" customFormat="1" ht="13.2" customHeight="1" thickBot="1" x14ac:dyDescent="0.45">
      <c r="A185" s="1320"/>
      <c r="B185" s="1321"/>
      <c r="C185" s="1321"/>
      <c r="D185" s="1321"/>
      <c r="E185" s="1322"/>
      <c r="F185" s="1353"/>
      <c r="G185" s="348"/>
      <c r="H185" s="1874"/>
      <c r="I185" s="1874"/>
      <c r="J185" s="1327"/>
      <c r="K185" s="1874"/>
      <c r="L185" s="1876"/>
      <c r="M185" s="71" t="s">
        <v>40</v>
      </c>
      <c r="N185" s="169">
        <f>N137+N139+N141+N143+N145+N147+N149+N151+N153+N155+N157+N159+N161+N163+N165+N167+N169+N171+N173+N175+N177+N179+N181+N183</f>
        <v>0</v>
      </c>
      <c r="O185" s="169">
        <f>O137+O139+O141+O143+O145+O147+O149+O151+O153+O155+O157+O159+O161+O163+O165+O167+O169+O171+O173+O175+O177+O179+O181+O183</f>
        <v>0</v>
      </c>
      <c r="P185" s="168">
        <f>P137+P139+P141+P143+P145+P147+P149+P151+P153+P155+P157+P159+P161+P163+P165+P167+P169+P171+P173+P175+P177+P179+P181+P183</f>
        <v>0</v>
      </c>
      <c r="Q185" s="168">
        <f t="shared" si="9"/>
        <v>0</v>
      </c>
      <c r="R185" s="169">
        <f>R137+R139+R141+R143+R145+R147+R149+R151+R153+R155+R157+R159+R161+R163+R165+R167+R169+R171+R173+R175+R177+R179+R181+R183</f>
        <v>0</v>
      </c>
      <c r="S185" s="168">
        <f t="shared" si="9"/>
        <v>0</v>
      </c>
      <c r="T185" s="168">
        <f t="shared" si="9"/>
        <v>0</v>
      </c>
      <c r="U185" s="168">
        <f>U137+U139+U141+U143+U145+U147+U149+U151+U153+U155+U157+U159+U161+U163+U165+U167+U169+U171+U173+U175+U177+U179+U181+U183</f>
        <v>0</v>
      </c>
      <c r="V185" s="168">
        <f>V137+V139+V141+V143+V145+V147+V149+V151+V153+V155+V157+V159+V161+V163+V165+V167+V169+V171+V173+V175+V177+V179+V181+V183</f>
        <v>0</v>
      </c>
      <c r="W185" s="168">
        <f t="shared" si="10"/>
        <v>0</v>
      </c>
      <c r="X185" s="169">
        <f>X137+X139+X141+X143+X145+X147+X149+X151+X153+X155+X157+X159+X161+X163+X165+X167+X169+X171+X173+X175+X177+X179+X181+X183</f>
        <v>0</v>
      </c>
      <c r="Y185" s="168">
        <f t="shared" si="10"/>
        <v>0</v>
      </c>
      <c r="Z185" s="169">
        <f>Z137+Z139+Z141+Z143+Z145+Z147+Z149+Z151+Z153+Z155+Z157+Z159+Z161+Z163+Z165+Z167+Z169+Z171+Z173+Z175+Z177+Z179+Z181+Z183</f>
        <v>0</v>
      </c>
      <c r="AA185" s="170">
        <f t="shared" si="10"/>
        <v>0</v>
      </c>
      <c r="AB185" s="168">
        <f>AB137+AB139+AB141+AB143+AB145+AB147+AB149+AB151+AB153+AB155+AB157+AB159+AB161+AB163+AB165+AB167+AB169+AB171+AB173+AB175+AB177+AB179+AB181+AB183</f>
        <v>0</v>
      </c>
      <c r="AC185" s="168">
        <f t="shared" si="10"/>
        <v>0</v>
      </c>
      <c r="AD185" s="169">
        <f>AD137+AD139+AD141+AD143+AD145+AD147+AD149+AD151+AD153+AD155+AD157+AD159+AD161+AD163+AD165+AD167+AD169+AD171+AD173+AD175+AD177+AD179+AD181+AD183</f>
        <v>0</v>
      </c>
      <c r="AE185" s="168">
        <f t="shared" si="10"/>
        <v>0</v>
      </c>
      <c r="AF185" s="168">
        <f t="shared" si="10"/>
        <v>0</v>
      </c>
      <c r="AG185" s="168">
        <f t="shared" si="10"/>
        <v>0</v>
      </c>
      <c r="AH185" s="168">
        <f>AH137+AH139+AH141+AH143+AH145+AH147+AH149+AH151+AH153+AH155+AH157+AH159+AH161+AH163+AH165+AH167+AH169+AH171+AH173+AH175+AH177+AH179+AH181+AH183</f>
        <v>0</v>
      </c>
      <c r="AI185" s="168">
        <f t="shared" si="10"/>
        <v>0</v>
      </c>
      <c r="AJ185" s="169">
        <f>AJ137+AJ139+AJ141+AJ143+AJ145+AJ147+AJ149+AJ151+AJ153+AJ155+AJ157+AJ159+AJ161+AJ163+AJ165+AJ167+AJ169+AJ171+AJ173+AJ175+AJ177+AJ179+AJ181+AJ183</f>
        <v>0</v>
      </c>
      <c r="AK185" s="168">
        <f t="shared" si="10"/>
        <v>0</v>
      </c>
      <c r="AL185" s="168">
        <f t="shared" si="10"/>
        <v>0</v>
      </c>
      <c r="AM185" s="168">
        <f t="shared" si="10"/>
        <v>0</v>
      </c>
      <c r="AN185" s="168">
        <f t="shared" si="10"/>
        <v>0</v>
      </c>
      <c r="AO185" s="306"/>
      <c r="AP185" s="307"/>
      <c r="AQ185" s="307"/>
      <c r="AR185" s="304"/>
      <c r="AS185" s="304"/>
      <c r="AT185" s="308"/>
      <c r="AU185" s="364"/>
      <c r="AV185" s="171">
        <f>AV145+AV149+AV153+AV155+AV157+AV161+AV167</f>
        <v>0</v>
      </c>
      <c r="AX185" s="108"/>
      <c r="AY185" s="108"/>
      <c r="AZ185" s="108"/>
      <c r="BA185" s="109"/>
    </row>
    <row r="186" spans="1:53" ht="13.2" customHeight="1" thickBot="1" x14ac:dyDescent="0.45">
      <c r="A186" s="1878" t="s">
        <v>7</v>
      </c>
      <c r="B186" s="1879" t="s">
        <v>8</v>
      </c>
      <c r="C186" s="1434" t="s">
        <v>9</v>
      </c>
      <c r="D186" s="1418" t="s">
        <v>10</v>
      </c>
      <c r="E186" s="1418" t="s">
        <v>11</v>
      </c>
      <c r="F186" s="1880" t="s">
        <v>12</v>
      </c>
      <c r="G186" s="1859" t="s">
        <v>13</v>
      </c>
      <c r="H186" s="1861" t="s">
        <v>14</v>
      </c>
      <c r="I186" s="1861" t="s">
        <v>15</v>
      </c>
      <c r="J186" s="1861" t="s">
        <v>16</v>
      </c>
      <c r="K186" s="1861" t="s">
        <v>17</v>
      </c>
      <c r="L186" s="1869" t="s">
        <v>18</v>
      </c>
      <c r="M186" s="1399" t="s">
        <v>19</v>
      </c>
      <c r="N186" s="121"/>
      <c r="O186" s="121"/>
      <c r="P186" s="122"/>
      <c r="Q186" s="122"/>
      <c r="R186" s="121"/>
      <c r="S186" s="122"/>
      <c r="T186" s="122"/>
      <c r="U186" s="122"/>
      <c r="V186" s="122"/>
      <c r="W186" s="122"/>
      <c r="X186" s="121"/>
      <c r="Y186" s="122"/>
      <c r="Z186" s="121"/>
      <c r="AA186" s="122"/>
      <c r="AB186" s="122"/>
      <c r="AC186" s="122"/>
      <c r="AD186" s="121"/>
      <c r="AE186" s="122"/>
      <c r="AF186" s="122"/>
      <c r="AG186" s="122"/>
      <c r="AH186" s="122"/>
      <c r="AI186" s="122"/>
      <c r="AJ186" s="121"/>
      <c r="AK186" s="122"/>
      <c r="AL186" s="122"/>
      <c r="AM186" s="122"/>
      <c r="AN186" s="122"/>
      <c r="AO186" s="122"/>
      <c r="AP186" s="124"/>
      <c r="AQ186" s="124"/>
      <c r="AR186" s="124"/>
      <c r="AS186" s="124"/>
      <c r="AT186" s="124"/>
      <c r="AU186" s="124"/>
      <c r="AV186" s="125"/>
      <c r="AX186" s="172"/>
      <c r="AY186" s="109"/>
      <c r="AZ186" s="109"/>
      <c r="BA186" s="109"/>
    </row>
    <row r="187" spans="1:53" ht="13.2" customHeight="1" thickBot="1" x14ac:dyDescent="0.45">
      <c r="A187" s="1413"/>
      <c r="B187" s="1435"/>
      <c r="C187" s="1435"/>
      <c r="D187" s="1416"/>
      <c r="E187" s="1416"/>
      <c r="F187" s="1881"/>
      <c r="G187" s="1860"/>
      <c r="H187" s="1862"/>
      <c r="I187" s="1862"/>
      <c r="J187" s="1862"/>
      <c r="K187" s="1862"/>
      <c r="L187" s="1870"/>
      <c r="M187" s="1400"/>
      <c r="N187" s="19">
        <v>1</v>
      </c>
      <c r="O187" s="19">
        <v>2</v>
      </c>
      <c r="P187" s="20">
        <v>3</v>
      </c>
      <c r="Q187" s="20">
        <v>4</v>
      </c>
      <c r="R187" s="19">
        <v>5</v>
      </c>
      <c r="S187" s="20">
        <v>7</v>
      </c>
      <c r="T187" s="20">
        <v>8</v>
      </c>
      <c r="U187" s="20">
        <v>9</v>
      </c>
      <c r="V187" s="20">
        <v>10</v>
      </c>
      <c r="W187" s="20">
        <v>11</v>
      </c>
      <c r="X187" s="19">
        <v>12</v>
      </c>
      <c r="Y187" s="20">
        <v>14</v>
      </c>
      <c r="Z187" s="19">
        <v>15</v>
      </c>
      <c r="AA187" s="20">
        <v>16</v>
      </c>
      <c r="AB187" s="20">
        <v>17</v>
      </c>
      <c r="AC187" s="20">
        <v>18</v>
      </c>
      <c r="AD187" s="19">
        <v>19</v>
      </c>
      <c r="AE187" s="20">
        <v>21</v>
      </c>
      <c r="AF187" s="20">
        <v>22</v>
      </c>
      <c r="AG187" s="20">
        <v>23</v>
      </c>
      <c r="AH187" s="20">
        <v>24</v>
      </c>
      <c r="AI187" s="20">
        <v>25</v>
      </c>
      <c r="AJ187" s="19">
        <v>26</v>
      </c>
      <c r="AK187" s="20">
        <v>28</v>
      </c>
      <c r="AL187" s="20">
        <v>29</v>
      </c>
      <c r="AM187" s="20">
        <v>30</v>
      </c>
      <c r="AN187" s="241">
        <v>31</v>
      </c>
      <c r="AO187" s="20"/>
      <c r="AP187" s="20"/>
      <c r="AQ187" s="21"/>
      <c r="AR187" s="20"/>
      <c r="AS187" s="22"/>
      <c r="AT187" s="22"/>
      <c r="AU187" s="363"/>
      <c r="AV187" s="23"/>
      <c r="AX187" s="173"/>
      <c r="AY187" s="109"/>
      <c r="AZ187" s="109"/>
      <c r="BA187" s="109"/>
    </row>
    <row r="188" spans="1:53" ht="13.2" customHeight="1" thickBot="1" x14ac:dyDescent="0.45">
      <c r="A188" s="1414"/>
      <c r="B188" s="1417"/>
      <c r="C188" s="1417"/>
      <c r="D188" s="1417"/>
      <c r="E188" s="1417"/>
      <c r="F188" s="1882"/>
      <c r="G188" s="1367"/>
      <c r="H188" s="1863"/>
      <c r="I188" s="1863"/>
      <c r="J188" s="1863"/>
      <c r="K188" s="1863"/>
      <c r="L188" s="1877"/>
      <c r="M188" s="1401"/>
      <c r="N188" s="24" t="s">
        <v>21</v>
      </c>
      <c r="O188" s="24" t="s">
        <v>22</v>
      </c>
      <c r="P188" s="25" t="s">
        <v>23</v>
      </c>
      <c r="Q188" s="25" t="s">
        <v>24</v>
      </c>
      <c r="R188" s="24" t="s">
        <v>25</v>
      </c>
      <c r="S188" s="25" t="s">
        <v>20</v>
      </c>
      <c r="T188" s="25" t="s">
        <v>21</v>
      </c>
      <c r="U188" s="25" t="s">
        <v>22</v>
      </c>
      <c r="V188" s="25" t="s">
        <v>23</v>
      </c>
      <c r="W188" s="25" t="s">
        <v>24</v>
      </c>
      <c r="X188" s="24" t="s">
        <v>25</v>
      </c>
      <c r="Y188" s="25" t="s">
        <v>20</v>
      </c>
      <c r="Z188" s="24" t="s">
        <v>21</v>
      </c>
      <c r="AA188" s="25" t="s">
        <v>22</v>
      </c>
      <c r="AB188" s="25" t="s">
        <v>23</v>
      </c>
      <c r="AC188" s="25" t="s">
        <v>24</v>
      </c>
      <c r="AD188" s="24" t="s">
        <v>25</v>
      </c>
      <c r="AE188" s="25" t="s">
        <v>20</v>
      </c>
      <c r="AF188" s="25" t="s">
        <v>21</v>
      </c>
      <c r="AG188" s="25" t="s">
        <v>22</v>
      </c>
      <c r="AH188" s="25" t="s">
        <v>23</v>
      </c>
      <c r="AI188" s="25" t="s">
        <v>24</v>
      </c>
      <c r="AJ188" s="24" t="s">
        <v>25</v>
      </c>
      <c r="AK188" s="25" t="s">
        <v>20</v>
      </c>
      <c r="AL188" s="25" t="s">
        <v>21</v>
      </c>
      <c r="AM188" s="25" t="s">
        <v>22</v>
      </c>
      <c r="AN188" s="25" t="s">
        <v>23</v>
      </c>
      <c r="AO188" s="25"/>
      <c r="AP188" s="25"/>
      <c r="AQ188" s="26"/>
      <c r="AR188" s="26"/>
      <c r="AS188" s="27"/>
      <c r="AT188" s="27"/>
      <c r="AU188" s="26"/>
      <c r="AV188" s="28" t="s">
        <v>26</v>
      </c>
      <c r="AW188" s="29"/>
      <c r="AX188" s="112"/>
      <c r="AY188" s="112"/>
      <c r="AZ188" s="109"/>
      <c r="BA188" s="109"/>
    </row>
    <row r="189" spans="1:53" s="13" customFormat="1" ht="13.2" hidden="1" customHeight="1" x14ac:dyDescent="0.4">
      <c r="A189" s="1370" t="s">
        <v>27</v>
      </c>
      <c r="B189" s="1331" t="s">
        <v>136</v>
      </c>
      <c r="C189" s="1350"/>
      <c r="D189" s="1335" t="s">
        <v>137</v>
      </c>
      <c r="E189" s="148" t="s">
        <v>138</v>
      </c>
      <c r="F189" s="1140"/>
      <c r="G189" s="329"/>
      <c r="H189" s="1142"/>
      <c r="I189" s="1230">
        <f>AV189</f>
        <v>0</v>
      </c>
      <c r="J189" s="1232">
        <f>SUM(N190:AU190)</f>
        <v>0</v>
      </c>
      <c r="K189" s="1239">
        <f>H189-J189</f>
        <v>0</v>
      </c>
      <c r="L189" s="1209"/>
      <c r="M189" s="30" t="s">
        <v>30</v>
      </c>
      <c r="N189" s="140"/>
      <c r="O189" s="140"/>
      <c r="P189" s="131"/>
      <c r="Q189" s="131"/>
      <c r="R189" s="140"/>
      <c r="S189" s="131"/>
      <c r="T189" s="131"/>
      <c r="U189" s="131"/>
      <c r="V189" s="131"/>
      <c r="W189" s="131"/>
      <c r="X189" s="140"/>
      <c r="Y189" s="131"/>
      <c r="Z189" s="140"/>
      <c r="AA189" s="136"/>
      <c r="AB189" s="131"/>
      <c r="AC189" s="131"/>
      <c r="AD189" s="140"/>
      <c r="AE189" s="131"/>
      <c r="AF189" s="131"/>
      <c r="AG189" s="131"/>
      <c r="AH189" s="131"/>
      <c r="AI189" s="131"/>
      <c r="AJ189" s="140"/>
      <c r="AK189" s="131"/>
      <c r="AL189" s="131"/>
      <c r="AM189" s="136"/>
      <c r="AN189" s="131"/>
      <c r="AO189" s="90"/>
      <c r="AP189" s="136"/>
      <c r="AQ189" s="90"/>
      <c r="AR189" s="90"/>
      <c r="AS189" s="90"/>
      <c r="AT189" s="90"/>
      <c r="AU189" s="90"/>
      <c r="AV189" s="103">
        <f t="shared" ref="AV189:AV252" si="11">SUM(N189:AU189)</f>
        <v>0</v>
      </c>
      <c r="AX189" s="1697"/>
      <c r="AY189" s="1697"/>
      <c r="AZ189" s="149"/>
      <c r="BA189" s="150"/>
    </row>
    <row r="190" spans="1:53" s="13" customFormat="1" ht="13.2" hidden="1" customHeight="1" thickBot="1" x14ac:dyDescent="0.45">
      <c r="A190" s="1371"/>
      <c r="B190" s="1397"/>
      <c r="C190" s="1351"/>
      <c r="D190" s="1388"/>
      <c r="E190" s="106" t="s">
        <v>139</v>
      </c>
      <c r="F190" s="1141"/>
      <c r="G190" s="330"/>
      <c r="H190" s="1137"/>
      <c r="I190" s="1235"/>
      <c r="J190" s="1236"/>
      <c r="K190" s="1240"/>
      <c r="L190" s="1222"/>
      <c r="M190" s="37" t="s">
        <v>31</v>
      </c>
      <c r="N190" s="174"/>
      <c r="O190" s="174"/>
      <c r="P190" s="240"/>
      <c r="Q190" s="240"/>
      <c r="R190" s="174"/>
      <c r="S190" s="240"/>
      <c r="T190" s="240"/>
      <c r="U190" s="240"/>
      <c r="V190" s="240"/>
      <c r="W190" s="240"/>
      <c r="X190" s="174"/>
      <c r="Y190" s="240"/>
      <c r="Z190" s="174"/>
      <c r="AA190" s="135"/>
      <c r="AB190" s="240"/>
      <c r="AC190" s="240"/>
      <c r="AD190" s="174"/>
      <c r="AE190" s="240"/>
      <c r="AF190" s="240"/>
      <c r="AG190" s="91"/>
      <c r="AH190" s="240"/>
      <c r="AI190" s="240"/>
      <c r="AJ190" s="174"/>
      <c r="AK190" s="240"/>
      <c r="AL190" s="240"/>
      <c r="AM190" s="135"/>
      <c r="AN190" s="240"/>
      <c r="AO190" s="91"/>
      <c r="AP190" s="135"/>
      <c r="AQ190" s="91"/>
      <c r="AR190" s="92"/>
      <c r="AS190" s="92"/>
      <c r="AT190" s="92"/>
      <c r="AU190" s="92"/>
      <c r="AV190" s="94">
        <f t="shared" si="11"/>
        <v>0</v>
      </c>
      <c r="AX190" s="1697"/>
      <c r="AY190" s="1697"/>
      <c r="AZ190" s="149"/>
      <c r="BA190" s="150"/>
    </row>
    <row r="191" spans="1:53" s="13" customFormat="1" ht="13.2" hidden="1" customHeight="1" x14ac:dyDescent="0.4">
      <c r="A191" s="1370" t="s">
        <v>27</v>
      </c>
      <c r="B191" s="1397"/>
      <c r="C191" s="1350"/>
      <c r="D191" s="1226"/>
      <c r="E191" s="82"/>
      <c r="F191" s="144"/>
      <c r="G191" s="144"/>
      <c r="H191" s="1142"/>
      <c r="I191" s="1230">
        <f>AV191</f>
        <v>0</v>
      </c>
      <c r="J191" s="1232">
        <f>SUM(N192:AU192)</f>
        <v>0</v>
      </c>
      <c r="K191" s="1239">
        <f>H191-J191</f>
        <v>0</v>
      </c>
      <c r="L191" s="1209"/>
      <c r="M191" s="30" t="s">
        <v>30</v>
      </c>
      <c r="N191" s="140"/>
      <c r="O191" s="140"/>
      <c r="P191" s="131"/>
      <c r="Q191" s="131"/>
      <c r="R191" s="140"/>
      <c r="S191" s="131"/>
      <c r="T191" s="131"/>
      <c r="U191" s="131"/>
      <c r="V191" s="131"/>
      <c r="W191" s="131"/>
      <c r="X191" s="140"/>
      <c r="Y191" s="131"/>
      <c r="Z191" s="140"/>
      <c r="AA191" s="136"/>
      <c r="AB191" s="131"/>
      <c r="AC191" s="131"/>
      <c r="AD191" s="140"/>
      <c r="AE191" s="131"/>
      <c r="AF191" s="131"/>
      <c r="AG191" s="131"/>
      <c r="AH191" s="131"/>
      <c r="AI191" s="131"/>
      <c r="AJ191" s="140"/>
      <c r="AK191" s="131"/>
      <c r="AL191" s="131"/>
      <c r="AM191" s="136"/>
      <c r="AN191" s="131"/>
      <c r="AO191" s="90"/>
      <c r="AP191" s="136"/>
      <c r="AQ191" s="90"/>
      <c r="AR191" s="90"/>
      <c r="AS191" s="90"/>
      <c r="AT191" s="90"/>
      <c r="AU191" s="90"/>
      <c r="AV191" s="103">
        <f t="shared" si="11"/>
        <v>0</v>
      </c>
      <c r="AX191" s="1697"/>
      <c r="AY191" s="1697"/>
      <c r="AZ191" s="149"/>
      <c r="BA191" s="150"/>
    </row>
    <row r="192" spans="1:53" s="13" customFormat="1" ht="13.2" hidden="1" customHeight="1" thickBot="1" x14ac:dyDescent="0.45">
      <c r="A192" s="1371"/>
      <c r="B192" s="1397"/>
      <c r="C192" s="1351"/>
      <c r="D192" s="1282"/>
      <c r="E192" s="105"/>
      <c r="F192" s="105"/>
      <c r="G192" s="105"/>
      <c r="H192" s="1137"/>
      <c r="I192" s="1235"/>
      <c r="J192" s="1236"/>
      <c r="K192" s="1240"/>
      <c r="L192" s="1222"/>
      <c r="M192" s="37" t="s">
        <v>31</v>
      </c>
      <c r="N192" s="174"/>
      <c r="O192" s="174"/>
      <c r="P192" s="240"/>
      <c r="Q192" s="240"/>
      <c r="R192" s="174"/>
      <c r="S192" s="240"/>
      <c r="T192" s="240"/>
      <c r="U192" s="240"/>
      <c r="V192" s="240"/>
      <c r="W192" s="240"/>
      <c r="X192" s="174"/>
      <c r="Y192" s="240"/>
      <c r="Z192" s="174"/>
      <c r="AA192" s="175"/>
      <c r="AB192" s="240"/>
      <c r="AC192" s="240"/>
      <c r="AD192" s="174"/>
      <c r="AE192" s="240"/>
      <c r="AF192" s="240"/>
      <c r="AG192" s="240"/>
      <c r="AH192" s="240"/>
      <c r="AI192" s="240"/>
      <c r="AJ192" s="174"/>
      <c r="AK192" s="240"/>
      <c r="AL192" s="240"/>
      <c r="AM192" s="175"/>
      <c r="AN192" s="240"/>
      <c r="AO192" s="91"/>
      <c r="AP192" s="175"/>
      <c r="AQ192" s="91"/>
      <c r="AR192" s="91"/>
      <c r="AS192" s="91"/>
      <c r="AT192" s="92"/>
      <c r="AU192" s="92"/>
      <c r="AV192" s="94">
        <f t="shared" si="11"/>
        <v>0</v>
      </c>
      <c r="AX192" s="1697"/>
      <c r="AY192" s="1697"/>
      <c r="AZ192" s="149"/>
      <c r="BA192" s="150"/>
    </row>
    <row r="193" spans="1:53" s="13" customFormat="1" ht="13.2" customHeight="1" thickBot="1" x14ac:dyDescent="0.45">
      <c r="A193" s="1370" t="s">
        <v>27</v>
      </c>
      <c r="B193" s="1397"/>
      <c r="C193" s="1372"/>
      <c r="D193" s="1226" t="s">
        <v>169</v>
      </c>
      <c r="E193" s="82" t="s">
        <v>417</v>
      </c>
      <c r="F193" s="1393"/>
      <c r="G193" s="281"/>
      <c r="H193" s="1142">
        <v>250</v>
      </c>
      <c r="I193" s="1230">
        <f>AV193</f>
        <v>250</v>
      </c>
      <c r="J193" s="1232">
        <f>SUM(N194:AU194)</f>
        <v>0</v>
      </c>
      <c r="K193" s="1239">
        <f>H193-J193</f>
        <v>250</v>
      </c>
      <c r="L193" s="1209"/>
      <c r="M193" s="30" t="s">
        <v>30</v>
      </c>
      <c r="N193" s="129"/>
      <c r="O193" s="129"/>
      <c r="P193" s="90"/>
      <c r="Q193" s="90"/>
      <c r="R193" s="129"/>
      <c r="S193" s="90"/>
      <c r="T193" s="90">
        <v>250</v>
      </c>
      <c r="U193" s="90"/>
      <c r="V193" s="356"/>
      <c r="W193" s="90"/>
      <c r="X193" s="129"/>
      <c r="Y193" s="90"/>
      <c r="Z193" s="129"/>
      <c r="AA193" s="136"/>
      <c r="AB193" s="90"/>
      <c r="AC193" s="90"/>
      <c r="AD193" s="129"/>
      <c r="AE193" s="90"/>
      <c r="AF193" s="90"/>
      <c r="AG193" s="90"/>
      <c r="AH193" s="90"/>
      <c r="AI193" s="90"/>
      <c r="AJ193" s="129"/>
      <c r="AK193" s="90"/>
      <c r="AL193" s="90"/>
      <c r="AM193" s="136"/>
      <c r="AN193" s="90"/>
      <c r="AO193" s="90"/>
      <c r="AP193" s="136"/>
      <c r="AQ193" s="131"/>
      <c r="AR193" s="90"/>
      <c r="AS193" s="90"/>
      <c r="AT193" s="90"/>
      <c r="AU193" s="90"/>
      <c r="AV193" s="103">
        <f t="shared" si="11"/>
        <v>250</v>
      </c>
      <c r="AX193" s="108"/>
      <c r="AY193" s="108"/>
      <c r="AZ193" s="149"/>
      <c r="BA193" s="150"/>
    </row>
    <row r="194" spans="1:53" s="13" customFormat="1" ht="13.2" customHeight="1" thickBot="1" x14ac:dyDescent="0.45">
      <c r="A194" s="1371"/>
      <c r="B194" s="1397"/>
      <c r="C194" s="1372"/>
      <c r="D194" s="1282"/>
      <c r="E194" s="105" t="s">
        <v>418</v>
      </c>
      <c r="F194" s="1394"/>
      <c r="G194" s="282"/>
      <c r="H194" s="1137"/>
      <c r="I194" s="1235"/>
      <c r="J194" s="1236"/>
      <c r="K194" s="1240"/>
      <c r="L194" s="1222"/>
      <c r="M194" s="37" t="s">
        <v>31</v>
      </c>
      <c r="N194" s="134"/>
      <c r="O194" s="134"/>
      <c r="P194" s="91"/>
      <c r="Q194" s="91"/>
      <c r="R194" s="134"/>
      <c r="S194" s="91"/>
      <c r="T194" s="91"/>
      <c r="U194" s="91"/>
      <c r="V194" s="91"/>
      <c r="W194" s="91"/>
      <c r="X194" s="134"/>
      <c r="Y194" s="91"/>
      <c r="Z194" s="134"/>
      <c r="AA194" s="135"/>
      <c r="AB194" s="91"/>
      <c r="AC194" s="91"/>
      <c r="AD194" s="134"/>
      <c r="AE194" s="91"/>
      <c r="AF194" s="91"/>
      <c r="AG194" s="91"/>
      <c r="AH194" s="91"/>
      <c r="AI194" s="91"/>
      <c r="AJ194" s="134"/>
      <c r="AK194" s="91"/>
      <c r="AL194" s="91"/>
      <c r="AM194" s="135"/>
      <c r="AN194" s="91"/>
      <c r="AO194" s="91"/>
      <c r="AP194" s="135"/>
      <c r="AQ194" s="91"/>
      <c r="AR194" s="92"/>
      <c r="AS194" s="92"/>
      <c r="AT194" s="92"/>
      <c r="AU194" s="92"/>
      <c r="AV194" s="94">
        <f t="shared" si="11"/>
        <v>0</v>
      </c>
      <c r="AX194" s="108"/>
      <c r="AY194" s="108"/>
      <c r="AZ194" s="149"/>
      <c r="BA194" s="150"/>
    </row>
    <row r="195" spans="1:53" s="13" customFormat="1" ht="13.2" customHeight="1" thickBot="1" x14ac:dyDescent="0.45">
      <c r="A195" s="1370" t="s">
        <v>27</v>
      </c>
      <c r="B195" s="1397"/>
      <c r="C195" s="1372"/>
      <c r="D195" s="1373" t="s">
        <v>410</v>
      </c>
      <c r="E195" s="147" t="s">
        <v>419</v>
      </c>
      <c r="F195" s="1350"/>
      <c r="G195" s="334"/>
      <c r="H195" s="1142">
        <v>100</v>
      </c>
      <c r="I195" s="1230">
        <f>AV195</f>
        <v>100</v>
      </c>
      <c r="J195" s="1232">
        <f>SUM(N196:AU196)</f>
        <v>0</v>
      </c>
      <c r="K195" s="1239">
        <f>H195-J195</f>
        <v>100</v>
      </c>
      <c r="L195" s="1209"/>
      <c r="M195" s="30" t="s">
        <v>30</v>
      </c>
      <c r="N195" s="140"/>
      <c r="O195" s="140"/>
      <c r="P195" s="131"/>
      <c r="Q195" s="131"/>
      <c r="R195" s="140"/>
      <c r="S195" s="131"/>
      <c r="T195" s="131"/>
      <c r="U195" s="131"/>
      <c r="V195" s="131"/>
      <c r="W195" s="131"/>
      <c r="X195" s="140"/>
      <c r="Y195" s="131"/>
      <c r="Z195" s="140"/>
      <c r="AA195" s="130"/>
      <c r="AB195" s="131"/>
      <c r="AC195" s="131"/>
      <c r="AD195" s="140"/>
      <c r="AE195" s="131">
        <v>100</v>
      </c>
      <c r="AF195" s="131"/>
      <c r="AG195" s="131"/>
      <c r="AH195" s="131"/>
      <c r="AI195" s="131"/>
      <c r="AJ195" s="140"/>
      <c r="AK195" s="131"/>
      <c r="AL195" s="131"/>
      <c r="AM195" s="130"/>
      <c r="AN195" s="131"/>
      <c r="AO195" s="131"/>
      <c r="AP195" s="137"/>
      <c r="AQ195" s="131"/>
      <c r="AR195" s="131"/>
      <c r="AS195" s="131"/>
      <c r="AT195" s="131"/>
      <c r="AU195" s="131"/>
      <c r="AV195" s="103">
        <f t="shared" si="11"/>
        <v>100</v>
      </c>
      <c r="AX195" s="108"/>
      <c r="AY195" s="108"/>
      <c r="AZ195" s="149"/>
      <c r="BA195" s="150"/>
    </row>
    <row r="196" spans="1:53" s="13" customFormat="1" ht="13.2" customHeight="1" thickBot="1" x14ac:dyDescent="0.45">
      <c r="A196" s="1371"/>
      <c r="B196" s="1397"/>
      <c r="C196" s="1372"/>
      <c r="D196" s="1336"/>
      <c r="E196" s="143" t="s">
        <v>420</v>
      </c>
      <c r="F196" s="1351"/>
      <c r="G196" s="333"/>
      <c r="H196" s="1137"/>
      <c r="I196" s="1235"/>
      <c r="J196" s="1236"/>
      <c r="K196" s="1240"/>
      <c r="L196" s="1222"/>
      <c r="M196" s="37" t="s">
        <v>31</v>
      </c>
      <c r="N196" s="134"/>
      <c r="O196" s="134"/>
      <c r="P196" s="91"/>
      <c r="Q196" s="91"/>
      <c r="R196" s="134"/>
      <c r="S196" s="91"/>
      <c r="T196" s="91"/>
      <c r="U196" s="91"/>
      <c r="V196" s="91"/>
      <c r="W196" s="91"/>
      <c r="X196" s="134"/>
      <c r="Y196" s="91"/>
      <c r="Z196" s="134"/>
      <c r="AA196" s="135"/>
      <c r="AB196" s="91"/>
      <c r="AC196" s="91"/>
      <c r="AD196" s="134"/>
      <c r="AE196" s="91"/>
      <c r="AF196" s="91"/>
      <c r="AG196" s="91"/>
      <c r="AH196" s="91"/>
      <c r="AI196" s="91"/>
      <c r="AJ196" s="134"/>
      <c r="AK196" s="91"/>
      <c r="AL196" s="91"/>
      <c r="AM196" s="135"/>
      <c r="AN196" s="91"/>
      <c r="AO196" s="91"/>
      <c r="AP196" s="135"/>
      <c r="AQ196" s="91"/>
      <c r="AR196" s="92"/>
      <c r="AS196" s="92"/>
      <c r="AT196" s="92"/>
      <c r="AU196" s="92"/>
      <c r="AV196" s="94">
        <f t="shared" si="11"/>
        <v>0</v>
      </c>
      <c r="AX196" s="108"/>
      <c r="AY196" s="108"/>
      <c r="AZ196" s="149"/>
      <c r="BA196" s="150"/>
    </row>
    <row r="197" spans="1:53" s="13" customFormat="1" ht="13.2" hidden="1" customHeight="1" thickBot="1" x14ac:dyDescent="0.45">
      <c r="A197" s="1370" t="s">
        <v>27</v>
      </c>
      <c r="B197" s="1397"/>
      <c r="C197" s="1372"/>
      <c r="D197" s="1373" t="s">
        <v>141</v>
      </c>
      <c r="E197" s="274" t="s">
        <v>142</v>
      </c>
      <c r="F197" s="1393"/>
      <c r="G197" s="337"/>
      <c r="H197" s="1142"/>
      <c r="I197" s="1230">
        <f>AV197</f>
        <v>0</v>
      </c>
      <c r="J197" s="1232">
        <f>SUM(N198:AU198)</f>
        <v>0</v>
      </c>
      <c r="K197" s="1239">
        <f>H197-J197</f>
        <v>0</v>
      </c>
      <c r="L197" s="1209"/>
      <c r="M197" s="30" t="s">
        <v>30</v>
      </c>
      <c r="N197" s="140"/>
      <c r="O197" s="140"/>
      <c r="P197" s="131"/>
      <c r="Q197" s="131"/>
      <c r="R197" s="140"/>
      <c r="S197" s="131"/>
      <c r="T197" s="131"/>
      <c r="U197" s="131"/>
      <c r="V197" s="131"/>
      <c r="W197" s="131"/>
      <c r="X197" s="140"/>
      <c r="Y197" s="131"/>
      <c r="Z197" s="140"/>
      <c r="AA197" s="137"/>
      <c r="AB197" s="131"/>
      <c r="AC197" s="131"/>
      <c r="AD197" s="140"/>
      <c r="AE197" s="131"/>
      <c r="AF197" s="131"/>
      <c r="AG197" s="131"/>
      <c r="AH197" s="131"/>
      <c r="AI197" s="131"/>
      <c r="AJ197" s="140"/>
      <c r="AK197" s="131"/>
      <c r="AL197" s="131"/>
      <c r="AM197" s="137"/>
      <c r="AN197" s="131"/>
      <c r="AO197" s="141"/>
      <c r="AP197" s="137"/>
      <c r="AQ197" s="141"/>
      <c r="AR197" s="90"/>
      <c r="AS197" s="90"/>
      <c r="AT197" s="90"/>
      <c r="AU197" s="90"/>
      <c r="AV197" s="103">
        <f t="shared" si="11"/>
        <v>0</v>
      </c>
      <c r="AX197" s="108"/>
      <c r="AY197" s="108"/>
      <c r="AZ197" s="149"/>
      <c r="BA197" s="150"/>
    </row>
    <row r="198" spans="1:53" s="13" customFormat="1" ht="13.2" hidden="1" customHeight="1" thickBot="1" x14ac:dyDescent="0.45">
      <c r="A198" s="1371"/>
      <c r="B198" s="1397"/>
      <c r="C198" s="1372"/>
      <c r="D198" s="1336"/>
      <c r="E198" s="105" t="s">
        <v>143</v>
      </c>
      <c r="F198" s="1394"/>
      <c r="G198" s="338"/>
      <c r="H198" s="1137"/>
      <c r="I198" s="1235"/>
      <c r="J198" s="1236"/>
      <c r="K198" s="1240"/>
      <c r="L198" s="1222"/>
      <c r="M198" s="37" t="s">
        <v>31</v>
      </c>
      <c r="N198" s="134"/>
      <c r="O198" s="134"/>
      <c r="P198" s="91"/>
      <c r="Q198" s="91"/>
      <c r="R198" s="134"/>
      <c r="S198" s="91"/>
      <c r="T198" s="91"/>
      <c r="U198" s="91"/>
      <c r="V198" s="91"/>
      <c r="W198" s="91"/>
      <c r="X198" s="134"/>
      <c r="Y198" s="91"/>
      <c r="Z198" s="134"/>
      <c r="AA198" s="135"/>
      <c r="AB198" s="91"/>
      <c r="AC198" s="91"/>
      <c r="AD198" s="134"/>
      <c r="AE198" s="91"/>
      <c r="AF198" s="91"/>
      <c r="AG198" s="91"/>
      <c r="AH198" s="91"/>
      <c r="AI198" s="91"/>
      <c r="AJ198" s="134"/>
      <c r="AK198" s="91"/>
      <c r="AL198" s="91"/>
      <c r="AM198" s="135"/>
      <c r="AN198" s="91"/>
      <c r="AO198" s="91"/>
      <c r="AP198" s="135"/>
      <c r="AQ198" s="91"/>
      <c r="AR198" s="92"/>
      <c r="AS198" s="92"/>
      <c r="AT198" s="92"/>
      <c r="AU198" s="92"/>
      <c r="AV198" s="94">
        <f t="shared" si="11"/>
        <v>0</v>
      </c>
      <c r="AX198" s="108"/>
      <c r="AY198" s="108"/>
      <c r="AZ198" s="149"/>
      <c r="BA198" s="150"/>
    </row>
    <row r="199" spans="1:53" s="13" customFormat="1" ht="13.2" hidden="1" customHeight="1" thickBot="1" x14ac:dyDescent="0.45">
      <c r="A199" s="1370" t="s">
        <v>27</v>
      </c>
      <c r="B199" s="1397"/>
      <c r="C199" s="1372"/>
      <c r="D199" s="1364" t="s">
        <v>140</v>
      </c>
      <c r="E199" s="274" t="s">
        <v>144</v>
      </c>
      <c r="F199" s="1350"/>
      <c r="G199" s="334"/>
      <c r="H199" s="1142"/>
      <c r="I199" s="1230">
        <f>AV199</f>
        <v>0</v>
      </c>
      <c r="J199" s="1232">
        <f>SUM(N200:AU200)</f>
        <v>0</v>
      </c>
      <c r="K199" s="1239">
        <f>H199-J199</f>
        <v>0</v>
      </c>
      <c r="L199" s="1209"/>
      <c r="M199" s="30" t="s">
        <v>30</v>
      </c>
      <c r="N199" s="140"/>
      <c r="O199" s="140"/>
      <c r="P199" s="131"/>
      <c r="Q199" s="131"/>
      <c r="R199" s="140"/>
      <c r="S199" s="131"/>
      <c r="T199" s="131"/>
      <c r="U199" s="131"/>
      <c r="V199" s="131"/>
      <c r="W199" s="131"/>
      <c r="X199" s="140"/>
      <c r="Y199" s="131"/>
      <c r="Z199" s="140"/>
      <c r="AA199" s="137"/>
      <c r="AB199" s="131"/>
      <c r="AC199" s="131"/>
      <c r="AD199" s="140"/>
      <c r="AE199" s="131"/>
      <c r="AF199" s="131"/>
      <c r="AG199" s="131"/>
      <c r="AH199" s="131"/>
      <c r="AI199" s="131"/>
      <c r="AJ199" s="140"/>
      <c r="AK199" s="131"/>
      <c r="AL199" s="131"/>
      <c r="AM199" s="130"/>
      <c r="AN199" s="131"/>
      <c r="AO199" s="141"/>
      <c r="AP199" s="130"/>
      <c r="AQ199" s="131"/>
      <c r="AR199" s="90"/>
      <c r="AS199" s="90"/>
      <c r="AT199" s="90"/>
      <c r="AU199" s="90"/>
      <c r="AV199" s="103">
        <f t="shared" si="11"/>
        <v>0</v>
      </c>
      <c r="AX199" s="108"/>
      <c r="AY199" s="108"/>
      <c r="AZ199" s="149"/>
      <c r="BA199" s="150"/>
    </row>
    <row r="200" spans="1:53" s="13" customFormat="1" ht="13.2" hidden="1" customHeight="1" thickBot="1" x14ac:dyDescent="0.45">
      <c r="A200" s="1371"/>
      <c r="B200" s="1397"/>
      <c r="C200" s="1372"/>
      <c r="D200" s="1365"/>
      <c r="E200" s="105" t="s">
        <v>145</v>
      </c>
      <c r="F200" s="1351"/>
      <c r="G200" s="333"/>
      <c r="H200" s="1137"/>
      <c r="I200" s="1235"/>
      <c r="J200" s="1236"/>
      <c r="K200" s="1240"/>
      <c r="L200" s="1222"/>
      <c r="M200" s="37" t="s">
        <v>31</v>
      </c>
      <c r="N200" s="134"/>
      <c r="O200" s="134"/>
      <c r="P200" s="91"/>
      <c r="Q200" s="91"/>
      <c r="R200" s="134"/>
      <c r="S200" s="91"/>
      <c r="T200" s="91"/>
      <c r="U200" s="91"/>
      <c r="V200" s="91"/>
      <c r="W200" s="91"/>
      <c r="X200" s="134"/>
      <c r="Y200" s="91"/>
      <c r="Z200" s="134"/>
      <c r="AA200" s="135"/>
      <c r="AB200" s="91"/>
      <c r="AC200" s="91"/>
      <c r="AD200" s="134"/>
      <c r="AE200" s="91"/>
      <c r="AF200" s="91"/>
      <c r="AG200" s="91"/>
      <c r="AH200" s="91"/>
      <c r="AI200" s="91"/>
      <c r="AJ200" s="134"/>
      <c r="AK200" s="91"/>
      <c r="AL200" s="91"/>
      <c r="AM200" s="135"/>
      <c r="AN200" s="91"/>
      <c r="AO200" s="91"/>
      <c r="AP200" s="135"/>
      <c r="AQ200" s="91"/>
      <c r="AR200" s="92"/>
      <c r="AS200" s="92"/>
      <c r="AT200" s="92"/>
      <c r="AU200" s="92"/>
      <c r="AV200" s="94">
        <f t="shared" si="11"/>
        <v>0</v>
      </c>
      <c r="AX200" s="108"/>
      <c r="AY200" s="108"/>
      <c r="AZ200" s="149"/>
      <c r="BA200" s="150"/>
    </row>
    <row r="201" spans="1:53" s="13" customFormat="1" ht="13.2" customHeight="1" thickBot="1" x14ac:dyDescent="0.45">
      <c r="A201" s="1370" t="s">
        <v>27</v>
      </c>
      <c r="B201" s="1397"/>
      <c r="C201" s="1372"/>
      <c r="D201" s="1373" t="s">
        <v>146</v>
      </c>
      <c r="E201" s="144" t="s">
        <v>425</v>
      </c>
      <c r="F201" s="144"/>
      <c r="G201" s="144"/>
      <c r="H201" s="1638">
        <v>100</v>
      </c>
      <c r="I201" s="1230">
        <f>AV201</f>
        <v>100</v>
      </c>
      <c r="J201" s="1232">
        <f>SUM(N202:AU202)</f>
        <v>0</v>
      </c>
      <c r="K201" s="1239">
        <f>H201-J201</f>
        <v>100</v>
      </c>
      <c r="L201" s="1209"/>
      <c r="M201" s="30" t="s">
        <v>30</v>
      </c>
      <c r="N201" s="140"/>
      <c r="O201" s="140"/>
      <c r="P201" s="131"/>
      <c r="Q201" s="131"/>
      <c r="R201" s="140"/>
      <c r="S201" s="131"/>
      <c r="T201" s="131"/>
      <c r="U201" s="131"/>
      <c r="V201" s="131"/>
      <c r="W201" s="131"/>
      <c r="X201" s="140"/>
      <c r="Y201" s="131"/>
      <c r="Z201" s="140"/>
      <c r="AA201" s="131"/>
      <c r="AB201" s="131"/>
      <c r="AC201" s="131">
        <v>100</v>
      </c>
      <c r="AD201" s="140"/>
      <c r="AE201" s="131"/>
      <c r="AF201" s="131"/>
      <c r="AG201" s="131"/>
      <c r="AH201" s="131"/>
      <c r="AI201" s="131"/>
      <c r="AJ201" s="140"/>
      <c r="AK201" s="131"/>
      <c r="AL201" s="131"/>
      <c r="AM201" s="130"/>
      <c r="AN201" s="131"/>
      <c r="AO201" s="131"/>
      <c r="AP201" s="130"/>
      <c r="AQ201" s="141"/>
      <c r="AR201" s="90"/>
      <c r="AS201" s="90"/>
      <c r="AT201" s="90"/>
      <c r="AU201" s="90"/>
      <c r="AV201" s="103">
        <f t="shared" si="11"/>
        <v>100</v>
      </c>
      <c r="AX201" s="108"/>
      <c r="AY201" s="108"/>
      <c r="AZ201" s="149"/>
      <c r="BA201" s="150"/>
    </row>
    <row r="202" spans="1:53" s="13" customFormat="1" ht="13.2" customHeight="1" thickBot="1" x14ac:dyDescent="0.45">
      <c r="A202" s="1371"/>
      <c r="B202" s="1397"/>
      <c r="C202" s="1372"/>
      <c r="D202" s="1336"/>
      <c r="E202" s="84" t="s">
        <v>147</v>
      </c>
      <c r="F202" s="84"/>
      <c r="G202" s="84"/>
      <c r="H202" s="1639"/>
      <c r="I202" s="1235"/>
      <c r="J202" s="1236"/>
      <c r="K202" s="1240"/>
      <c r="L202" s="1222"/>
      <c r="M202" s="37" t="s">
        <v>31</v>
      </c>
      <c r="N202" s="134"/>
      <c r="O202" s="134"/>
      <c r="P202" s="91"/>
      <c r="Q202" s="91"/>
      <c r="R202" s="134"/>
      <c r="S202" s="91"/>
      <c r="T202" s="91"/>
      <c r="U202" s="91"/>
      <c r="V202" s="91"/>
      <c r="W202" s="91"/>
      <c r="X202" s="134"/>
      <c r="Y202" s="91"/>
      <c r="Z202" s="134"/>
      <c r="AA202" s="135"/>
      <c r="AB202" s="91"/>
      <c r="AC202" s="91"/>
      <c r="AD202" s="134"/>
      <c r="AE202" s="91"/>
      <c r="AF202" s="91"/>
      <c r="AG202" s="91"/>
      <c r="AH202" s="91"/>
      <c r="AI202" s="91"/>
      <c r="AJ202" s="134"/>
      <c r="AK202" s="91"/>
      <c r="AL202" s="91"/>
      <c r="AM202" s="135"/>
      <c r="AN202" s="91"/>
      <c r="AO202" s="91"/>
      <c r="AP202" s="135"/>
      <c r="AQ202" s="91"/>
      <c r="AR202" s="92"/>
      <c r="AS202" s="92"/>
      <c r="AT202" s="92"/>
      <c r="AU202" s="92"/>
      <c r="AV202" s="94">
        <f t="shared" si="11"/>
        <v>0</v>
      </c>
      <c r="AX202" s="108"/>
      <c r="AY202" s="108"/>
      <c r="AZ202" s="149"/>
      <c r="BA202" s="150"/>
    </row>
    <row r="203" spans="1:53" s="13" customFormat="1" ht="13.2" hidden="1" customHeight="1" x14ac:dyDescent="0.4">
      <c r="A203" s="1370" t="s">
        <v>27</v>
      </c>
      <c r="B203" s="1397"/>
      <c r="C203" s="1350"/>
      <c r="D203" s="1335" t="s">
        <v>150</v>
      </c>
      <c r="E203" s="283" t="s">
        <v>152</v>
      </c>
      <c r="F203" s="1140"/>
      <c r="G203" s="331"/>
      <c r="H203" s="1142"/>
      <c r="I203" s="1230">
        <f>AV203</f>
        <v>0</v>
      </c>
      <c r="J203" s="1232">
        <f>SUM(N204:AU204)</f>
        <v>0</v>
      </c>
      <c r="K203" s="1239">
        <f>H203-J203</f>
        <v>0</v>
      </c>
      <c r="L203" s="1209"/>
      <c r="M203" s="30" t="s">
        <v>30</v>
      </c>
      <c r="N203" s="176"/>
      <c r="O203" s="176"/>
      <c r="P203" s="141"/>
      <c r="Q203" s="141"/>
      <c r="R203" s="176"/>
      <c r="S203" s="141"/>
      <c r="T203" s="141"/>
      <c r="U203" s="141"/>
      <c r="V203" s="141"/>
      <c r="W203" s="141"/>
      <c r="X203" s="176"/>
      <c r="Y203" s="141"/>
      <c r="Z203" s="176"/>
      <c r="AA203" s="137"/>
      <c r="AB203" s="141"/>
      <c r="AC203" s="141"/>
      <c r="AD203" s="176"/>
      <c r="AE203" s="141"/>
      <c r="AF203" s="141"/>
      <c r="AG203" s="141"/>
      <c r="AH203" s="141"/>
      <c r="AI203" s="141"/>
      <c r="AJ203" s="176"/>
      <c r="AK203" s="141"/>
      <c r="AL203" s="141"/>
      <c r="AM203" s="137"/>
      <c r="AN203" s="141"/>
      <c r="AO203" s="90"/>
      <c r="AP203" s="137"/>
      <c r="AQ203" s="141"/>
      <c r="AR203" s="90"/>
      <c r="AS203" s="90"/>
      <c r="AT203" s="90"/>
      <c r="AU203" s="90"/>
      <c r="AV203" s="103">
        <f t="shared" si="11"/>
        <v>0</v>
      </c>
      <c r="AX203" s="108"/>
      <c r="AY203" s="108"/>
      <c r="AZ203" s="149"/>
      <c r="BA203" s="150"/>
    </row>
    <row r="204" spans="1:53" s="13" customFormat="1" ht="13.2" hidden="1" customHeight="1" thickBot="1" x14ac:dyDescent="0.45">
      <c r="A204" s="1371"/>
      <c r="B204" s="1397"/>
      <c r="C204" s="1351"/>
      <c r="D204" s="1388"/>
      <c r="E204" s="284" t="s">
        <v>153</v>
      </c>
      <c r="F204" s="1141"/>
      <c r="G204" s="332"/>
      <c r="H204" s="1137"/>
      <c r="I204" s="1235"/>
      <c r="J204" s="1236"/>
      <c r="K204" s="1240"/>
      <c r="L204" s="1222"/>
      <c r="M204" s="37" t="s">
        <v>31</v>
      </c>
      <c r="N204" s="134"/>
      <c r="O204" s="134"/>
      <c r="P204" s="91"/>
      <c r="Q204" s="91"/>
      <c r="R204" s="134"/>
      <c r="S204" s="91"/>
      <c r="T204" s="91"/>
      <c r="U204" s="91"/>
      <c r="V204" s="91"/>
      <c r="W204" s="91"/>
      <c r="X204" s="134"/>
      <c r="Y204" s="91"/>
      <c r="Z204" s="134"/>
      <c r="AA204" s="135"/>
      <c r="AB204" s="91"/>
      <c r="AC204" s="91"/>
      <c r="AD204" s="134"/>
      <c r="AE204" s="91"/>
      <c r="AF204" s="91"/>
      <c r="AG204" s="91"/>
      <c r="AH204" s="91"/>
      <c r="AI204" s="91"/>
      <c r="AJ204" s="134"/>
      <c r="AK204" s="91"/>
      <c r="AL204" s="91"/>
      <c r="AM204" s="135"/>
      <c r="AN204" s="91"/>
      <c r="AO204" s="91"/>
      <c r="AP204" s="135"/>
      <c r="AQ204" s="91"/>
      <c r="AR204" s="92"/>
      <c r="AS204" s="92"/>
      <c r="AT204" s="92"/>
      <c r="AU204" s="92"/>
      <c r="AV204" s="94">
        <f t="shared" si="11"/>
        <v>0</v>
      </c>
      <c r="AX204" s="108"/>
      <c r="AY204" s="108"/>
      <c r="AZ204" s="149"/>
      <c r="BA204" s="150"/>
    </row>
    <row r="205" spans="1:53" s="13" customFormat="1" ht="13.2" hidden="1" customHeight="1" x14ac:dyDescent="0.4">
      <c r="A205" s="1370" t="s">
        <v>27</v>
      </c>
      <c r="B205" s="1397"/>
      <c r="C205" s="1350"/>
      <c r="D205" s="1373" t="s">
        <v>140</v>
      </c>
      <c r="E205" s="56" t="s">
        <v>373</v>
      </c>
      <c r="F205" s="1710"/>
      <c r="G205" s="350"/>
      <c r="H205" s="1142"/>
      <c r="I205" s="1230">
        <f>AV205</f>
        <v>0</v>
      </c>
      <c r="J205" s="1232">
        <f>SUM(N206:AU206)</f>
        <v>0</v>
      </c>
      <c r="K205" s="1230">
        <f>H205-J205</f>
        <v>0</v>
      </c>
      <c r="L205" s="1209"/>
      <c r="M205" s="30" t="s">
        <v>30</v>
      </c>
      <c r="N205" s="140"/>
      <c r="O205" s="140"/>
      <c r="P205" s="131"/>
      <c r="Q205" s="131"/>
      <c r="R205" s="140"/>
      <c r="S205" s="131"/>
      <c r="T205" s="131"/>
      <c r="U205" s="131"/>
      <c r="V205" s="131"/>
      <c r="W205" s="131"/>
      <c r="X205" s="140"/>
      <c r="Y205" s="131"/>
      <c r="Z205" s="140"/>
      <c r="AA205" s="137"/>
      <c r="AB205" s="131"/>
      <c r="AC205" s="131"/>
      <c r="AD205" s="140"/>
      <c r="AE205" s="131"/>
      <c r="AF205" s="131"/>
      <c r="AG205" s="131"/>
      <c r="AH205" s="131"/>
      <c r="AI205" s="131"/>
      <c r="AJ205" s="140"/>
      <c r="AK205" s="131"/>
      <c r="AL205" s="131"/>
      <c r="AM205" s="137"/>
      <c r="AN205" s="131"/>
      <c r="AO205" s="90"/>
      <c r="AP205" s="137"/>
      <c r="AQ205" s="90"/>
      <c r="AR205" s="90"/>
      <c r="AS205" s="90"/>
      <c r="AT205" s="90"/>
      <c r="AU205" s="90"/>
      <c r="AV205" s="103">
        <f t="shared" si="11"/>
        <v>0</v>
      </c>
      <c r="AX205" s="108"/>
      <c r="AY205" s="108"/>
      <c r="AZ205" s="149"/>
      <c r="BA205" s="150"/>
    </row>
    <row r="206" spans="1:53" s="13" customFormat="1" ht="13.2" hidden="1" customHeight="1" thickBot="1" x14ac:dyDescent="0.45">
      <c r="A206" s="1371"/>
      <c r="B206" s="1397"/>
      <c r="C206" s="1351"/>
      <c r="D206" s="1336"/>
      <c r="E206" s="143" t="s">
        <v>148</v>
      </c>
      <c r="F206" s="1711"/>
      <c r="G206" s="351"/>
      <c r="H206" s="1137"/>
      <c r="I206" s="1235"/>
      <c r="J206" s="1236"/>
      <c r="K206" s="1235"/>
      <c r="L206" s="1222"/>
      <c r="M206" s="37" t="s">
        <v>31</v>
      </c>
      <c r="N206" s="134"/>
      <c r="O206" s="134"/>
      <c r="P206" s="91"/>
      <c r="Q206" s="91"/>
      <c r="R206" s="134"/>
      <c r="S206" s="91"/>
      <c r="T206" s="91"/>
      <c r="U206" s="91"/>
      <c r="V206" s="91"/>
      <c r="W206" s="91"/>
      <c r="X206" s="134"/>
      <c r="Y206" s="91"/>
      <c r="Z206" s="134"/>
      <c r="AA206" s="135"/>
      <c r="AB206" s="91"/>
      <c r="AC206" s="91"/>
      <c r="AD206" s="134"/>
      <c r="AE206" s="91"/>
      <c r="AF206" s="91"/>
      <c r="AG206" s="91"/>
      <c r="AH206" s="91"/>
      <c r="AI206" s="91"/>
      <c r="AJ206" s="134"/>
      <c r="AK206" s="91"/>
      <c r="AL206" s="91"/>
      <c r="AM206" s="135"/>
      <c r="AN206" s="91"/>
      <c r="AO206" s="91"/>
      <c r="AP206" s="135"/>
      <c r="AQ206" s="91"/>
      <c r="AR206" s="92"/>
      <c r="AS206" s="92"/>
      <c r="AT206" s="92"/>
      <c r="AU206" s="92"/>
      <c r="AV206" s="94">
        <f t="shared" si="11"/>
        <v>0</v>
      </c>
      <c r="AX206" s="177"/>
      <c r="AY206" s="177"/>
      <c r="AZ206" s="177"/>
      <c r="BA206" s="178"/>
    </row>
    <row r="207" spans="1:53" s="13" customFormat="1" ht="13.2" hidden="1" customHeight="1" x14ac:dyDescent="0.4">
      <c r="A207" s="1370" t="s">
        <v>27</v>
      </c>
      <c r="B207" s="1397"/>
      <c r="C207" s="1350"/>
      <c r="D207" s="1373" t="s">
        <v>140</v>
      </c>
      <c r="E207" s="56" t="s">
        <v>331</v>
      </c>
      <c r="F207" s="1140"/>
      <c r="G207" s="144"/>
      <c r="H207" s="1142"/>
      <c r="I207" s="1230">
        <f>AV207</f>
        <v>0</v>
      </c>
      <c r="J207" s="1232">
        <f>SUM(N208:AU208)</f>
        <v>0</v>
      </c>
      <c r="K207" s="1230">
        <f>H207-J207</f>
        <v>0</v>
      </c>
      <c r="L207" s="1209"/>
      <c r="M207" s="30" t="s">
        <v>30</v>
      </c>
      <c r="N207" s="140"/>
      <c r="O207" s="140"/>
      <c r="P207" s="131"/>
      <c r="Q207" s="131"/>
      <c r="R207" s="140"/>
      <c r="S207" s="131"/>
      <c r="T207" s="131"/>
      <c r="U207" s="131"/>
      <c r="V207" s="131"/>
      <c r="W207" s="131"/>
      <c r="X207" s="140"/>
      <c r="Y207" s="131"/>
      <c r="Z207" s="140"/>
      <c r="AA207" s="131"/>
      <c r="AB207" s="131"/>
      <c r="AC207" s="131"/>
      <c r="AD207" s="140"/>
      <c r="AE207" s="131"/>
      <c r="AF207" s="131"/>
      <c r="AG207" s="131"/>
      <c r="AH207" s="131"/>
      <c r="AI207" s="131"/>
      <c r="AJ207" s="140"/>
      <c r="AK207" s="131"/>
      <c r="AL207" s="131"/>
      <c r="AM207" s="131"/>
      <c r="AN207" s="131"/>
      <c r="AO207" s="141"/>
      <c r="AP207" s="131"/>
      <c r="AQ207" s="131"/>
      <c r="AR207" s="90"/>
      <c r="AS207" s="90"/>
      <c r="AT207" s="90"/>
      <c r="AU207" s="90"/>
      <c r="AV207" s="103">
        <f t="shared" si="11"/>
        <v>0</v>
      </c>
      <c r="AX207" s="47"/>
      <c r="AY207" s="47"/>
      <c r="AZ207" s="47"/>
    </row>
    <row r="208" spans="1:53" s="13" customFormat="1" ht="13.2" hidden="1" customHeight="1" thickBot="1" x14ac:dyDescent="0.45">
      <c r="A208" s="1371"/>
      <c r="B208" s="1397"/>
      <c r="C208" s="1351"/>
      <c r="D208" s="1336"/>
      <c r="E208" s="143" t="s">
        <v>149</v>
      </c>
      <c r="F208" s="1141"/>
      <c r="G208" s="84"/>
      <c r="H208" s="1137"/>
      <c r="I208" s="1235"/>
      <c r="J208" s="1236"/>
      <c r="K208" s="1235"/>
      <c r="L208" s="1222"/>
      <c r="M208" s="37" t="s">
        <v>31</v>
      </c>
      <c r="N208" s="134"/>
      <c r="O208" s="134"/>
      <c r="P208" s="91"/>
      <c r="Q208" s="91"/>
      <c r="R208" s="134"/>
      <c r="S208" s="91"/>
      <c r="T208" s="91"/>
      <c r="U208" s="91"/>
      <c r="V208" s="91"/>
      <c r="W208" s="91"/>
      <c r="X208" s="134"/>
      <c r="Y208" s="91"/>
      <c r="Z208" s="134"/>
      <c r="AA208" s="135"/>
      <c r="AB208" s="91"/>
      <c r="AC208" s="91"/>
      <c r="AD208" s="134"/>
      <c r="AE208" s="91"/>
      <c r="AF208" s="91"/>
      <c r="AG208" s="91"/>
      <c r="AH208" s="91"/>
      <c r="AI208" s="91"/>
      <c r="AJ208" s="134"/>
      <c r="AK208" s="91"/>
      <c r="AL208" s="91"/>
      <c r="AM208" s="135"/>
      <c r="AN208" s="91"/>
      <c r="AO208" s="91"/>
      <c r="AP208" s="135"/>
      <c r="AQ208" s="91"/>
      <c r="AR208" s="92"/>
      <c r="AS208" s="92"/>
      <c r="AT208" s="92"/>
      <c r="AU208" s="92"/>
      <c r="AV208" s="94">
        <f t="shared" si="11"/>
        <v>0</v>
      </c>
      <c r="AX208" s="47"/>
      <c r="AY208" s="47"/>
      <c r="AZ208" s="47"/>
    </row>
    <row r="209" spans="1:52" s="13" customFormat="1" ht="13.2" hidden="1" customHeight="1" x14ac:dyDescent="0.4">
      <c r="A209" s="1370" t="s">
        <v>27</v>
      </c>
      <c r="B209" s="1397"/>
      <c r="C209" s="1350"/>
      <c r="D209" s="1389" t="s">
        <v>150</v>
      </c>
      <c r="E209" s="82" t="s">
        <v>340</v>
      </c>
      <c r="F209" s="144"/>
      <c r="G209" s="144"/>
      <c r="H209" s="1142"/>
      <c r="I209" s="1230">
        <f>AV209</f>
        <v>0</v>
      </c>
      <c r="J209" s="1232">
        <f>SUM(N210:AU210)</f>
        <v>0</v>
      </c>
      <c r="K209" s="1239">
        <f>H209-J209</f>
        <v>0</v>
      </c>
      <c r="L209" s="1209"/>
      <c r="M209" s="30" t="s">
        <v>30</v>
      </c>
      <c r="N209" s="140"/>
      <c r="O209" s="140"/>
      <c r="P209" s="131"/>
      <c r="Q209" s="131"/>
      <c r="R209" s="140"/>
      <c r="S209" s="131"/>
      <c r="T209" s="131"/>
      <c r="U209" s="131"/>
      <c r="V209" s="131"/>
      <c r="W209" s="131"/>
      <c r="X209" s="140"/>
      <c r="Y209" s="131"/>
      <c r="Z209" s="140"/>
      <c r="AA209" s="137"/>
      <c r="AB209" s="131"/>
      <c r="AC209" s="131"/>
      <c r="AD209" s="140"/>
      <c r="AE209" s="131"/>
      <c r="AF209" s="131"/>
      <c r="AG209" s="131"/>
      <c r="AH209" s="131"/>
      <c r="AI209" s="131"/>
      <c r="AJ209" s="140"/>
      <c r="AK209" s="131"/>
      <c r="AL209" s="131"/>
      <c r="AM209" s="137"/>
      <c r="AN209" s="131"/>
      <c r="AO209" s="131"/>
      <c r="AP209" s="137"/>
      <c r="AQ209" s="131"/>
      <c r="AR209" s="90"/>
      <c r="AS209" s="90"/>
      <c r="AT209" s="90"/>
      <c r="AU209" s="90"/>
      <c r="AV209" s="103">
        <f t="shared" si="11"/>
        <v>0</v>
      </c>
      <c r="AX209" s="1712"/>
      <c r="AY209" s="1712"/>
      <c r="AZ209" s="47"/>
    </row>
    <row r="210" spans="1:52" s="13" customFormat="1" ht="13.2" hidden="1" customHeight="1" thickBot="1" x14ac:dyDescent="0.45">
      <c r="A210" s="1371"/>
      <c r="B210" s="1397"/>
      <c r="C210" s="1351"/>
      <c r="D210" s="1390"/>
      <c r="E210" s="104" t="s">
        <v>341</v>
      </c>
      <c r="F210" s="84"/>
      <c r="G210" s="84"/>
      <c r="H210" s="1137"/>
      <c r="I210" s="1235"/>
      <c r="J210" s="1236"/>
      <c r="K210" s="1240"/>
      <c r="L210" s="1222"/>
      <c r="M210" s="37" t="s">
        <v>31</v>
      </c>
      <c r="N210" s="134"/>
      <c r="O210" s="134"/>
      <c r="P210" s="91"/>
      <c r="Q210" s="91"/>
      <c r="R210" s="134"/>
      <c r="S210" s="91"/>
      <c r="T210" s="91"/>
      <c r="U210" s="91"/>
      <c r="V210" s="91"/>
      <c r="W210" s="91"/>
      <c r="X210" s="134"/>
      <c r="Y210" s="91"/>
      <c r="Z210" s="134"/>
      <c r="AA210" s="135"/>
      <c r="AB210" s="91"/>
      <c r="AC210" s="91"/>
      <c r="AD210" s="134"/>
      <c r="AE210" s="91"/>
      <c r="AF210" s="91"/>
      <c r="AG210" s="91"/>
      <c r="AH210" s="91"/>
      <c r="AI210" s="91"/>
      <c r="AJ210" s="134"/>
      <c r="AK210" s="91"/>
      <c r="AL210" s="91"/>
      <c r="AM210" s="135"/>
      <c r="AN210" s="91"/>
      <c r="AO210" s="91"/>
      <c r="AP210" s="135"/>
      <c r="AQ210" s="91"/>
      <c r="AR210" s="92"/>
      <c r="AS210" s="92"/>
      <c r="AT210" s="92"/>
      <c r="AU210" s="92"/>
      <c r="AV210" s="94">
        <f t="shared" si="11"/>
        <v>0</v>
      </c>
      <c r="AX210" s="1712"/>
      <c r="AY210" s="1712"/>
      <c r="AZ210" s="47"/>
    </row>
    <row r="211" spans="1:52" s="13" customFormat="1" ht="13.2" hidden="1" customHeight="1" x14ac:dyDescent="0.4">
      <c r="A211" s="1370" t="s">
        <v>27</v>
      </c>
      <c r="B211" s="1397"/>
      <c r="C211" s="1350"/>
      <c r="D211" s="1360" t="s">
        <v>64</v>
      </c>
      <c r="E211" s="285" t="s">
        <v>356</v>
      </c>
      <c r="F211" s="286"/>
      <c r="G211" s="286"/>
      <c r="H211" s="1142"/>
      <c r="I211" s="1230">
        <f>AV211</f>
        <v>0</v>
      </c>
      <c r="J211" s="1232">
        <f>SUM(N212:AU212)</f>
        <v>0</v>
      </c>
      <c r="K211" s="1239">
        <f>H211-J211</f>
        <v>0</v>
      </c>
      <c r="L211" s="1209"/>
      <c r="M211" s="30" t="s">
        <v>30</v>
      </c>
      <c r="N211" s="140"/>
      <c r="O211" s="140"/>
      <c r="P211" s="131"/>
      <c r="Q211" s="131"/>
      <c r="R211" s="140"/>
      <c r="S211" s="131"/>
      <c r="T211" s="131"/>
      <c r="U211" s="131"/>
      <c r="V211" s="131"/>
      <c r="W211" s="131"/>
      <c r="X211" s="140"/>
      <c r="Y211" s="131"/>
      <c r="Z211" s="140"/>
      <c r="AA211" s="136"/>
      <c r="AB211" s="131"/>
      <c r="AC211" s="131"/>
      <c r="AD211" s="140"/>
      <c r="AE211" s="131"/>
      <c r="AF211" s="131"/>
      <c r="AG211" s="131"/>
      <c r="AH211" s="131"/>
      <c r="AI211" s="131"/>
      <c r="AJ211" s="140"/>
      <c r="AK211" s="131"/>
      <c r="AL211" s="131"/>
      <c r="AM211" s="136"/>
      <c r="AN211" s="131"/>
      <c r="AO211" s="90"/>
      <c r="AP211" s="136"/>
      <c r="AQ211" s="90"/>
      <c r="AR211" s="90"/>
      <c r="AS211" s="90"/>
      <c r="AT211" s="90"/>
      <c r="AU211" s="90"/>
      <c r="AV211" s="103">
        <f t="shared" si="11"/>
        <v>0</v>
      </c>
      <c r="AX211" s="1712"/>
      <c r="AY211" s="1712"/>
      <c r="AZ211" s="47"/>
    </row>
    <row r="212" spans="1:52" s="13" customFormat="1" ht="13.2" hidden="1" customHeight="1" thickBot="1" x14ac:dyDescent="0.45">
      <c r="A212" s="1371"/>
      <c r="B212" s="1397"/>
      <c r="C212" s="1351"/>
      <c r="D212" s="1361"/>
      <c r="E212" s="284" t="s">
        <v>151</v>
      </c>
      <c r="F212" s="287"/>
      <c r="G212" s="287"/>
      <c r="H212" s="1137"/>
      <c r="I212" s="1235"/>
      <c r="J212" s="1236"/>
      <c r="K212" s="1240"/>
      <c r="L212" s="1222"/>
      <c r="M212" s="37" t="s">
        <v>31</v>
      </c>
      <c r="N212" s="134"/>
      <c r="O212" s="134"/>
      <c r="P212" s="91"/>
      <c r="Q212" s="91"/>
      <c r="R212" s="134"/>
      <c r="S212" s="91"/>
      <c r="T212" s="91"/>
      <c r="U212" s="91"/>
      <c r="V212" s="91"/>
      <c r="W212" s="91"/>
      <c r="X212" s="134"/>
      <c r="Y212" s="91"/>
      <c r="Z212" s="134"/>
      <c r="AA212" s="135"/>
      <c r="AB212" s="91"/>
      <c r="AC212" s="91"/>
      <c r="AD212" s="134"/>
      <c r="AE212" s="91"/>
      <c r="AF212" s="91"/>
      <c r="AG212" s="91"/>
      <c r="AH212" s="91"/>
      <c r="AI212" s="91"/>
      <c r="AJ212" s="134"/>
      <c r="AK212" s="91"/>
      <c r="AL212" s="91"/>
      <c r="AM212" s="135"/>
      <c r="AN212" s="91"/>
      <c r="AO212" s="91"/>
      <c r="AP212" s="135"/>
      <c r="AQ212" s="92"/>
      <c r="AR212" s="92"/>
      <c r="AS212" s="92"/>
      <c r="AT212" s="92"/>
      <c r="AU212" s="92"/>
      <c r="AV212" s="94">
        <f t="shared" si="11"/>
        <v>0</v>
      </c>
      <c r="AX212" s="1712"/>
      <c r="AY212" s="1712"/>
      <c r="AZ212" s="47"/>
    </row>
    <row r="213" spans="1:52" s="13" customFormat="1" ht="13.2" hidden="1" customHeight="1" x14ac:dyDescent="0.4">
      <c r="A213" s="1370" t="s">
        <v>27</v>
      </c>
      <c r="B213" s="1397"/>
      <c r="C213" s="1350"/>
      <c r="D213" s="1360" t="s">
        <v>154</v>
      </c>
      <c r="E213" s="285" t="s">
        <v>155</v>
      </c>
      <c r="F213" s="286"/>
      <c r="G213" s="286"/>
      <c r="H213" s="1142"/>
      <c r="I213" s="1230">
        <f>AV213</f>
        <v>0</v>
      </c>
      <c r="J213" s="1232">
        <f>SUM(N214:AU214)</f>
        <v>0</v>
      </c>
      <c r="K213" s="1239">
        <f>H213-J213</f>
        <v>0</v>
      </c>
      <c r="L213" s="1209"/>
      <c r="M213" s="30" t="s">
        <v>30</v>
      </c>
      <c r="N213" s="140"/>
      <c r="O213" s="140"/>
      <c r="P213" s="131"/>
      <c r="Q213" s="131"/>
      <c r="R213" s="140"/>
      <c r="S213" s="131"/>
      <c r="T213" s="131"/>
      <c r="U213" s="131"/>
      <c r="V213" s="131"/>
      <c r="W213" s="131"/>
      <c r="X213" s="140"/>
      <c r="Y213" s="131"/>
      <c r="Z213" s="140"/>
      <c r="AA213" s="136"/>
      <c r="AB213" s="131"/>
      <c r="AC213" s="131"/>
      <c r="AD213" s="140"/>
      <c r="AE213" s="131"/>
      <c r="AF213" s="131"/>
      <c r="AG213" s="131"/>
      <c r="AH213" s="131"/>
      <c r="AI213" s="131"/>
      <c r="AJ213" s="140"/>
      <c r="AK213" s="131"/>
      <c r="AL213" s="131"/>
      <c r="AM213" s="136"/>
      <c r="AN213" s="131"/>
      <c r="AO213" s="90"/>
      <c r="AP213" s="136"/>
      <c r="AQ213" s="90"/>
      <c r="AR213" s="90"/>
      <c r="AS213" s="90"/>
      <c r="AT213" s="90"/>
      <c r="AU213" s="90"/>
      <c r="AV213" s="103">
        <f t="shared" si="11"/>
        <v>0</v>
      </c>
      <c r="AX213" s="1712"/>
      <c r="AY213" s="1712"/>
      <c r="AZ213" s="47"/>
    </row>
    <row r="214" spans="1:52" s="13" customFormat="1" ht="13.2" hidden="1" customHeight="1" thickBot="1" x14ac:dyDescent="0.45">
      <c r="A214" s="1371"/>
      <c r="B214" s="1397"/>
      <c r="C214" s="1351"/>
      <c r="D214" s="1361"/>
      <c r="E214" s="284" t="s">
        <v>156</v>
      </c>
      <c r="F214" s="287"/>
      <c r="G214" s="287"/>
      <c r="H214" s="1137"/>
      <c r="I214" s="1235"/>
      <c r="J214" s="1236"/>
      <c r="K214" s="1240"/>
      <c r="L214" s="1222"/>
      <c r="M214" s="37" t="s">
        <v>31</v>
      </c>
      <c r="N214" s="134"/>
      <c r="O214" s="134"/>
      <c r="P214" s="240"/>
      <c r="Q214" s="240"/>
      <c r="R214" s="134"/>
      <c r="S214" s="240"/>
      <c r="T214" s="91"/>
      <c r="U214" s="91"/>
      <c r="V214" s="240"/>
      <c r="W214" s="91"/>
      <c r="X214" s="134"/>
      <c r="Y214" s="240"/>
      <c r="Z214" s="134"/>
      <c r="AA214" s="135"/>
      <c r="AB214" s="240"/>
      <c r="AC214" s="240"/>
      <c r="AD214" s="134"/>
      <c r="AE214" s="240"/>
      <c r="AF214" s="91"/>
      <c r="AG214" s="240"/>
      <c r="AH214" s="240"/>
      <c r="AI214" s="240"/>
      <c r="AJ214" s="134"/>
      <c r="AK214" s="240"/>
      <c r="AL214" s="91"/>
      <c r="AM214" s="135"/>
      <c r="AN214" s="240"/>
      <c r="AO214" s="91"/>
      <c r="AP214" s="135"/>
      <c r="AQ214" s="92"/>
      <c r="AR214" s="92"/>
      <c r="AS214" s="92"/>
      <c r="AT214" s="92"/>
      <c r="AU214" s="92"/>
      <c r="AV214" s="94">
        <f t="shared" si="11"/>
        <v>0</v>
      </c>
      <c r="AX214" s="1712"/>
      <c r="AY214" s="1712"/>
      <c r="AZ214" s="47"/>
    </row>
    <row r="215" spans="1:52" s="13" customFormat="1" ht="13.2" hidden="1" customHeight="1" x14ac:dyDescent="0.4">
      <c r="A215" s="1370" t="s">
        <v>27</v>
      </c>
      <c r="B215" s="1397"/>
      <c r="C215" s="1350"/>
      <c r="D215" s="1226" t="s">
        <v>157</v>
      </c>
      <c r="E215" s="82" t="s">
        <v>312</v>
      </c>
      <c r="F215" s="139"/>
      <c r="G215" s="139"/>
      <c r="H215" s="1142"/>
      <c r="I215" s="1230">
        <f>AV215</f>
        <v>0</v>
      </c>
      <c r="J215" s="1232">
        <f>SUM(N216:AU216)</f>
        <v>0</v>
      </c>
      <c r="K215" s="1239">
        <f>H215-J215</f>
        <v>0</v>
      </c>
      <c r="L215" s="1209"/>
      <c r="M215" s="30" t="s">
        <v>30</v>
      </c>
      <c r="N215" s="140"/>
      <c r="O215" s="140"/>
      <c r="P215" s="131"/>
      <c r="Q215" s="131"/>
      <c r="R215" s="140"/>
      <c r="S215" s="131"/>
      <c r="T215" s="131"/>
      <c r="U215" s="131"/>
      <c r="V215" s="131"/>
      <c r="W215" s="131"/>
      <c r="X215" s="140"/>
      <c r="Y215" s="131"/>
      <c r="Z215" s="140"/>
      <c r="AA215" s="131"/>
      <c r="AB215" s="131"/>
      <c r="AC215" s="131"/>
      <c r="AD215" s="140"/>
      <c r="AE215" s="131"/>
      <c r="AF215" s="131"/>
      <c r="AG215" s="131"/>
      <c r="AH215" s="131"/>
      <c r="AI215" s="131"/>
      <c r="AJ215" s="140"/>
      <c r="AK215" s="131"/>
      <c r="AL215" s="131"/>
      <c r="AM215" s="131"/>
      <c r="AN215" s="131"/>
      <c r="AO215" s="90"/>
      <c r="AP215" s="136"/>
      <c r="AQ215" s="90"/>
      <c r="AR215" s="90"/>
      <c r="AS215" s="90"/>
      <c r="AT215" s="90"/>
      <c r="AU215" s="90"/>
      <c r="AV215" s="103">
        <f t="shared" si="11"/>
        <v>0</v>
      </c>
      <c r="AX215" s="1712"/>
      <c r="AY215" s="1712"/>
      <c r="AZ215" s="47"/>
    </row>
    <row r="216" spans="1:52" s="13" customFormat="1" ht="13.2" hidden="1" customHeight="1" thickBot="1" x14ac:dyDescent="0.45">
      <c r="A216" s="1371"/>
      <c r="B216" s="1397"/>
      <c r="C216" s="1351"/>
      <c r="D216" s="1282"/>
      <c r="E216" s="84" t="s">
        <v>158</v>
      </c>
      <c r="F216" s="105"/>
      <c r="G216" s="105"/>
      <c r="H216" s="1137"/>
      <c r="I216" s="1235"/>
      <c r="J216" s="1236"/>
      <c r="K216" s="1240"/>
      <c r="L216" s="1222"/>
      <c r="M216" s="37" t="s">
        <v>31</v>
      </c>
      <c r="N216" s="134"/>
      <c r="O216" s="134"/>
      <c r="P216" s="91"/>
      <c r="Q216" s="91"/>
      <c r="R216" s="134"/>
      <c r="S216" s="91"/>
      <c r="T216" s="91"/>
      <c r="U216" s="91"/>
      <c r="V216" s="91"/>
      <c r="W216" s="91"/>
      <c r="X216" s="134"/>
      <c r="Y216" s="91"/>
      <c r="Z216" s="134"/>
      <c r="AA216" s="135"/>
      <c r="AB216" s="91"/>
      <c r="AC216" s="91"/>
      <c r="AD216" s="134"/>
      <c r="AE216" s="91"/>
      <c r="AF216" s="91"/>
      <c r="AG216" s="91"/>
      <c r="AH216" s="91"/>
      <c r="AI216" s="91"/>
      <c r="AJ216" s="134"/>
      <c r="AK216" s="91"/>
      <c r="AL216" s="91"/>
      <c r="AM216" s="135"/>
      <c r="AN216" s="240"/>
      <c r="AO216" s="91"/>
      <c r="AP216" s="175"/>
      <c r="AQ216" s="92"/>
      <c r="AR216" s="92"/>
      <c r="AS216" s="92"/>
      <c r="AT216" s="92"/>
      <c r="AU216" s="92"/>
      <c r="AV216" s="94">
        <f t="shared" si="11"/>
        <v>0</v>
      </c>
      <c r="AX216" s="1712"/>
      <c r="AY216" s="1712"/>
      <c r="AZ216" s="47"/>
    </row>
    <row r="217" spans="1:52" s="13" customFormat="1" ht="13.2" hidden="1" customHeight="1" x14ac:dyDescent="0.4">
      <c r="A217" s="1370" t="s">
        <v>27</v>
      </c>
      <c r="B217" s="1397"/>
      <c r="C217" s="1350"/>
      <c r="D217" s="1360"/>
      <c r="E217" s="283"/>
      <c r="F217" s="1226"/>
      <c r="G217" s="327"/>
      <c r="H217" s="1142"/>
      <c r="I217" s="1230">
        <f>AV217</f>
        <v>0</v>
      </c>
      <c r="J217" s="1232"/>
      <c r="K217" s="1239">
        <f>H217-J217</f>
        <v>0</v>
      </c>
      <c r="L217" s="1209"/>
      <c r="M217" s="30" t="s">
        <v>30</v>
      </c>
      <c r="N217" s="140"/>
      <c r="O217" s="140"/>
      <c r="P217" s="131"/>
      <c r="Q217" s="131"/>
      <c r="R217" s="140"/>
      <c r="S217" s="131"/>
      <c r="T217" s="131"/>
      <c r="U217" s="131"/>
      <c r="V217" s="131"/>
      <c r="W217" s="131"/>
      <c r="X217" s="140"/>
      <c r="Y217" s="131"/>
      <c r="Z217" s="140"/>
      <c r="AA217" s="136"/>
      <c r="AB217" s="131"/>
      <c r="AC217" s="131"/>
      <c r="AD217" s="140"/>
      <c r="AE217" s="131"/>
      <c r="AF217" s="131"/>
      <c r="AG217" s="131"/>
      <c r="AH217" s="131"/>
      <c r="AI217" s="131"/>
      <c r="AJ217" s="140"/>
      <c r="AK217" s="131"/>
      <c r="AL217" s="131"/>
      <c r="AM217" s="136"/>
      <c r="AN217" s="131"/>
      <c r="AO217" s="90"/>
      <c r="AP217" s="136"/>
      <c r="AQ217" s="90"/>
      <c r="AR217" s="90"/>
      <c r="AS217" s="90"/>
      <c r="AT217" s="90"/>
      <c r="AU217" s="90"/>
      <c r="AV217" s="103">
        <f t="shared" si="11"/>
        <v>0</v>
      </c>
      <c r="AX217" s="1598"/>
      <c r="AY217" s="1598"/>
      <c r="AZ217" s="47"/>
    </row>
    <row r="218" spans="1:52" s="13" customFormat="1" ht="13.2" hidden="1" customHeight="1" thickBot="1" x14ac:dyDescent="0.45">
      <c r="A218" s="1371"/>
      <c r="B218" s="1397"/>
      <c r="C218" s="1351"/>
      <c r="D218" s="1361"/>
      <c r="E218" s="284"/>
      <c r="F218" s="1282"/>
      <c r="G218" s="328"/>
      <c r="H218" s="1137"/>
      <c r="I218" s="1235"/>
      <c r="J218" s="1236"/>
      <c r="K218" s="1240"/>
      <c r="L218" s="1222"/>
      <c r="M218" s="37" t="s">
        <v>31</v>
      </c>
      <c r="N218" s="174"/>
      <c r="O218" s="174"/>
      <c r="P218" s="240"/>
      <c r="Q218" s="240"/>
      <c r="R218" s="174"/>
      <c r="S218" s="240"/>
      <c r="T218" s="240"/>
      <c r="U218" s="240"/>
      <c r="V218" s="240"/>
      <c r="W218" s="240"/>
      <c r="X218" s="174"/>
      <c r="Y218" s="240"/>
      <c r="Z218" s="174"/>
      <c r="AA218" s="175"/>
      <c r="AB218" s="240"/>
      <c r="AC218" s="240"/>
      <c r="AD218" s="174"/>
      <c r="AE218" s="240"/>
      <c r="AF218" s="240"/>
      <c r="AG218" s="240"/>
      <c r="AH218" s="240"/>
      <c r="AI218" s="240"/>
      <c r="AJ218" s="174"/>
      <c r="AK218" s="240"/>
      <c r="AL218" s="240"/>
      <c r="AM218" s="175"/>
      <c r="AN218" s="240"/>
      <c r="AO218" s="91"/>
      <c r="AP218" s="175"/>
      <c r="AQ218" s="92"/>
      <c r="AR218" s="92"/>
      <c r="AS218" s="92"/>
      <c r="AT218" s="92"/>
      <c r="AU218" s="92"/>
      <c r="AV218" s="94">
        <f t="shared" si="11"/>
        <v>0</v>
      </c>
      <c r="AX218" s="1598"/>
      <c r="AY218" s="1598"/>
      <c r="AZ218" s="47"/>
    </row>
    <row r="219" spans="1:52" s="13" customFormat="1" ht="13.2" hidden="1" customHeight="1" x14ac:dyDescent="0.4">
      <c r="A219" s="1370" t="s">
        <v>27</v>
      </c>
      <c r="B219" s="1397"/>
      <c r="C219" s="1350"/>
      <c r="D219" s="1360" t="s">
        <v>159</v>
      </c>
      <c r="E219" s="278" t="s">
        <v>160</v>
      </c>
      <c r="F219" s="144"/>
      <c r="G219" s="144"/>
      <c r="H219" s="1142"/>
      <c r="I219" s="1230">
        <f>AV219</f>
        <v>0</v>
      </c>
      <c r="J219" s="1232">
        <f>SUM(N220:AU220)</f>
        <v>0</v>
      </c>
      <c r="K219" s="1239">
        <f>H219-J219</f>
        <v>0</v>
      </c>
      <c r="L219" s="1209"/>
      <c r="M219" s="30" t="s">
        <v>30</v>
      </c>
      <c r="N219" s="129"/>
      <c r="O219" s="129"/>
      <c r="P219" s="90"/>
      <c r="Q219" s="90"/>
      <c r="R219" s="129"/>
      <c r="S219" s="90"/>
      <c r="T219" s="90"/>
      <c r="U219" s="90"/>
      <c r="V219" s="90"/>
      <c r="W219" s="90"/>
      <c r="X219" s="129"/>
      <c r="Y219" s="90"/>
      <c r="Z219" s="129"/>
      <c r="AA219" s="131"/>
      <c r="AB219" s="90"/>
      <c r="AC219" s="90"/>
      <c r="AD219" s="129"/>
      <c r="AE219" s="90"/>
      <c r="AF219" s="90"/>
      <c r="AG219" s="90"/>
      <c r="AH219" s="90"/>
      <c r="AI219" s="90"/>
      <c r="AJ219" s="129"/>
      <c r="AK219" s="90"/>
      <c r="AL219" s="90"/>
      <c r="AM219" s="131"/>
      <c r="AN219" s="90"/>
      <c r="AO219" s="90"/>
      <c r="AP219" s="130"/>
      <c r="AQ219" s="131"/>
      <c r="AR219" s="90"/>
      <c r="AS219" s="90"/>
      <c r="AT219" s="90"/>
      <c r="AU219" s="90"/>
      <c r="AV219" s="103">
        <f t="shared" si="11"/>
        <v>0</v>
      </c>
      <c r="AX219" s="1598"/>
      <c r="AY219" s="1598"/>
      <c r="AZ219" s="47"/>
    </row>
    <row r="220" spans="1:52" s="13" customFormat="1" ht="13.2" hidden="1" customHeight="1" thickBot="1" x14ac:dyDescent="0.45">
      <c r="A220" s="1371"/>
      <c r="B220" s="1397"/>
      <c r="C220" s="1351"/>
      <c r="D220" s="1361"/>
      <c r="E220" s="105" t="s">
        <v>161</v>
      </c>
      <c r="F220" s="84"/>
      <c r="G220" s="84"/>
      <c r="H220" s="1137"/>
      <c r="I220" s="1235"/>
      <c r="J220" s="1236"/>
      <c r="K220" s="1240"/>
      <c r="L220" s="1222"/>
      <c r="M220" s="37" t="s">
        <v>31</v>
      </c>
      <c r="N220" s="134"/>
      <c r="O220" s="134"/>
      <c r="P220" s="91"/>
      <c r="Q220" s="91"/>
      <c r="R220" s="134"/>
      <c r="S220" s="91"/>
      <c r="T220" s="91"/>
      <c r="U220" s="91"/>
      <c r="V220" s="91"/>
      <c r="W220" s="91"/>
      <c r="X220" s="134"/>
      <c r="Y220" s="91"/>
      <c r="Z220" s="134"/>
      <c r="AA220" s="135"/>
      <c r="AB220" s="91"/>
      <c r="AC220" s="91"/>
      <c r="AD220" s="134"/>
      <c r="AE220" s="91"/>
      <c r="AF220" s="91"/>
      <c r="AG220" s="91"/>
      <c r="AH220" s="91"/>
      <c r="AI220" s="91"/>
      <c r="AJ220" s="134"/>
      <c r="AK220" s="91"/>
      <c r="AL220" s="91"/>
      <c r="AM220" s="135"/>
      <c r="AN220" s="91"/>
      <c r="AO220" s="91"/>
      <c r="AP220" s="135"/>
      <c r="AQ220" s="91"/>
      <c r="AR220" s="92"/>
      <c r="AS220" s="92"/>
      <c r="AT220" s="92"/>
      <c r="AU220" s="92"/>
      <c r="AV220" s="94">
        <f t="shared" si="11"/>
        <v>0</v>
      </c>
      <c r="AX220" s="1598"/>
      <c r="AY220" s="1598"/>
      <c r="AZ220" s="47"/>
    </row>
    <row r="221" spans="1:52" s="13" customFormat="1" ht="13.2" hidden="1" customHeight="1" x14ac:dyDescent="0.4">
      <c r="A221" s="1370" t="s">
        <v>27</v>
      </c>
      <c r="B221" s="1397"/>
      <c r="C221" s="36"/>
      <c r="D221" s="1226" t="s">
        <v>382</v>
      </c>
      <c r="E221" s="82" t="s">
        <v>384</v>
      </c>
      <c r="F221" s="139"/>
      <c r="G221" s="139"/>
      <c r="H221" s="1142"/>
      <c r="I221" s="1230">
        <f>AV221</f>
        <v>0</v>
      </c>
      <c r="J221" s="1232">
        <f>SUM(N222:AU222)</f>
        <v>0</v>
      </c>
      <c r="K221" s="1239">
        <f>H221-J221</f>
        <v>0</v>
      </c>
      <c r="L221" s="1209"/>
      <c r="M221" s="30" t="s">
        <v>30</v>
      </c>
      <c r="N221" s="140"/>
      <c r="O221" s="140"/>
      <c r="P221" s="131"/>
      <c r="Q221" s="131"/>
      <c r="R221" s="140"/>
      <c r="S221" s="131"/>
      <c r="T221" s="131"/>
      <c r="U221" s="131"/>
      <c r="V221" s="131"/>
      <c r="W221" s="131"/>
      <c r="X221" s="140"/>
      <c r="Y221" s="131"/>
      <c r="Z221" s="140"/>
      <c r="AA221" s="131"/>
      <c r="AB221" s="131"/>
      <c r="AC221" s="131"/>
      <c r="AD221" s="140"/>
      <c r="AE221" s="131"/>
      <c r="AF221" s="131"/>
      <c r="AG221" s="131"/>
      <c r="AH221" s="131"/>
      <c r="AI221" s="131"/>
      <c r="AJ221" s="140"/>
      <c r="AK221" s="131"/>
      <c r="AL221" s="131"/>
      <c r="AM221" s="131"/>
      <c r="AN221" s="131"/>
      <c r="AO221" s="90"/>
      <c r="AP221" s="136"/>
      <c r="AQ221" s="90"/>
      <c r="AR221" s="90"/>
      <c r="AS221" s="90"/>
      <c r="AT221" s="44"/>
      <c r="AU221" s="90"/>
      <c r="AV221" s="103">
        <f t="shared" si="11"/>
        <v>0</v>
      </c>
      <c r="AX221" s="326"/>
      <c r="AY221" s="326"/>
      <c r="AZ221" s="47"/>
    </row>
    <row r="222" spans="1:52" s="13" customFormat="1" ht="13.2" hidden="1" customHeight="1" thickBot="1" x14ac:dyDescent="0.45">
      <c r="A222" s="1371"/>
      <c r="B222" s="1397"/>
      <c r="C222" s="36"/>
      <c r="D222" s="1282"/>
      <c r="E222" s="84" t="s">
        <v>383</v>
      </c>
      <c r="F222" s="105"/>
      <c r="G222" s="105"/>
      <c r="H222" s="1137"/>
      <c r="I222" s="1235"/>
      <c r="J222" s="1236"/>
      <c r="K222" s="1240"/>
      <c r="L222" s="1222"/>
      <c r="M222" s="37" t="s">
        <v>31</v>
      </c>
      <c r="N222" s="134"/>
      <c r="O222" s="134"/>
      <c r="P222" s="91"/>
      <c r="Q222" s="91"/>
      <c r="R222" s="134"/>
      <c r="S222" s="91"/>
      <c r="T222" s="91"/>
      <c r="U222" s="91"/>
      <c r="V222" s="91"/>
      <c r="W222" s="91"/>
      <c r="X222" s="134"/>
      <c r="Y222" s="91"/>
      <c r="Z222" s="134"/>
      <c r="AA222" s="135"/>
      <c r="AB222" s="91"/>
      <c r="AC222" s="91"/>
      <c r="AD222" s="134"/>
      <c r="AE222" s="91"/>
      <c r="AF222" s="91"/>
      <c r="AG222" s="91"/>
      <c r="AH222" s="91"/>
      <c r="AI222" s="91"/>
      <c r="AJ222" s="134"/>
      <c r="AK222" s="91"/>
      <c r="AL222" s="91"/>
      <c r="AM222" s="135"/>
      <c r="AN222" s="91"/>
      <c r="AO222" s="91"/>
      <c r="AP222" s="135"/>
      <c r="AQ222" s="91"/>
      <c r="AR222" s="92"/>
      <c r="AS222" s="92"/>
      <c r="AT222" s="92"/>
      <c r="AU222" s="92"/>
      <c r="AV222" s="94">
        <f t="shared" si="11"/>
        <v>0</v>
      </c>
      <c r="AX222" s="326"/>
      <c r="AY222" s="326"/>
      <c r="AZ222" s="47"/>
    </row>
    <row r="223" spans="1:52" s="13" customFormat="1" ht="13.2" customHeight="1" x14ac:dyDescent="0.4">
      <c r="A223" s="1370" t="s">
        <v>27</v>
      </c>
      <c r="B223" s="1397"/>
      <c r="C223" s="36"/>
      <c r="D223" s="1360" t="s">
        <v>162</v>
      </c>
      <c r="E223" s="274" t="s">
        <v>374</v>
      </c>
      <c r="F223" s="1226"/>
      <c r="G223" s="327"/>
      <c r="H223" s="1638">
        <v>5000</v>
      </c>
      <c r="I223" s="1230">
        <f>AV223</f>
        <v>4500</v>
      </c>
      <c r="J223" s="1232">
        <f>SUM(N224:AU224)</f>
        <v>0</v>
      </c>
      <c r="K223" s="1239">
        <f>H223-J223</f>
        <v>5000</v>
      </c>
      <c r="L223" s="1209"/>
      <c r="M223" s="30" t="s">
        <v>30</v>
      </c>
      <c r="N223" s="140"/>
      <c r="O223" s="140"/>
      <c r="P223" s="387"/>
      <c r="Q223" s="387"/>
      <c r="R223" s="140"/>
      <c r="S223" s="131">
        <v>300</v>
      </c>
      <c r="T223" s="131">
        <v>300</v>
      </c>
      <c r="U223" s="131">
        <v>300</v>
      </c>
      <c r="V223" s="131">
        <v>300</v>
      </c>
      <c r="W223" s="131">
        <v>300</v>
      </c>
      <c r="X223" s="140"/>
      <c r="Y223" s="131">
        <v>300</v>
      </c>
      <c r="Z223" s="140"/>
      <c r="AA223" s="131">
        <v>300</v>
      </c>
      <c r="AB223" s="131">
        <v>300</v>
      </c>
      <c r="AC223" s="131">
        <v>300</v>
      </c>
      <c r="AD223" s="140"/>
      <c r="AE223" s="80">
        <v>300</v>
      </c>
      <c r="AF223" s="131">
        <v>300</v>
      </c>
      <c r="AG223" s="131">
        <v>300</v>
      </c>
      <c r="AH223" s="131">
        <v>300</v>
      </c>
      <c r="AI223" s="131">
        <v>300</v>
      </c>
      <c r="AJ223" s="140"/>
      <c r="AK223" s="131">
        <v>300</v>
      </c>
      <c r="AL223" s="131"/>
      <c r="AM223" s="136"/>
      <c r="AN223" s="131"/>
      <c r="AO223" s="90"/>
      <c r="AP223" s="136"/>
      <c r="AQ223" s="90"/>
      <c r="AR223" s="90"/>
      <c r="AS223" s="90"/>
      <c r="AT223" s="44"/>
      <c r="AU223" s="90"/>
      <c r="AV223" s="103">
        <f>SUM(N223:AU223)</f>
        <v>4500</v>
      </c>
      <c r="AX223" s="326"/>
      <c r="AY223" s="326"/>
      <c r="AZ223" s="47"/>
    </row>
    <row r="224" spans="1:52" s="13" customFormat="1" ht="13.2" customHeight="1" thickBot="1" x14ac:dyDescent="0.45">
      <c r="A224" s="1371"/>
      <c r="B224" s="1397"/>
      <c r="C224" s="36"/>
      <c r="D224" s="1361"/>
      <c r="E224" s="105" t="s">
        <v>163</v>
      </c>
      <c r="F224" s="1282"/>
      <c r="G224" s="328"/>
      <c r="H224" s="1639"/>
      <c r="I224" s="1235"/>
      <c r="J224" s="1236"/>
      <c r="K224" s="1240"/>
      <c r="L224" s="1222"/>
      <c r="M224" s="37" t="s">
        <v>31</v>
      </c>
      <c r="N224" s="134"/>
      <c r="O224" s="134"/>
      <c r="P224" s="91"/>
      <c r="Q224" s="91"/>
      <c r="R224" s="134"/>
      <c r="S224" s="91"/>
      <c r="T224" s="91"/>
      <c r="U224" s="91"/>
      <c r="V224" s="91"/>
      <c r="W224" s="91"/>
      <c r="X224" s="134"/>
      <c r="Y224" s="91"/>
      <c r="Z224" s="134"/>
      <c r="AA224" s="135"/>
      <c r="AB224" s="91"/>
      <c r="AC224" s="91"/>
      <c r="AD224" s="134"/>
      <c r="AE224" s="91"/>
      <c r="AF224" s="91"/>
      <c r="AG224" s="91"/>
      <c r="AH224" s="91"/>
      <c r="AI224" s="91"/>
      <c r="AJ224" s="134"/>
      <c r="AK224" s="91"/>
      <c r="AL224" s="91"/>
      <c r="AM224" s="135"/>
      <c r="AN224" s="91"/>
      <c r="AO224" s="91"/>
      <c r="AP224" s="175"/>
      <c r="AQ224" s="92"/>
      <c r="AR224" s="92"/>
      <c r="AS224" s="92"/>
      <c r="AT224" s="92"/>
      <c r="AU224" s="92"/>
      <c r="AV224" s="94">
        <f t="shared" si="11"/>
        <v>0</v>
      </c>
      <c r="AX224" s="326"/>
      <c r="AY224" s="326"/>
      <c r="AZ224" s="47"/>
    </row>
    <row r="225" spans="1:52" s="13" customFormat="1" ht="13.2" hidden="1" customHeight="1" x14ac:dyDescent="0.4">
      <c r="A225" s="1370" t="s">
        <v>27</v>
      </c>
      <c r="B225" s="1397"/>
      <c r="C225" s="1350"/>
      <c r="D225" s="1364"/>
      <c r="E225" s="274"/>
      <c r="F225" s="144"/>
      <c r="G225" s="144"/>
      <c r="H225" s="1142"/>
      <c r="I225" s="1230">
        <f>AV225</f>
        <v>0</v>
      </c>
      <c r="J225" s="1232">
        <f>SUM(N226:AU226)</f>
        <v>0</v>
      </c>
      <c r="K225" s="1239">
        <f>H225-J225</f>
        <v>0</v>
      </c>
      <c r="L225" s="1209"/>
      <c r="M225" s="30" t="s">
        <v>30</v>
      </c>
      <c r="N225" s="140"/>
      <c r="O225" s="140"/>
      <c r="P225" s="131"/>
      <c r="Q225" s="131"/>
      <c r="R225" s="140"/>
      <c r="S225" s="131"/>
      <c r="T225" s="131"/>
      <c r="U225" s="131"/>
      <c r="V225" s="131"/>
      <c r="W225" s="131"/>
      <c r="X225" s="140"/>
      <c r="Y225" s="131"/>
      <c r="Z225" s="140"/>
      <c r="AA225" s="136"/>
      <c r="AB225" s="131"/>
      <c r="AC225" s="131"/>
      <c r="AD225" s="140"/>
      <c r="AE225" s="131"/>
      <c r="AF225" s="131"/>
      <c r="AG225" s="131"/>
      <c r="AH225" s="131"/>
      <c r="AI225" s="131"/>
      <c r="AJ225" s="140"/>
      <c r="AK225" s="131"/>
      <c r="AL225" s="131"/>
      <c r="AM225" s="136"/>
      <c r="AN225" s="131"/>
      <c r="AO225" s="90"/>
      <c r="AP225" s="136"/>
      <c r="AQ225" s="90"/>
      <c r="AR225" s="90"/>
      <c r="AS225" s="90"/>
      <c r="AT225" s="44"/>
      <c r="AU225" s="136"/>
      <c r="AV225" s="103">
        <f t="shared" si="11"/>
        <v>0</v>
      </c>
      <c r="AX225" s="1598"/>
      <c r="AY225" s="1598"/>
      <c r="AZ225" s="47"/>
    </row>
    <row r="226" spans="1:52" s="13" customFormat="1" ht="13.2" hidden="1" customHeight="1" thickBot="1" x14ac:dyDescent="0.45">
      <c r="A226" s="1371"/>
      <c r="B226" s="1397"/>
      <c r="C226" s="1351"/>
      <c r="D226" s="1365"/>
      <c r="E226" s="105"/>
      <c r="F226" s="105"/>
      <c r="G226" s="105"/>
      <c r="H226" s="1137"/>
      <c r="I226" s="1235"/>
      <c r="J226" s="1236"/>
      <c r="K226" s="1240"/>
      <c r="L226" s="1222"/>
      <c r="M226" s="37" t="s">
        <v>31</v>
      </c>
      <c r="N226" s="174"/>
      <c r="O226" s="174"/>
      <c r="P226" s="240"/>
      <c r="Q226" s="240"/>
      <c r="R226" s="174"/>
      <c r="S226" s="240"/>
      <c r="T226" s="240"/>
      <c r="U226" s="240"/>
      <c r="V226" s="240"/>
      <c r="W226" s="240"/>
      <c r="X226" s="174"/>
      <c r="Y226" s="240"/>
      <c r="Z226" s="174"/>
      <c r="AA226" s="175"/>
      <c r="AB226" s="240"/>
      <c r="AC226" s="240"/>
      <c r="AD226" s="174"/>
      <c r="AE226" s="240"/>
      <c r="AF226" s="240"/>
      <c r="AG226" s="240"/>
      <c r="AH226" s="240"/>
      <c r="AI226" s="240"/>
      <c r="AJ226" s="174"/>
      <c r="AK226" s="240"/>
      <c r="AL226" s="240"/>
      <c r="AM226" s="175"/>
      <c r="AN226" s="240"/>
      <c r="AO226" s="91"/>
      <c r="AP226" s="175"/>
      <c r="AQ226" s="91"/>
      <c r="AR226" s="92"/>
      <c r="AS226" s="92"/>
      <c r="AT226" s="92"/>
      <c r="AU226" s="175"/>
      <c r="AV226" s="94">
        <f t="shared" si="11"/>
        <v>0</v>
      </c>
      <c r="AX226" s="1598"/>
      <c r="AY226" s="1598"/>
      <c r="AZ226" s="47"/>
    </row>
    <row r="227" spans="1:52" s="13" customFormat="1" ht="13.2" hidden="1" customHeight="1" x14ac:dyDescent="0.4">
      <c r="A227" s="1370" t="s">
        <v>27</v>
      </c>
      <c r="B227" s="1397"/>
      <c r="C227" s="1350"/>
      <c r="D227" s="1360" t="s">
        <v>64</v>
      </c>
      <c r="E227" s="285" t="s">
        <v>164</v>
      </c>
      <c r="F227" s="1140"/>
      <c r="G227" s="329"/>
      <c r="H227" s="1142"/>
      <c r="I227" s="1230">
        <f>AV227</f>
        <v>0</v>
      </c>
      <c r="J227" s="1232">
        <f>SUM(N228:AU228)</f>
        <v>0</v>
      </c>
      <c r="K227" s="1239">
        <f>H227-J227</f>
        <v>0</v>
      </c>
      <c r="L227" s="1209"/>
      <c r="M227" s="30" t="s">
        <v>30</v>
      </c>
      <c r="N227" s="140"/>
      <c r="O227" s="140"/>
      <c r="P227" s="131"/>
      <c r="Q227" s="131"/>
      <c r="R227" s="140"/>
      <c r="S227" s="131"/>
      <c r="T227" s="131"/>
      <c r="U227" s="131"/>
      <c r="V227" s="131"/>
      <c r="W227" s="131"/>
      <c r="X227" s="140"/>
      <c r="Y227" s="131"/>
      <c r="Z227" s="140"/>
      <c r="AA227" s="136"/>
      <c r="AB227" s="131"/>
      <c r="AC227" s="131"/>
      <c r="AD227" s="140"/>
      <c r="AE227" s="131"/>
      <c r="AF227" s="131"/>
      <c r="AG227" s="131"/>
      <c r="AH227" s="131"/>
      <c r="AI227" s="131"/>
      <c r="AJ227" s="140"/>
      <c r="AK227" s="131"/>
      <c r="AL227" s="131"/>
      <c r="AM227" s="136"/>
      <c r="AN227" s="131"/>
      <c r="AO227" s="90"/>
      <c r="AP227" s="136"/>
      <c r="AQ227" s="90"/>
      <c r="AR227" s="90"/>
      <c r="AS227" s="90"/>
      <c r="AT227" s="90"/>
      <c r="AU227" s="136"/>
      <c r="AV227" s="103">
        <f t="shared" si="11"/>
        <v>0</v>
      </c>
      <c r="AX227" s="47"/>
      <c r="AY227" s="47"/>
      <c r="AZ227" s="47"/>
    </row>
    <row r="228" spans="1:52" s="13" customFormat="1" ht="13.2" hidden="1" customHeight="1" thickBot="1" x14ac:dyDescent="0.45">
      <c r="A228" s="1371"/>
      <c r="B228" s="1397"/>
      <c r="C228" s="1351"/>
      <c r="D228" s="1361"/>
      <c r="E228" s="284" t="s">
        <v>165</v>
      </c>
      <c r="F228" s="1141"/>
      <c r="G228" s="330"/>
      <c r="H228" s="1137"/>
      <c r="I228" s="1235"/>
      <c r="J228" s="1236"/>
      <c r="K228" s="1240"/>
      <c r="L228" s="1222"/>
      <c r="M228" s="37" t="s">
        <v>31</v>
      </c>
      <c r="N228" s="174"/>
      <c r="O228" s="174"/>
      <c r="P228" s="240"/>
      <c r="Q228" s="240"/>
      <c r="R228" s="174"/>
      <c r="S228" s="240"/>
      <c r="T228" s="240"/>
      <c r="U228" s="240"/>
      <c r="V228" s="240"/>
      <c r="W228" s="240"/>
      <c r="X228" s="174"/>
      <c r="Y228" s="240"/>
      <c r="Z228" s="174"/>
      <c r="AA228" s="175"/>
      <c r="AB228" s="240"/>
      <c r="AC228" s="240"/>
      <c r="AD228" s="174"/>
      <c r="AE228" s="240"/>
      <c r="AF228" s="240"/>
      <c r="AG228" s="240"/>
      <c r="AH228" s="240"/>
      <c r="AI228" s="240"/>
      <c r="AJ228" s="174"/>
      <c r="AK228" s="240"/>
      <c r="AL228" s="240"/>
      <c r="AM228" s="175"/>
      <c r="AN228" s="240"/>
      <c r="AO228" s="91"/>
      <c r="AP228" s="175"/>
      <c r="AQ228" s="92"/>
      <c r="AR228" s="92"/>
      <c r="AS228" s="92"/>
      <c r="AT228" s="92"/>
      <c r="AU228" s="175"/>
      <c r="AV228" s="94">
        <f t="shared" si="11"/>
        <v>0</v>
      </c>
      <c r="AX228" s="47"/>
      <c r="AY228" s="47"/>
      <c r="AZ228" s="47"/>
    </row>
    <row r="229" spans="1:52" s="13" customFormat="1" ht="13.2" hidden="1" customHeight="1" x14ac:dyDescent="0.4">
      <c r="A229" s="1370" t="s">
        <v>27</v>
      </c>
      <c r="B229" s="1397"/>
      <c r="C229" s="1350"/>
      <c r="D229" s="1364" t="s">
        <v>140</v>
      </c>
      <c r="E229" s="274" t="s">
        <v>144</v>
      </c>
      <c r="F229" s="1140"/>
      <c r="G229" s="329"/>
      <c r="H229" s="1142"/>
      <c r="I229" s="1230">
        <f>AV229</f>
        <v>0</v>
      </c>
      <c r="J229" s="1232">
        <f>SUM(N230:AU230)</f>
        <v>0</v>
      </c>
      <c r="K229" s="1239">
        <f>H229-J229</f>
        <v>0</v>
      </c>
      <c r="L229" s="1209"/>
      <c r="M229" s="30" t="s">
        <v>30</v>
      </c>
      <c r="N229" s="140"/>
      <c r="O229" s="140"/>
      <c r="P229" s="131"/>
      <c r="Q229" s="131"/>
      <c r="R229" s="140"/>
      <c r="S229" s="131"/>
      <c r="T229" s="131"/>
      <c r="U229" s="131"/>
      <c r="V229" s="131"/>
      <c r="W229" s="131"/>
      <c r="X229" s="140"/>
      <c r="Y229" s="131"/>
      <c r="Z229" s="140"/>
      <c r="AA229" s="136"/>
      <c r="AB229" s="131"/>
      <c r="AC229" s="131"/>
      <c r="AD229" s="140"/>
      <c r="AE229" s="131"/>
      <c r="AF229" s="131"/>
      <c r="AG229" s="131"/>
      <c r="AH229" s="131"/>
      <c r="AI229" s="131"/>
      <c r="AJ229" s="140"/>
      <c r="AK229" s="131"/>
      <c r="AL229" s="131"/>
      <c r="AM229" s="136"/>
      <c r="AN229" s="131"/>
      <c r="AO229" s="90"/>
      <c r="AP229" s="136"/>
      <c r="AQ229" s="90"/>
      <c r="AR229" s="90"/>
      <c r="AS229" s="90"/>
      <c r="AT229" s="90"/>
      <c r="AU229" s="136"/>
      <c r="AV229" s="103">
        <f t="shared" si="11"/>
        <v>0</v>
      </c>
      <c r="AX229" s="47"/>
      <c r="AY229" s="47"/>
      <c r="AZ229" s="47"/>
    </row>
    <row r="230" spans="1:52" s="13" customFormat="1" ht="13.2" hidden="1" customHeight="1" thickBot="1" x14ac:dyDescent="0.45">
      <c r="A230" s="1371"/>
      <c r="B230" s="1397"/>
      <c r="C230" s="1351"/>
      <c r="D230" s="1365"/>
      <c r="E230" s="105" t="s">
        <v>145</v>
      </c>
      <c r="F230" s="1141"/>
      <c r="G230" s="330"/>
      <c r="H230" s="1137"/>
      <c r="I230" s="1235"/>
      <c r="J230" s="1236"/>
      <c r="K230" s="1240"/>
      <c r="L230" s="1222"/>
      <c r="M230" s="37" t="s">
        <v>31</v>
      </c>
      <c r="N230" s="134"/>
      <c r="O230" s="134"/>
      <c r="P230" s="91"/>
      <c r="Q230" s="91"/>
      <c r="R230" s="134"/>
      <c r="S230" s="91"/>
      <c r="T230" s="91"/>
      <c r="U230" s="91"/>
      <c r="V230" s="91"/>
      <c r="W230" s="91"/>
      <c r="X230" s="134"/>
      <c r="Y230" s="91"/>
      <c r="Z230" s="134"/>
      <c r="AA230" s="135"/>
      <c r="AB230" s="91"/>
      <c r="AC230" s="91"/>
      <c r="AD230" s="134"/>
      <c r="AE230" s="91"/>
      <c r="AF230" s="91"/>
      <c r="AG230" s="91"/>
      <c r="AH230" s="91"/>
      <c r="AI230" s="91"/>
      <c r="AJ230" s="134"/>
      <c r="AK230" s="91"/>
      <c r="AL230" s="91"/>
      <c r="AM230" s="135"/>
      <c r="AN230" s="91"/>
      <c r="AO230" s="91"/>
      <c r="AP230" s="135"/>
      <c r="AQ230" s="91"/>
      <c r="AR230" s="92"/>
      <c r="AS230" s="92"/>
      <c r="AT230" s="92"/>
      <c r="AU230" s="175"/>
      <c r="AV230" s="94">
        <f t="shared" si="11"/>
        <v>0</v>
      </c>
      <c r="AX230" s="47"/>
      <c r="AY230" s="47"/>
      <c r="AZ230" s="47"/>
    </row>
    <row r="231" spans="1:52" s="13" customFormat="1" ht="13.2" customHeight="1" x14ac:dyDescent="0.4">
      <c r="A231" s="1370" t="s">
        <v>27</v>
      </c>
      <c r="B231" s="1397"/>
      <c r="C231" s="1350"/>
      <c r="D231" s="1360" t="s">
        <v>316</v>
      </c>
      <c r="E231" s="274" t="s">
        <v>398</v>
      </c>
      <c r="F231" s="1140"/>
      <c r="G231" s="329"/>
      <c r="H231" s="1636">
        <v>69</v>
      </c>
      <c r="I231" s="1230">
        <f>AV231</f>
        <v>69</v>
      </c>
      <c r="J231" s="1232">
        <f>SUM(N232:AU232)</f>
        <v>0</v>
      </c>
      <c r="K231" s="1239">
        <f>H231-J231</f>
        <v>69</v>
      </c>
      <c r="L231" s="1209"/>
      <c r="M231" s="30" t="s">
        <v>30</v>
      </c>
      <c r="N231" s="140"/>
      <c r="O231" s="140"/>
      <c r="P231" s="131"/>
      <c r="Q231" s="131">
        <v>24</v>
      </c>
      <c r="R231" s="140"/>
      <c r="S231" s="131"/>
      <c r="T231" s="380"/>
      <c r="U231" s="131"/>
      <c r="V231" s="131"/>
      <c r="W231" s="131"/>
      <c r="X231" s="140"/>
      <c r="Y231" s="131"/>
      <c r="Z231" s="140"/>
      <c r="AA231" s="136">
        <v>45</v>
      </c>
      <c r="AB231" s="131"/>
      <c r="AC231" s="356"/>
      <c r="AD231" s="140"/>
      <c r="AE231" s="90"/>
      <c r="AF231" s="131"/>
      <c r="AG231" s="131"/>
      <c r="AH231" s="131"/>
      <c r="AI231" s="131"/>
      <c r="AJ231" s="140"/>
      <c r="AK231" s="131"/>
      <c r="AL231" s="131"/>
      <c r="AM231" s="136"/>
      <c r="AN231" s="131"/>
      <c r="AO231" s="90"/>
      <c r="AP231" s="136"/>
      <c r="AQ231" s="90"/>
      <c r="AR231" s="90"/>
      <c r="AS231" s="90"/>
      <c r="AT231" s="90"/>
      <c r="AU231" s="136"/>
      <c r="AV231" s="103">
        <f t="shared" si="11"/>
        <v>69</v>
      </c>
      <c r="AX231" s="47"/>
      <c r="AY231" s="47"/>
      <c r="AZ231" s="47"/>
    </row>
    <row r="232" spans="1:52" s="13" customFormat="1" ht="13.2" customHeight="1" thickBot="1" x14ac:dyDescent="0.45">
      <c r="A232" s="1371"/>
      <c r="B232" s="1397"/>
      <c r="C232" s="1351"/>
      <c r="D232" s="1361"/>
      <c r="E232" s="105" t="s">
        <v>342</v>
      </c>
      <c r="F232" s="1141"/>
      <c r="G232" s="330"/>
      <c r="H232" s="1637"/>
      <c r="I232" s="1235"/>
      <c r="J232" s="1236"/>
      <c r="K232" s="1240"/>
      <c r="L232" s="1222"/>
      <c r="M232" s="37" t="s">
        <v>31</v>
      </c>
      <c r="N232" s="134"/>
      <c r="O232" s="134"/>
      <c r="P232" s="91"/>
      <c r="Q232" s="91"/>
      <c r="R232" s="134"/>
      <c r="S232" s="91"/>
      <c r="T232" s="91"/>
      <c r="U232" s="91"/>
      <c r="V232" s="91"/>
      <c r="W232" s="91"/>
      <c r="X232" s="134"/>
      <c r="Y232" s="91"/>
      <c r="Z232" s="134"/>
      <c r="AA232" s="175"/>
      <c r="AB232" s="91"/>
      <c r="AC232" s="91"/>
      <c r="AD232" s="134"/>
      <c r="AE232" s="91"/>
      <c r="AF232" s="91"/>
      <c r="AG232" s="91"/>
      <c r="AH232" s="91"/>
      <c r="AI232" s="91"/>
      <c r="AJ232" s="134"/>
      <c r="AK232" s="91"/>
      <c r="AL232" s="91"/>
      <c r="AM232" s="175"/>
      <c r="AN232" s="91"/>
      <c r="AO232" s="91"/>
      <c r="AP232" s="175"/>
      <c r="AQ232" s="92"/>
      <c r="AR232" s="92"/>
      <c r="AS232" s="92"/>
      <c r="AT232" s="92"/>
      <c r="AU232" s="175"/>
      <c r="AV232" s="94">
        <f t="shared" si="11"/>
        <v>0</v>
      </c>
      <c r="AX232" s="47"/>
      <c r="AY232" s="47"/>
      <c r="AZ232" s="47"/>
    </row>
    <row r="233" spans="1:52" s="13" customFormat="1" ht="13.2" customHeight="1" x14ac:dyDescent="0.4">
      <c r="A233" s="1370" t="s">
        <v>27</v>
      </c>
      <c r="B233" s="1397"/>
      <c r="C233" s="1350"/>
      <c r="D233" s="1360" t="s">
        <v>316</v>
      </c>
      <c r="E233" s="288" t="s">
        <v>407</v>
      </c>
      <c r="F233" s="1140"/>
      <c r="G233" s="329"/>
      <c r="H233" s="1636">
        <v>68</v>
      </c>
      <c r="I233" s="1230">
        <f>AV233</f>
        <v>68</v>
      </c>
      <c r="J233" s="1232">
        <f>SUM(N234:AU234)</f>
        <v>0</v>
      </c>
      <c r="K233" s="1239">
        <f>H233-J233</f>
        <v>68</v>
      </c>
      <c r="L233" s="1209"/>
      <c r="M233" s="30" t="s">
        <v>30</v>
      </c>
      <c r="N233" s="140"/>
      <c r="O233" s="140"/>
      <c r="P233" s="131"/>
      <c r="Q233" s="131">
        <v>23</v>
      </c>
      <c r="R233" s="140"/>
      <c r="S233" s="131"/>
      <c r="T233" s="380"/>
      <c r="U233" s="131"/>
      <c r="V233" s="131"/>
      <c r="W233" s="131"/>
      <c r="X233" s="140"/>
      <c r="Y233" s="131"/>
      <c r="Z233" s="140"/>
      <c r="AA233" s="136"/>
      <c r="AB233" s="131">
        <v>45</v>
      </c>
      <c r="AC233" s="320"/>
      <c r="AD233" s="140"/>
      <c r="AE233" s="131"/>
      <c r="AF233" s="131"/>
      <c r="AG233" s="131"/>
      <c r="AH233" s="131"/>
      <c r="AI233" s="131"/>
      <c r="AJ233" s="140"/>
      <c r="AK233" s="131"/>
      <c r="AL233" s="131"/>
      <c r="AM233" s="136"/>
      <c r="AN233" s="131"/>
      <c r="AO233" s="90"/>
      <c r="AP233" s="136"/>
      <c r="AQ233" s="90"/>
      <c r="AR233" s="90"/>
      <c r="AS233" s="90"/>
      <c r="AT233" s="90"/>
      <c r="AU233" s="136"/>
      <c r="AV233" s="103">
        <f t="shared" si="11"/>
        <v>68</v>
      </c>
      <c r="AX233" s="47"/>
      <c r="AY233" s="47"/>
      <c r="AZ233" s="47"/>
    </row>
    <row r="234" spans="1:52" s="13" customFormat="1" ht="13.2" customHeight="1" thickBot="1" x14ac:dyDescent="0.45">
      <c r="A234" s="1371"/>
      <c r="B234" s="1397"/>
      <c r="C234" s="1351"/>
      <c r="D234" s="1361"/>
      <c r="E234" s="105" t="s">
        <v>343</v>
      </c>
      <c r="F234" s="1141"/>
      <c r="G234" s="330"/>
      <c r="H234" s="1637"/>
      <c r="I234" s="1235"/>
      <c r="J234" s="1236"/>
      <c r="K234" s="1240"/>
      <c r="L234" s="1222"/>
      <c r="M234" s="37" t="s">
        <v>31</v>
      </c>
      <c r="N234" s="174"/>
      <c r="O234" s="174"/>
      <c r="P234" s="240"/>
      <c r="Q234" s="240"/>
      <c r="R234" s="174"/>
      <c r="S234" s="240"/>
      <c r="T234" s="240"/>
      <c r="U234" s="240"/>
      <c r="V234" s="240"/>
      <c r="W234" s="240"/>
      <c r="X234" s="174"/>
      <c r="Y234" s="240"/>
      <c r="Z234" s="174"/>
      <c r="AA234" s="175"/>
      <c r="AB234" s="240"/>
      <c r="AC234" s="240"/>
      <c r="AD234" s="174"/>
      <c r="AE234" s="240"/>
      <c r="AF234" s="240"/>
      <c r="AG234" s="240"/>
      <c r="AH234" s="240"/>
      <c r="AI234" s="240"/>
      <c r="AJ234" s="174"/>
      <c r="AK234" s="240"/>
      <c r="AL234" s="240"/>
      <c r="AM234" s="175"/>
      <c r="AN234" s="240"/>
      <c r="AO234" s="91"/>
      <c r="AP234" s="175"/>
      <c r="AQ234" s="91"/>
      <c r="AR234" s="92"/>
      <c r="AS234" s="92"/>
      <c r="AT234" s="92"/>
      <c r="AU234" s="175"/>
      <c r="AV234" s="94">
        <f t="shared" si="11"/>
        <v>0</v>
      </c>
      <c r="AX234" s="47"/>
      <c r="AY234" s="47"/>
      <c r="AZ234" s="47"/>
    </row>
    <row r="235" spans="1:52" s="13" customFormat="1" ht="13.2" hidden="1" customHeight="1" x14ac:dyDescent="0.4">
      <c r="A235" s="1370" t="s">
        <v>27</v>
      </c>
      <c r="B235" s="1397"/>
      <c r="C235" s="1350"/>
      <c r="D235" s="1364" t="s">
        <v>140</v>
      </c>
      <c r="E235" s="274" t="s">
        <v>172</v>
      </c>
      <c r="F235" s="144"/>
      <c r="G235" s="289"/>
      <c r="H235" s="1142"/>
      <c r="I235" s="1230">
        <f>AV235</f>
        <v>0</v>
      </c>
      <c r="J235" s="1232">
        <f>SUM(N236:AU236)</f>
        <v>0</v>
      </c>
      <c r="K235" s="1239">
        <f>H235-J235</f>
        <v>0</v>
      </c>
      <c r="L235" s="1209"/>
      <c r="M235" s="30" t="s">
        <v>30</v>
      </c>
      <c r="N235" s="140"/>
      <c r="O235" s="140"/>
      <c r="P235" s="131"/>
      <c r="Q235" s="131"/>
      <c r="R235" s="140"/>
      <c r="S235" s="131"/>
      <c r="T235" s="131"/>
      <c r="U235" s="131"/>
      <c r="V235" s="131"/>
      <c r="W235" s="131"/>
      <c r="X235" s="140"/>
      <c r="Y235" s="131"/>
      <c r="Z235" s="140"/>
      <c r="AA235" s="136"/>
      <c r="AB235" s="131"/>
      <c r="AC235" s="131"/>
      <c r="AD235" s="140"/>
      <c r="AE235" s="131"/>
      <c r="AF235" s="131"/>
      <c r="AG235" s="131"/>
      <c r="AH235" s="131"/>
      <c r="AI235" s="131"/>
      <c r="AJ235" s="140"/>
      <c r="AK235" s="131"/>
      <c r="AL235" s="131"/>
      <c r="AM235" s="136"/>
      <c r="AN235" s="131"/>
      <c r="AO235" s="90"/>
      <c r="AP235" s="136"/>
      <c r="AQ235" s="90"/>
      <c r="AR235" s="90"/>
      <c r="AS235" s="90"/>
      <c r="AT235" s="90"/>
      <c r="AU235" s="136"/>
      <c r="AV235" s="103">
        <f t="shared" si="11"/>
        <v>0</v>
      </c>
      <c r="AX235" s="47"/>
      <c r="AY235" s="47"/>
      <c r="AZ235" s="47"/>
    </row>
    <row r="236" spans="1:52" s="13" customFormat="1" ht="13.2" hidden="1" customHeight="1" thickBot="1" x14ac:dyDescent="0.45">
      <c r="A236" s="1371"/>
      <c r="B236" s="1397"/>
      <c r="C236" s="1351"/>
      <c r="D236" s="1365"/>
      <c r="E236" s="105" t="s">
        <v>173</v>
      </c>
      <c r="F236" s="84"/>
      <c r="G236" s="332"/>
      <c r="H236" s="1137"/>
      <c r="I236" s="1235"/>
      <c r="J236" s="1236"/>
      <c r="K236" s="1240"/>
      <c r="L236" s="1222"/>
      <c r="M236" s="37" t="s">
        <v>31</v>
      </c>
      <c r="N236" s="134"/>
      <c r="O236" s="134"/>
      <c r="P236" s="91"/>
      <c r="Q236" s="91"/>
      <c r="R236" s="134"/>
      <c r="S236" s="91"/>
      <c r="T236" s="91"/>
      <c r="U236" s="91"/>
      <c r="V236" s="91"/>
      <c r="W236" s="91"/>
      <c r="X236" s="134"/>
      <c r="Y236" s="91"/>
      <c r="Z236" s="134"/>
      <c r="AA236" s="175"/>
      <c r="AB236" s="91"/>
      <c r="AC236" s="91"/>
      <c r="AD236" s="134"/>
      <c r="AE236" s="91"/>
      <c r="AF236" s="91"/>
      <c r="AG236" s="91"/>
      <c r="AH236" s="91"/>
      <c r="AI236" s="91"/>
      <c r="AJ236" s="134"/>
      <c r="AK236" s="91"/>
      <c r="AL236" s="91"/>
      <c r="AM236" s="175"/>
      <c r="AN236" s="91"/>
      <c r="AO236" s="91"/>
      <c r="AP236" s="175"/>
      <c r="AQ236" s="92"/>
      <c r="AR236" s="92"/>
      <c r="AS236" s="92"/>
      <c r="AT236" s="92"/>
      <c r="AU236" s="175"/>
      <c r="AV236" s="94">
        <f t="shared" si="11"/>
        <v>0</v>
      </c>
      <c r="AX236" s="47"/>
      <c r="AY236" s="47"/>
      <c r="AZ236" s="47"/>
    </row>
    <row r="237" spans="1:52" s="13" customFormat="1" ht="13.2" hidden="1" customHeight="1" thickBot="1" x14ac:dyDescent="0.45">
      <c r="A237" s="1370" t="s">
        <v>27</v>
      </c>
      <c r="B237" s="1397"/>
      <c r="C237" s="1372"/>
      <c r="D237" s="1373" t="s">
        <v>64</v>
      </c>
      <c r="E237" s="278" t="s">
        <v>174</v>
      </c>
      <c r="F237" s="1140"/>
      <c r="G237" s="329"/>
      <c r="H237" s="1142"/>
      <c r="I237" s="1241">
        <f>AV237</f>
        <v>0</v>
      </c>
      <c r="J237" s="1232">
        <f>SUM(N238:AU238)</f>
        <v>0</v>
      </c>
      <c r="K237" s="1239">
        <f>H237-J237</f>
        <v>0</v>
      </c>
      <c r="L237" s="1209"/>
      <c r="M237" s="30" t="s">
        <v>30</v>
      </c>
      <c r="N237" s="140"/>
      <c r="O237" s="140"/>
      <c r="P237" s="131"/>
      <c r="Q237" s="131"/>
      <c r="R237" s="140"/>
      <c r="S237" s="131"/>
      <c r="T237" s="131"/>
      <c r="U237" s="131"/>
      <c r="V237" s="131"/>
      <c r="W237" s="131"/>
      <c r="X237" s="140"/>
      <c r="Y237" s="131"/>
      <c r="Z237" s="140"/>
      <c r="AA237" s="136"/>
      <c r="AB237" s="131"/>
      <c r="AC237" s="131"/>
      <c r="AD237" s="140"/>
      <c r="AE237" s="131"/>
      <c r="AF237" s="131"/>
      <c r="AG237" s="131"/>
      <c r="AH237" s="131"/>
      <c r="AI237" s="131"/>
      <c r="AJ237" s="140"/>
      <c r="AK237" s="131"/>
      <c r="AL237" s="131"/>
      <c r="AM237" s="136"/>
      <c r="AN237" s="131"/>
      <c r="AO237" s="90"/>
      <c r="AP237" s="136"/>
      <c r="AQ237" s="90"/>
      <c r="AR237" s="90"/>
      <c r="AS237" s="90"/>
      <c r="AT237" s="90"/>
      <c r="AU237" s="136"/>
      <c r="AV237" s="103">
        <f t="shared" si="11"/>
        <v>0</v>
      </c>
      <c r="AX237" s="47"/>
      <c r="AY237" s="47"/>
      <c r="AZ237" s="47"/>
    </row>
    <row r="238" spans="1:52" s="13" customFormat="1" ht="13.2" hidden="1" customHeight="1" thickBot="1" x14ac:dyDescent="0.45">
      <c r="A238" s="1371"/>
      <c r="B238" s="1397"/>
      <c r="C238" s="1372"/>
      <c r="D238" s="1336"/>
      <c r="E238" s="105" t="s">
        <v>175</v>
      </c>
      <c r="F238" s="1141"/>
      <c r="G238" s="107"/>
      <c r="H238" s="1136"/>
      <c r="I238" s="1242"/>
      <c r="J238" s="1236"/>
      <c r="K238" s="1240"/>
      <c r="L238" s="1222"/>
      <c r="M238" s="37" t="s">
        <v>31</v>
      </c>
      <c r="N238" s="174"/>
      <c r="O238" s="174"/>
      <c r="P238" s="240"/>
      <c r="Q238" s="240"/>
      <c r="R238" s="174"/>
      <c r="S238" s="240"/>
      <c r="T238" s="240"/>
      <c r="U238" s="240"/>
      <c r="V238" s="240"/>
      <c r="W238" s="240"/>
      <c r="X238" s="174"/>
      <c r="Y238" s="240"/>
      <c r="Z238" s="174"/>
      <c r="AA238" s="175"/>
      <c r="AB238" s="240"/>
      <c r="AC238" s="240"/>
      <c r="AD238" s="174"/>
      <c r="AE238" s="240"/>
      <c r="AF238" s="240"/>
      <c r="AG238" s="240"/>
      <c r="AH238" s="240"/>
      <c r="AI238" s="240"/>
      <c r="AJ238" s="174"/>
      <c r="AK238" s="240"/>
      <c r="AL238" s="240"/>
      <c r="AM238" s="175"/>
      <c r="AN238" s="240"/>
      <c r="AO238" s="92"/>
      <c r="AP238" s="175"/>
      <c r="AQ238" s="92"/>
      <c r="AR238" s="92"/>
      <c r="AS238" s="92"/>
      <c r="AT238" s="92"/>
      <c r="AU238" s="175"/>
      <c r="AV238" s="94">
        <f t="shared" si="11"/>
        <v>0</v>
      </c>
      <c r="AX238" s="47"/>
      <c r="AY238" s="47"/>
      <c r="AZ238" s="47"/>
    </row>
    <row r="239" spans="1:52" s="13" customFormat="1" ht="13.2" hidden="1" customHeight="1" thickBot="1" x14ac:dyDescent="0.45">
      <c r="A239" s="1370" t="s">
        <v>27</v>
      </c>
      <c r="B239" s="1397"/>
      <c r="C239" s="1372"/>
      <c r="D239" s="1329" t="s">
        <v>176</v>
      </c>
      <c r="E239" s="60" t="s">
        <v>177</v>
      </c>
      <c r="F239" s="1140"/>
      <c r="G239" s="329"/>
      <c r="H239" s="1142"/>
      <c r="I239" s="1230">
        <f>AV239</f>
        <v>0</v>
      </c>
      <c r="J239" s="1232">
        <f>SUM(N240:AU240)</f>
        <v>0</v>
      </c>
      <c r="K239" s="1239">
        <f>H239-J239</f>
        <v>0</v>
      </c>
      <c r="L239" s="1209"/>
      <c r="M239" s="30" t="s">
        <v>30</v>
      </c>
      <c r="N239" s="129"/>
      <c r="O239" s="129"/>
      <c r="P239" s="90"/>
      <c r="Q239" s="90"/>
      <c r="R239" s="129"/>
      <c r="S239" s="90"/>
      <c r="T239" s="90"/>
      <c r="U239" s="90"/>
      <c r="V239" s="90"/>
      <c r="W239" s="90"/>
      <c r="X239" s="129"/>
      <c r="Y239" s="90"/>
      <c r="Z239" s="129"/>
      <c r="AA239" s="130"/>
      <c r="AB239" s="90"/>
      <c r="AC239" s="90"/>
      <c r="AD239" s="129"/>
      <c r="AE239" s="90"/>
      <c r="AF239" s="90"/>
      <c r="AG239" s="90"/>
      <c r="AH239" s="90"/>
      <c r="AI239" s="90"/>
      <c r="AJ239" s="129"/>
      <c r="AK239" s="90"/>
      <c r="AL239" s="90"/>
      <c r="AM239" s="130"/>
      <c r="AN239" s="90"/>
      <c r="AO239" s="90"/>
      <c r="AP239" s="130"/>
      <c r="AQ239" s="131"/>
      <c r="AR239" s="90"/>
      <c r="AS239" s="90"/>
      <c r="AT239" s="90"/>
      <c r="AU239" s="136"/>
      <c r="AV239" s="103">
        <f t="shared" si="11"/>
        <v>0</v>
      </c>
      <c r="AX239" s="47"/>
      <c r="AY239" s="47"/>
      <c r="AZ239" s="47"/>
    </row>
    <row r="240" spans="1:52" s="13" customFormat="1" ht="13.2" hidden="1" customHeight="1" thickBot="1" x14ac:dyDescent="0.45">
      <c r="A240" s="1371"/>
      <c r="B240" s="1397"/>
      <c r="C240" s="1372"/>
      <c r="D240" s="1330"/>
      <c r="E240" s="105" t="s">
        <v>178</v>
      </c>
      <c r="F240" s="1141"/>
      <c r="G240" s="107"/>
      <c r="H240" s="1137"/>
      <c r="I240" s="1235"/>
      <c r="J240" s="1236"/>
      <c r="K240" s="1240"/>
      <c r="L240" s="1222"/>
      <c r="M240" s="37" t="s">
        <v>31</v>
      </c>
      <c r="N240" s="134"/>
      <c r="O240" s="134"/>
      <c r="P240" s="91"/>
      <c r="Q240" s="91"/>
      <c r="R240" s="134"/>
      <c r="S240" s="91"/>
      <c r="T240" s="91"/>
      <c r="U240" s="91"/>
      <c r="V240" s="91"/>
      <c r="W240" s="91"/>
      <c r="X240" s="134"/>
      <c r="Y240" s="91"/>
      <c r="Z240" s="134"/>
      <c r="AA240" s="135"/>
      <c r="AB240" s="91"/>
      <c r="AC240" s="91"/>
      <c r="AD240" s="134"/>
      <c r="AE240" s="91"/>
      <c r="AF240" s="91"/>
      <c r="AG240" s="91"/>
      <c r="AH240" s="91"/>
      <c r="AI240" s="91"/>
      <c r="AJ240" s="134"/>
      <c r="AK240" s="91"/>
      <c r="AL240" s="91"/>
      <c r="AM240" s="135"/>
      <c r="AN240" s="91"/>
      <c r="AO240" s="91"/>
      <c r="AP240" s="135"/>
      <c r="AQ240" s="91"/>
      <c r="AR240" s="92"/>
      <c r="AS240" s="92"/>
      <c r="AT240" s="92"/>
      <c r="AU240" s="175"/>
      <c r="AV240" s="94">
        <f t="shared" si="11"/>
        <v>0</v>
      </c>
      <c r="AX240" s="47"/>
      <c r="AY240" s="47"/>
      <c r="AZ240" s="47"/>
    </row>
    <row r="241" spans="1:52" s="13" customFormat="1" ht="13.2" hidden="1" customHeight="1" thickBot="1" x14ac:dyDescent="0.45">
      <c r="A241" s="1370" t="s">
        <v>27</v>
      </c>
      <c r="B241" s="1397"/>
      <c r="C241" s="1372"/>
      <c r="D241" s="1226" t="s">
        <v>179</v>
      </c>
      <c r="E241" s="290" t="s">
        <v>180</v>
      </c>
      <c r="F241" s="1140"/>
      <c r="G241" s="329"/>
      <c r="H241" s="1239"/>
      <c r="I241" s="1230">
        <f>AV241</f>
        <v>0</v>
      </c>
      <c r="J241" s="1232">
        <f>SUM(N242:AU242)</f>
        <v>0</v>
      </c>
      <c r="K241" s="1239">
        <f>H241-J241</f>
        <v>0</v>
      </c>
      <c r="L241" s="1209"/>
      <c r="M241" s="30" t="s">
        <v>30</v>
      </c>
      <c r="N241" s="140"/>
      <c r="O241" s="140"/>
      <c r="P241" s="131"/>
      <c r="Q241" s="131"/>
      <c r="R241" s="140"/>
      <c r="S241" s="131"/>
      <c r="T241" s="131"/>
      <c r="U241" s="131"/>
      <c r="V241" s="131"/>
      <c r="W241" s="131"/>
      <c r="X241" s="140"/>
      <c r="Y241" s="131"/>
      <c r="Z241" s="140"/>
      <c r="AA241" s="136"/>
      <c r="AB241" s="131"/>
      <c r="AC241" s="131"/>
      <c r="AD241" s="140"/>
      <c r="AE241" s="131"/>
      <c r="AF241" s="131"/>
      <c r="AG241" s="131"/>
      <c r="AH241" s="131"/>
      <c r="AI241" s="131"/>
      <c r="AJ241" s="140"/>
      <c r="AK241" s="131"/>
      <c r="AL241" s="131"/>
      <c r="AM241" s="136"/>
      <c r="AN241" s="131"/>
      <c r="AO241" s="90"/>
      <c r="AP241" s="136"/>
      <c r="AQ241" s="90"/>
      <c r="AR241" s="90"/>
      <c r="AS241" s="90"/>
      <c r="AT241" s="90"/>
      <c r="AU241" s="136"/>
      <c r="AV241" s="103">
        <f t="shared" si="11"/>
        <v>0</v>
      </c>
      <c r="AX241" s="47"/>
      <c r="AY241" s="47"/>
      <c r="AZ241" s="47"/>
    </row>
    <row r="242" spans="1:52" s="13" customFormat="1" ht="13.2" hidden="1" customHeight="1" thickBot="1" x14ac:dyDescent="0.45">
      <c r="A242" s="1371"/>
      <c r="B242" s="1397"/>
      <c r="C242" s="1372"/>
      <c r="D242" s="1282"/>
      <c r="E242" s="105" t="s">
        <v>181</v>
      </c>
      <c r="F242" s="1141"/>
      <c r="G242" s="330"/>
      <c r="H242" s="1240"/>
      <c r="I242" s="1235"/>
      <c r="J242" s="1236"/>
      <c r="K242" s="1240"/>
      <c r="L242" s="1222"/>
      <c r="M242" s="37" t="s">
        <v>31</v>
      </c>
      <c r="N242" s="174"/>
      <c r="O242" s="174"/>
      <c r="P242" s="240"/>
      <c r="Q242" s="240"/>
      <c r="R242" s="174"/>
      <c r="S242" s="240"/>
      <c r="T242" s="240"/>
      <c r="U242" s="240"/>
      <c r="V242" s="240"/>
      <c r="W242" s="240"/>
      <c r="X242" s="174"/>
      <c r="Y242" s="240"/>
      <c r="Z242" s="174"/>
      <c r="AA242" s="175"/>
      <c r="AB242" s="240"/>
      <c r="AC242" s="240"/>
      <c r="AD242" s="174"/>
      <c r="AE242" s="240"/>
      <c r="AF242" s="240"/>
      <c r="AG242" s="240"/>
      <c r="AH242" s="240"/>
      <c r="AI242" s="240"/>
      <c r="AJ242" s="174"/>
      <c r="AK242" s="240"/>
      <c r="AL242" s="240"/>
      <c r="AM242" s="175"/>
      <c r="AN242" s="240"/>
      <c r="AO242" s="91"/>
      <c r="AP242" s="175"/>
      <c r="AQ242" s="92"/>
      <c r="AR242" s="92"/>
      <c r="AS242" s="92"/>
      <c r="AT242" s="92"/>
      <c r="AU242" s="175"/>
      <c r="AV242" s="94">
        <f t="shared" si="11"/>
        <v>0</v>
      </c>
      <c r="AX242" s="47"/>
      <c r="AY242" s="47"/>
      <c r="AZ242" s="47"/>
    </row>
    <row r="243" spans="1:52" s="13" customFormat="1" ht="13.2" hidden="1" customHeight="1" thickBot="1" x14ac:dyDescent="0.45">
      <c r="A243" s="1370" t="s">
        <v>27</v>
      </c>
      <c r="B243" s="1397"/>
      <c r="C243" s="1372"/>
      <c r="D243" s="1226" t="s">
        <v>169</v>
      </c>
      <c r="E243" s="82" t="s">
        <v>182</v>
      </c>
      <c r="F243" s="144"/>
      <c r="G243" s="144"/>
      <c r="H243" s="1142"/>
      <c r="I243" s="1230">
        <f>AV243</f>
        <v>0</v>
      </c>
      <c r="J243" s="1232">
        <f>SUM(N244:AU244)</f>
        <v>0</v>
      </c>
      <c r="K243" s="1239">
        <f>H243-J243</f>
        <v>0</v>
      </c>
      <c r="L243" s="1209"/>
      <c r="M243" s="30" t="s">
        <v>30</v>
      </c>
      <c r="N243" s="140"/>
      <c r="O243" s="140"/>
      <c r="P243" s="131"/>
      <c r="Q243" s="131"/>
      <c r="R243" s="140"/>
      <c r="S243" s="131"/>
      <c r="T243" s="131"/>
      <c r="U243" s="131"/>
      <c r="V243" s="131"/>
      <c r="W243" s="131"/>
      <c r="X243" s="140"/>
      <c r="Y243" s="131"/>
      <c r="Z243" s="140"/>
      <c r="AA243" s="136"/>
      <c r="AB243" s="131"/>
      <c r="AC243" s="131"/>
      <c r="AD243" s="140"/>
      <c r="AE243" s="131"/>
      <c r="AF243" s="131"/>
      <c r="AG243" s="131"/>
      <c r="AH243" s="131"/>
      <c r="AI243" s="131"/>
      <c r="AJ243" s="140"/>
      <c r="AK243" s="131"/>
      <c r="AL243" s="131"/>
      <c r="AM243" s="136"/>
      <c r="AN243" s="131"/>
      <c r="AO243" s="90"/>
      <c r="AP243" s="136"/>
      <c r="AQ243" s="90"/>
      <c r="AR243" s="90"/>
      <c r="AS243" s="90"/>
      <c r="AT243" s="90"/>
      <c r="AU243" s="136"/>
      <c r="AV243" s="103">
        <f t="shared" si="11"/>
        <v>0</v>
      </c>
      <c r="AX243" s="47"/>
      <c r="AY243" s="47"/>
      <c r="AZ243" s="47"/>
    </row>
    <row r="244" spans="1:52" s="13" customFormat="1" ht="13.2" hidden="1" customHeight="1" thickBot="1" x14ac:dyDescent="0.45">
      <c r="A244" s="1371"/>
      <c r="B244" s="1397"/>
      <c r="C244" s="1372"/>
      <c r="D244" s="1282"/>
      <c r="E244" s="84" t="s">
        <v>158</v>
      </c>
      <c r="F244" s="105"/>
      <c r="G244" s="105"/>
      <c r="H244" s="1137"/>
      <c r="I244" s="1235"/>
      <c r="J244" s="1236"/>
      <c r="K244" s="1240"/>
      <c r="L244" s="1222"/>
      <c r="M244" s="37" t="s">
        <v>31</v>
      </c>
      <c r="N244" s="134"/>
      <c r="O244" s="134"/>
      <c r="P244" s="91"/>
      <c r="Q244" s="91"/>
      <c r="R244" s="134"/>
      <c r="S244" s="91"/>
      <c r="T244" s="91"/>
      <c r="U244" s="91"/>
      <c r="V244" s="91"/>
      <c r="W244" s="91"/>
      <c r="X244" s="134"/>
      <c r="Y244" s="91"/>
      <c r="Z244" s="134"/>
      <c r="AA244" s="175"/>
      <c r="AB244" s="91"/>
      <c r="AC244" s="91"/>
      <c r="AD244" s="134"/>
      <c r="AE244" s="91"/>
      <c r="AF244" s="91"/>
      <c r="AG244" s="91"/>
      <c r="AH244" s="91"/>
      <c r="AI244" s="91"/>
      <c r="AJ244" s="134"/>
      <c r="AK244" s="91"/>
      <c r="AL244" s="91"/>
      <c r="AM244" s="175"/>
      <c r="AN244" s="91"/>
      <c r="AO244" s="91"/>
      <c r="AP244" s="175"/>
      <c r="AQ244" s="91"/>
      <c r="AR244" s="92"/>
      <c r="AS244" s="92"/>
      <c r="AT244" s="92"/>
      <c r="AU244" s="175"/>
      <c r="AV244" s="94">
        <f t="shared" si="11"/>
        <v>0</v>
      </c>
      <c r="AX244" s="47"/>
      <c r="AY244" s="47"/>
      <c r="AZ244" s="47"/>
    </row>
    <row r="245" spans="1:52" s="13" customFormat="1" ht="13.2" hidden="1" customHeight="1" thickBot="1" x14ac:dyDescent="0.45">
      <c r="A245" s="1370" t="s">
        <v>27</v>
      </c>
      <c r="B245" s="1397"/>
      <c r="C245" s="1372"/>
      <c r="D245" s="1360" t="s">
        <v>64</v>
      </c>
      <c r="E245" s="278" t="s">
        <v>183</v>
      </c>
      <c r="F245" s="1226"/>
      <c r="G245" s="327"/>
      <c r="H245" s="1142"/>
      <c r="I245" s="1241">
        <f>AV245</f>
        <v>0</v>
      </c>
      <c r="J245" s="1232">
        <f>SUM(N246:AU246)</f>
        <v>0</v>
      </c>
      <c r="K245" s="1239">
        <f>H245-J245</f>
        <v>0</v>
      </c>
      <c r="L245" s="1209"/>
      <c r="M245" s="30" t="s">
        <v>30</v>
      </c>
      <c r="N245" s="140"/>
      <c r="O245" s="140"/>
      <c r="P245" s="131"/>
      <c r="Q245" s="131"/>
      <c r="R245" s="140"/>
      <c r="S245" s="131"/>
      <c r="T245" s="131"/>
      <c r="U245" s="131"/>
      <c r="V245" s="131"/>
      <c r="W245" s="131"/>
      <c r="X245" s="140"/>
      <c r="Y245" s="131"/>
      <c r="Z245" s="140"/>
      <c r="AA245" s="136"/>
      <c r="AB245" s="131"/>
      <c r="AC245" s="131"/>
      <c r="AD245" s="140"/>
      <c r="AE245" s="131"/>
      <c r="AF245" s="131"/>
      <c r="AG245" s="131"/>
      <c r="AH245" s="131"/>
      <c r="AI245" s="131"/>
      <c r="AJ245" s="140"/>
      <c r="AK245" s="131"/>
      <c r="AL245" s="131"/>
      <c r="AM245" s="136"/>
      <c r="AN245" s="131"/>
      <c r="AO245" s="90"/>
      <c r="AP245" s="136"/>
      <c r="AQ245" s="90"/>
      <c r="AR245" s="90"/>
      <c r="AS245" s="90"/>
      <c r="AT245" s="90"/>
      <c r="AU245" s="136"/>
      <c r="AV245" s="103">
        <f t="shared" si="11"/>
        <v>0</v>
      </c>
      <c r="AX245" s="47"/>
      <c r="AY245" s="47"/>
      <c r="AZ245" s="47"/>
    </row>
    <row r="246" spans="1:52" s="13" customFormat="1" ht="13.2" hidden="1" customHeight="1" thickBot="1" x14ac:dyDescent="0.45">
      <c r="A246" s="1371"/>
      <c r="B246" s="1397"/>
      <c r="C246" s="1372"/>
      <c r="D246" s="1361"/>
      <c r="E246" s="105" t="s">
        <v>184</v>
      </c>
      <c r="F246" s="1282"/>
      <c r="G246" s="328"/>
      <c r="H246" s="1137"/>
      <c r="I246" s="1242"/>
      <c r="J246" s="1236"/>
      <c r="K246" s="1240"/>
      <c r="L246" s="1222"/>
      <c r="M246" s="37" t="s">
        <v>31</v>
      </c>
      <c r="N246" s="174"/>
      <c r="O246" s="174"/>
      <c r="P246" s="240"/>
      <c r="Q246" s="240"/>
      <c r="R246" s="174"/>
      <c r="S246" s="240"/>
      <c r="T246" s="240"/>
      <c r="U246" s="240"/>
      <c r="V246" s="240"/>
      <c r="W246" s="240"/>
      <c r="X246" s="174"/>
      <c r="Y246" s="240"/>
      <c r="Z246" s="174"/>
      <c r="AA246" s="175"/>
      <c r="AB246" s="240"/>
      <c r="AC246" s="240"/>
      <c r="AD246" s="174"/>
      <c r="AE246" s="240"/>
      <c r="AF246" s="240"/>
      <c r="AG246" s="240"/>
      <c r="AH246" s="240"/>
      <c r="AI246" s="240"/>
      <c r="AJ246" s="174"/>
      <c r="AK246" s="240"/>
      <c r="AL246" s="240"/>
      <c r="AM246" s="175"/>
      <c r="AN246" s="240"/>
      <c r="AO246" s="91"/>
      <c r="AP246" s="175"/>
      <c r="AQ246" s="92"/>
      <c r="AR246" s="92"/>
      <c r="AS246" s="92"/>
      <c r="AT246" s="92"/>
      <c r="AU246" s="175"/>
      <c r="AV246" s="94">
        <f t="shared" si="11"/>
        <v>0</v>
      </c>
      <c r="AX246" s="47"/>
      <c r="AY246" s="47"/>
      <c r="AZ246" s="47"/>
    </row>
    <row r="247" spans="1:52" s="13" customFormat="1" ht="13.2" hidden="1" customHeight="1" thickBot="1" x14ac:dyDescent="0.45">
      <c r="A247" s="1370" t="s">
        <v>27</v>
      </c>
      <c r="B247" s="1397"/>
      <c r="C247" s="1372"/>
      <c r="D247" s="1373" t="s">
        <v>185</v>
      </c>
      <c r="E247" s="82" t="s">
        <v>186</v>
      </c>
      <c r="F247" s="1140"/>
      <c r="G247" s="329"/>
      <c r="H247" s="1142"/>
      <c r="I247" s="1241"/>
      <c r="J247" s="1232"/>
      <c r="K247" s="1239"/>
      <c r="L247" s="1209"/>
      <c r="M247" s="30" t="s">
        <v>30</v>
      </c>
      <c r="N247" s="102"/>
      <c r="O247" s="102"/>
      <c r="P247" s="80"/>
      <c r="Q247" s="80"/>
      <c r="R247" s="102"/>
      <c r="S247" s="80"/>
      <c r="T247" s="80"/>
      <c r="U247" s="80"/>
      <c r="V247" s="80"/>
      <c r="W247" s="80"/>
      <c r="X247" s="102"/>
      <c r="Y247" s="80"/>
      <c r="Z247" s="102"/>
      <c r="AA247" s="136"/>
      <c r="AB247" s="80"/>
      <c r="AC247" s="80"/>
      <c r="AD247" s="102"/>
      <c r="AE247" s="80"/>
      <c r="AF247" s="80"/>
      <c r="AG247" s="80"/>
      <c r="AH247" s="80"/>
      <c r="AI247" s="80"/>
      <c r="AJ247" s="102"/>
      <c r="AK247" s="80"/>
      <c r="AL247" s="80"/>
      <c r="AM247" s="136"/>
      <c r="AN247" s="80"/>
      <c r="AO247" s="90"/>
      <c r="AP247" s="136"/>
      <c r="AQ247" s="90"/>
      <c r="AR247" s="90"/>
      <c r="AS247" s="90"/>
      <c r="AT247" s="90"/>
      <c r="AU247" s="136"/>
      <c r="AV247" s="103">
        <f t="shared" si="11"/>
        <v>0</v>
      </c>
      <c r="AX247" s="47"/>
      <c r="AY247" s="47"/>
      <c r="AZ247" s="47"/>
    </row>
    <row r="248" spans="1:52" s="13" customFormat="1" ht="13.2" hidden="1" customHeight="1" thickBot="1" x14ac:dyDescent="0.45">
      <c r="A248" s="1371"/>
      <c r="B248" s="1397"/>
      <c r="C248" s="1372"/>
      <c r="D248" s="1336"/>
      <c r="E248" s="104" t="s">
        <v>187</v>
      </c>
      <c r="F248" s="1141"/>
      <c r="G248" s="330"/>
      <c r="H248" s="1137"/>
      <c r="I248" s="1242"/>
      <c r="J248" s="1236"/>
      <c r="K248" s="1240"/>
      <c r="L248" s="1222"/>
      <c r="M248" s="37" t="s">
        <v>31</v>
      </c>
      <c r="N248" s="174"/>
      <c r="O248" s="174"/>
      <c r="P248" s="240"/>
      <c r="Q248" s="240"/>
      <c r="R248" s="174"/>
      <c r="S248" s="240"/>
      <c r="T248" s="240"/>
      <c r="U248" s="240"/>
      <c r="V248" s="240"/>
      <c r="W248" s="240"/>
      <c r="X248" s="174"/>
      <c r="Y248" s="240"/>
      <c r="Z248" s="174"/>
      <c r="AA248" s="175"/>
      <c r="AB248" s="240"/>
      <c r="AC248" s="240"/>
      <c r="AD248" s="174"/>
      <c r="AE248" s="240"/>
      <c r="AF248" s="240"/>
      <c r="AG248" s="240"/>
      <c r="AH248" s="240"/>
      <c r="AI248" s="240"/>
      <c r="AJ248" s="174"/>
      <c r="AK248" s="240"/>
      <c r="AL248" s="240"/>
      <c r="AM248" s="175"/>
      <c r="AN248" s="240"/>
      <c r="AO248" s="92"/>
      <c r="AP248" s="175"/>
      <c r="AQ248" s="91"/>
      <c r="AR248" s="92"/>
      <c r="AS248" s="92"/>
      <c r="AT248" s="92"/>
      <c r="AU248" s="175"/>
      <c r="AV248" s="94">
        <f t="shared" si="11"/>
        <v>0</v>
      </c>
      <c r="AX248" s="47"/>
      <c r="AY248" s="47"/>
      <c r="AZ248" s="47"/>
    </row>
    <row r="249" spans="1:52" s="13" customFormat="1" ht="13.2" hidden="1" customHeight="1" thickBot="1" x14ac:dyDescent="0.45">
      <c r="A249" s="1370" t="s">
        <v>27</v>
      </c>
      <c r="B249" s="1397"/>
      <c r="C249" s="1372"/>
      <c r="D249" s="1360" t="s">
        <v>188</v>
      </c>
      <c r="E249" s="286" t="s">
        <v>189</v>
      </c>
      <c r="F249" s="1140"/>
      <c r="G249" s="329"/>
      <c r="H249" s="1142"/>
      <c r="I249" s="1230">
        <f>AV249</f>
        <v>0</v>
      </c>
      <c r="J249" s="1232"/>
      <c r="K249" s="1239">
        <f>H249-J249</f>
        <v>0</v>
      </c>
      <c r="L249" s="1209"/>
      <c r="M249" s="83" t="s">
        <v>39</v>
      </c>
      <c r="N249" s="140"/>
      <c r="O249" s="140"/>
      <c r="P249" s="131"/>
      <c r="Q249" s="131"/>
      <c r="R249" s="140"/>
      <c r="S249" s="131"/>
      <c r="T249" s="131"/>
      <c r="U249" s="131"/>
      <c r="V249" s="131"/>
      <c r="W249" s="131"/>
      <c r="X249" s="140"/>
      <c r="Y249" s="131"/>
      <c r="Z249" s="140"/>
      <c r="AA249" s="136"/>
      <c r="AB249" s="131"/>
      <c r="AC249" s="131"/>
      <c r="AD249" s="140"/>
      <c r="AE249" s="131"/>
      <c r="AF249" s="131"/>
      <c r="AG249" s="131"/>
      <c r="AH249" s="131"/>
      <c r="AI249" s="131"/>
      <c r="AJ249" s="140"/>
      <c r="AK249" s="131"/>
      <c r="AL249" s="131"/>
      <c r="AM249" s="136"/>
      <c r="AN249" s="131"/>
      <c r="AO249" s="90"/>
      <c r="AP249" s="136"/>
      <c r="AQ249" s="90"/>
      <c r="AR249" s="90"/>
      <c r="AS249" s="90"/>
      <c r="AT249" s="90"/>
      <c r="AU249" s="136"/>
      <c r="AV249" s="103">
        <f t="shared" si="11"/>
        <v>0</v>
      </c>
      <c r="AX249" s="47"/>
      <c r="AY249" s="47"/>
      <c r="AZ249" s="47"/>
    </row>
    <row r="250" spans="1:52" s="13" customFormat="1" ht="13.2" hidden="1" customHeight="1" thickBot="1" x14ac:dyDescent="0.45">
      <c r="A250" s="1371"/>
      <c r="B250" s="1397"/>
      <c r="C250" s="1372"/>
      <c r="D250" s="1361"/>
      <c r="E250" s="291" t="s">
        <v>190</v>
      </c>
      <c r="F250" s="1141"/>
      <c r="G250" s="330"/>
      <c r="H250" s="1137"/>
      <c r="I250" s="1235"/>
      <c r="J250" s="1236"/>
      <c r="K250" s="1240"/>
      <c r="L250" s="1222"/>
      <c r="M250" s="85" t="s">
        <v>40</v>
      </c>
      <c r="N250" s="174"/>
      <c r="O250" s="174"/>
      <c r="P250" s="240"/>
      <c r="Q250" s="240"/>
      <c r="R250" s="174"/>
      <c r="S250" s="240"/>
      <c r="T250" s="240"/>
      <c r="U250" s="240"/>
      <c r="V250" s="240"/>
      <c r="W250" s="240"/>
      <c r="X250" s="174"/>
      <c r="Y250" s="240"/>
      <c r="Z250" s="174"/>
      <c r="AA250" s="175"/>
      <c r="AB250" s="240"/>
      <c r="AC250" s="240"/>
      <c r="AD250" s="174"/>
      <c r="AE250" s="240"/>
      <c r="AF250" s="240"/>
      <c r="AG250" s="240"/>
      <c r="AH250" s="240"/>
      <c r="AI250" s="240"/>
      <c r="AJ250" s="174"/>
      <c r="AK250" s="240"/>
      <c r="AL250" s="240"/>
      <c r="AM250" s="175"/>
      <c r="AN250" s="240"/>
      <c r="AO250" s="92"/>
      <c r="AP250" s="175"/>
      <c r="AQ250" s="92"/>
      <c r="AR250" s="92"/>
      <c r="AS250" s="92"/>
      <c r="AT250" s="92"/>
      <c r="AU250" s="175"/>
      <c r="AV250" s="94">
        <f t="shared" si="11"/>
        <v>0</v>
      </c>
      <c r="AX250" s="47"/>
      <c r="AY250" s="47"/>
      <c r="AZ250" s="47"/>
    </row>
    <row r="251" spans="1:52" s="184" customFormat="1" ht="13.2" hidden="1" customHeight="1" x14ac:dyDescent="0.4">
      <c r="A251" s="1354" t="s">
        <v>27</v>
      </c>
      <c r="B251" s="1397"/>
      <c r="C251" s="1140"/>
      <c r="D251" s="1360" t="s">
        <v>166</v>
      </c>
      <c r="E251" s="274" t="s">
        <v>167</v>
      </c>
      <c r="F251" s="1366"/>
      <c r="G251" s="352"/>
      <c r="H251" s="1239"/>
      <c r="I251" s="1239"/>
      <c r="J251" s="1232"/>
      <c r="K251" s="1239"/>
      <c r="L251" s="1209"/>
      <c r="M251" s="30" t="s">
        <v>30</v>
      </c>
      <c r="N251" s="179"/>
      <c r="O251" s="179"/>
      <c r="P251" s="180"/>
      <c r="Q251" s="180"/>
      <c r="R251" s="179"/>
      <c r="S251" s="180"/>
      <c r="T251" s="180"/>
      <c r="U251" s="180"/>
      <c r="V251" s="180"/>
      <c r="W251" s="180"/>
      <c r="X251" s="179"/>
      <c r="Y251" s="180"/>
      <c r="Z251" s="179"/>
      <c r="AA251" s="181"/>
      <c r="AB251" s="180"/>
      <c r="AC251" s="180"/>
      <c r="AD251" s="179"/>
      <c r="AE251" s="180"/>
      <c r="AF251" s="180"/>
      <c r="AG251" s="180"/>
      <c r="AH251" s="180"/>
      <c r="AI251" s="180"/>
      <c r="AJ251" s="179"/>
      <c r="AK251" s="180"/>
      <c r="AL251" s="180"/>
      <c r="AM251" s="181"/>
      <c r="AN251" s="180"/>
      <c r="AO251" s="180"/>
      <c r="AP251" s="181"/>
      <c r="AQ251" s="180"/>
      <c r="AR251" s="180"/>
      <c r="AS251" s="180"/>
      <c r="AT251" s="180"/>
      <c r="AU251" s="181"/>
      <c r="AV251" s="103">
        <f t="shared" si="11"/>
        <v>0</v>
      </c>
      <c r="AW251" s="182"/>
      <c r="AX251" s="1712"/>
      <c r="AY251" s="1712"/>
      <c r="AZ251" s="183"/>
    </row>
    <row r="252" spans="1:52" s="184" customFormat="1" ht="13.2" hidden="1" customHeight="1" thickBot="1" x14ac:dyDescent="0.45">
      <c r="A252" s="1355"/>
      <c r="B252" s="1397"/>
      <c r="C252" s="1283"/>
      <c r="D252" s="1361"/>
      <c r="E252" s="105" t="s">
        <v>168</v>
      </c>
      <c r="F252" s="1367"/>
      <c r="G252" s="353"/>
      <c r="H252" s="1240"/>
      <c r="I252" s="1240"/>
      <c r="J252" s="1236"/>
      <c r="K252" s="1240"/>
      <c r="L252" s="1222"/>
      <c r="M252" s="37" t="s">
        <v>31</v>
      </c>
      <c r="N252" s="54"/>
      <c r="O252" s="54"/>
      <c r="P252" s="50"/>
      <c r="Q252" s="50"/>
      <c r="R252" s="54"/>
      <c r="S252" s="50"/>
      <c r="T252" s="50"/>
      <c r="U252" s="50"/>
      <c r="V252" s="50"/>
      <c r="W252" s="50"/>
      <c r="X252" s="54"/>
      <c r="Y252" s="50"/>
      <c r="Z252" s="54"/>
      <c r="AA252" s="87"/>
      <c r="AB252" s="50"/>
      <c r="AC252" s="50"/>
      <c r="AD252" s="54"/>
      <c r="AE252" s="50"/>
      <c r="AF252" s="50"/>
      <c r="AG252" s="50"/>
      <c r="AH252" s="50"/>
      <c r="AI252" s="50"/>
      <c r="AJ252" s="54"/>
      <c r="AK252" s="50"/>
      <c r="AL252" s="50"/>
      <c r="AM252" s="87"/>
      <c r="AN252" s="50"/>
      <c r="AO252" s="50"/>
      <c r="AP252" s="87"/>
      <c r="AQ252" s="50"/>
      <c r="AR252" s="49"/>
      <c r="AS252" s="49"/>
      <c r="AT252" s="49"/>
      <c r="AU252" s="51"/>
      <c r="AV252" s="94">
        <f t="shared" si="11"/>
        <v>0</v>
      </c>
      <c r="AX252" s="1712"/>
      <c r="AY252" s="1712"/>
      <c r="AZ252" s="183"/>
    </row>
    <row r="253" spans="1:52" s="184" customFormat="1" ht="13.2" hidden="1" customHeight="1" x14ac:dyDescent="0.4">
      <c r="A253" s="1354" t="s">
        <v>27</v>
      </c>
      <c r="B253" s="1397"/>
      <c r="C253" s="1140"/>
      <c r="D253" s="1373" t="s">
        <v>169</v>
      </c>
      <c r="E253" s="288" t="s">
        <v>170</v>
      </c>
      <c r="F253" s="1140"/>
      <c r="G253" s="329"/>
      <c r="H253" s="1230"/>
      <c r="I253" s="1239"/>
      <c r="J253" s="1232"/>
      <c r="K253" s="1239"/>
      <c r="L253" s="1209"/>
      <c r="M253" s="30" t="s">
        <v>30</v>
      </c>
      <c r="N253" s="43"/>
      <c r="O253" s="43"/>
      <c r="P253" s="44"/>
      <c r="Q253" s="44"/>
      <c r="R253" s="43"/>
      <c r="S253" s="44"/>
      <c r="T253" s="44"/>
      <c r="U253" s="44"/>
      <c r="V253" s="44"/>
      <c r="W253" s="44"/>
      <c r="X253" s="43"/>
      <c r="Y253" s="44"/>
      <c r="Z253" s="43"/>
      <c r="AA253" s="45"/>
      <c r="AB253" s="44"/>
      <c r="AC253" s="44"/>
      <c r="AD253" s="43"/>
      <c r="AE253" s="44"/>
      <c r="AF253" s="44"/>
      <c r="AG253" s="44"/>
      <c r="AH253" s="44"/>
      <c r="AI253" s="44"/>
      <c r="AJ253" s="43"/>
      <c r="AK253" s="44"/>
      <c r="AL253" s="44"/>
      <c r="AM253" s="45"/>
      <c r="AN253" s="44"/>
      <c r="AO253" s="44"/>
      <c r="AP253" s="45"/>
      <c r="AQ253" s="44"/>
      <c r="AR253" s="90"/>
      <c r="AS253" s="44"/>
      <c r="AT253" s="44"/>
      <c r="AU253" s="45"/>
      <c r="AV253" s="103">
        <f t="shared" ref="AV253:AV316" si="12">SUM(N253:AU253)</f>
        <v>0</v>
      </c>
      <c r="AX253" s="1712"/>
      <c r="AY253" s="1712"/>
      <c r="AZ253" s="183"/>
    </row>
    <row r="254" spans="1:52" s="184" customFormat="1" ht="13.2" hidden="1" customHeight="1" thickBot="1" x14ac:dyDescent="0.45">
      <c r="A254" s="1355"/>
      <c r="B254" s="1397"/>
      <c r="C254" s="1283"/>
      <c r="D254" s="1336"/>
      <c r="E254" s="105" t="s">
        <v>171</v>
      </c>
      <c r="F254" s="1141"/>
      <c r="G254" s="330"/>
      <c r="H254" s="1235"/>
      <c r="I254" s="1240"/>
      <c r="J254" s="1236"/>
      <c r="K254" s="1240"/>
      <c r="L254" s="1222"/>
      <c r="M254" s="37" t="s">
        <v>31</v>
      </c>
      <c r="N254" s="54"/>
      <c r="O254" s="54"/>
      <c r="P254" s="50"/>
      <c r="Q254" s="50"/>
      <c r="R254" s="54"/>
      <c r="S254" s="50"/>
      <c r="T254" s="50"/>
      <c r="U254" s="50"/>
      <c r="V254" s="50"/>
      <c r="W254" s="50"/>
      <c r="X254" s="54"/>
      <c r="Y254" s="50"/>
      <c r="Z254" s="54"/>
      <c r="AA254" s="51"/>
      <c r="AB254" s="50"/>
      <c r="AC254" s="50"/>
      <c r="AD254" s="54"/>
      <c r="AE254" s="50"/>
      <c r="AF254" s="50"/>
      <c r="AG254" s="50"/>
      <c r="AH254" s="50"/>
      <c r="AI254" s="50"/>
      <c r="AJ254" s="54"/>
      <c r="AK254" s="50"/>
      <c r="AL254" s="50"/>
      <c r="AM254" s="51"/>
      <c r="AN254" s="50"/>
      <c r="AO254" s="50"/>
      <c r="AP254" s="51"/>
      <c r="AQ254" s="50"/>
      <c r="AR254" s="49"/>
      <c r="AS254" s="49"/>
      <c r="AT254" s="49"/>
      <c r="AU254" s="51"/>
      <c r="AV254" s="94">
        <f t="shared" si="12"/>
        <v>0</v>
      </c>
      <c r="AX254" s="1712"/>
      <c r="AY254" s="1712"/>
      <c r="AZ254" s="183"/>
    </row>
    <row r="255" spans="1:52" s="184" customFormat="1" ht="13.2" hidden="1" customHeight="1" x14ac:dyDescent="0.4">
      <c r="A255" s="1354" t="s">
        <v>27</v>
      </c>
      <c r="B255" s="1397"/>
      <c r="C255" s="1140"/>
      <c r="D255" s="1226"/>
      <c r="E255" s="292"/>
      <c r="F255" s="1341"/>
      <c r="G255" s="350"/>
      <c r="H255" s="1239"/>
      <c r="I255" s="1239"/>
      <c r="J255" s="1232"/>
      <c r="K255" s="1239"/>
      <c r="L255" s="1209"/>
      <c r="M255" s="30" t="s">
        <v>30</v>
      </c>
      <c r="N255" s="43"/>
      <c r="O255" s="43"/>
      <c r="P255" s="44"/>
      <c r="Q255" s="44"/>
      <c r="R255" s="43"/>
      <c r="S255" s="44"/>
      <c r="T255" s="44"/>
      <c r="U255" s="44"/>
      <c r="V255" s="44"/>
      <c r="W255" s="44"/>
      <c r="X255" s="43"/>
      <c r="Y255" s="44"/>
      <c r="Z255" s="43"/>
      <c r="AA255" s="45"/>
      <c r="AB255" s="44"/>
      <c r="AC255" s="44"/>
      <c r="AD255" s="43"/>
      <c r="AE255" s="44"/>
      <c r="AF255" s="44"/>
      <c r="AG255" s="44"/>
      <c r="AH255" s="44"/>
      <c r="AI255" s="44"/>
      <c r="AJ255" s="43"/>
      <c r="AK255" s="44"/>
      <c r="AL255" s="44"/>
      <c r="AM255" s="45"/>
      <c r="AN255" s="44"/>
      <c r="AO255" s="44"/>
      <c r="AP255" s="45"/>
      <c r="AQ255" s="44"/>
      <c r="AR255" s="90"/>
      <c r="AS255" s="44"/>
      <c r="AT255" s="180"/>
      <c r="AU255" s="45"/>
      <c r="AV255" s="103">
        <f t="shared" si="12"/>
        <v>0</v>
      </c>
      <c r="AX255" s="1712"/>
      <c r="AY255" s="1712"/>
      <c r="AZ255" s="183"/>
    </row>
    <row r="256" spans="1:52" s="184" customFormat="1" ht="13.2" hidden="1" customHeight="1" thickBot="1" x14ac:dyDescent="0.45">
      <c r="A256" s="1355"/>
      <c r="B256" s="1397"/>
      <c r="C256" s="1283"/>
      <c r="D256" s="1282"/>
      <c r="E256" s="144"/>
      <c r="F256" s="1342"/>
      <c r="G256" s="351"/>
      <c r="H256" s="1240"/>
      <c r="I256" s="1240"/>
      <c r="J256" s="1236"/>
      <c r="K256" s="1240"/>
      <c r="L256" s="1222"/>
      <c r="M256" s="37" t="s">
        <v>31</v>
      </c>
      <c r="N256" s="54"/>
      <c r="O256" s="54"/>
      <c r="P256" s="50"/>
      <c r="Q256" s="50"/>
      <c r="R256" s="54"/>
      <c r="S256" s="50"/>
      <c r="T256" s="50"/>
      <c r="U256" s="50"/>
      <c r="V256" s="50"/>
      <c r="W256" s="50"/>
      <c r="X256" s="54"/>
      <c r="Y256" s="50"/>
      <c r="Z256" s="54"/>
      <c r="AA256" s="87"/>
      <c r="AB256" s="50"/>
      <c r="AC256" s="50"/>
      <c r="AD256" s="54"/>
      <c r="AE256" s="50"/>
      <c r="AF256" s="50"/>
      <c r="AG256" s="50"/>
      <c r="AH256" s="50"/>
      <c r="AI256" s="50"/>
      <c r="AJ256" s="54"/>
      <c r="AK256" s="50"/>
      <c r="AL256" s="50"/>
      <c r="AM256" s="87"/>
      <c r="AN256" s="50"/>
      <c r="AO256" s="50"/>
      <c r="AP256" s="87"/>
      <c r="AQ256" s="50"/>
      <c r="AR256" s="49"/>
      <c r="AS256" s="49"/>
      <c r="AT256" s="49"/>
      <c r="AU256" s="51"/>
      <c r="AV256" s="94">
        <f t="shared" si="12"/>
        <v>0</v>
      </c>
      <c r="AX256" s="1712"/>
      <c r="AY256" s="1712"/>
      <c r="AZ256" s="183"/>
    </row>
    <row r="257" spans="1:52" s="184" customFormat="1" ht="13.2" hidden="1" customHeight="1" x14ac:dyDescent="0.4">
      <c r="A257" s="1354" t="s">
        <v>27</v>
      </c>
      <c r="B257" s="1397"/>
      <c r="C257" s="1140"/>
      <c r="D257" s="1226"/>
      <c r="E257" s="152"/>
      <c r="F257" s="1162"/>
      <c r="G257" s="341"/>
      <c r="H257" s="1230"/>
      <c r="I257" s="1239"/>
      <c r="J257" s="1232"/>
      <c r="K257" s="1239"/>
      <c r="L257" s="1209"/>
      <c r="M257" s="30" t="s">
        <v>30</v>
      </c>
      <c r="N257" s="43"/>
      <c r="O257" s="43"/>
      <c r="P257" s="44"/>
      <c r="Q257" s="44"/>
      <c r="R257" s="43"/>
      <c r="S257" s="44"/>
      <c r="T257" s="44"/>
      <c r="U257" s="44"/>
      <c r="V257" s="44"/>
      <c r="W257" s="44"/>
      <c r="X257" s="43"/>
      <c r="Y257" s="44"/>
      <c r="Z257" s="43"/>
      <c r="AA257" s="45"/>
      <c r="AB257" s="44"/>
      <c r="AC257" s="44"/>
      <c r="AD257" s="43"/>
      <c r="AE257" s="44"/>
      <c r="AF257" s="44"/>
      <c r="AG257" s="44"/>
      <c r="AH257" s="44"/>
      <c r="AI257" s="44"/>
      <c r="AJ257" s="43"/>
      <c r="AK257" s="44"/>
      <c r="AL257" s="44"/>
      <c r="AM257" s="45"/>
      <c r="AN257" s="44"/>
      <c r="AO257" s="44"/>
      <c r="AP257" s="45"/>
      <c r="AQ257" s="44"/>
      <c r="AR257" s="90"/>
      <c r="AS257" s="44"/>
      <c r="AT257" s="44"/>
      <c r="AU257" s="45"/>
      <c r="AV257" s="103">
        <f t="shared" si="12"/>
        <v>0</v>
      </c>
      <c r="AX257" s="1717"/>
      <c r="AY257" s="1717"/>
      <c r="AZ257" s="1717"/>
    </row>
    <row r="258" spans="1:52" s="184" customFormat="1" ht="13.2" hidden="1" customHeight="1" thickBot="1" x14ac:dyDescent="0.45">
      <c r="A258" s="1355"/>
      <c r="B258" s="1397"/>
      <c r="C258" s="1283"/>
      <c r="D258" s="1282"/>
      <c r="E258" s="105"/>
      <c r="F258" s="1163"/>
      <c r="G258" s="342"/>
      <c r="H258" s="1235"/>
      <c r="I258" s="1240"/>
      <c r="J258" s="1236"/>
      <c r="K258" s="1240"/>
      <c r="L258" s="1222"/>
      <c r="M258" s="37" t="s">
        <v>31</v>
      </c>
      <c r="N258" s="54"/>
      <c r="O258" s="54"/>
      <c r="P258" s="50"/>
      <c r="Q258" s="50"/>
      <c r="R258" s="54"/>
      <c r="S258" s="50"/>
      <c r="T258" s="50"/>
      <c r="U258" s="50"/>
      <c r="V258" s="50"/>
      <c r="W258" s="50"/>
      <c r="X258" s="54"/>
      <c r="Y258" s="50"/>
      <c r="Z258" s="54"/>
      <c r="AA258" s="87"/>
      <c r="AB258" s="50"/>
      <c r="AC258" s="50"/>
      <c r="AD258" s="54"/>
      <c r="AE258" s="50"/>
      <c r="AF258" s="50"/>
      <c r="AG258" s="50"/>
      <c r="AH258" s="50"/>
      <c r="AI258" s="50"/>
      <c r="AJ258" s="54"/>
      <c r="AK258" s="50"/>
      <c r="AL258" s="50"/>
      <c r="AM258" s="87"/>
      <c r="AN258" s="50"/>
      <c r="AO258" s="50"/>
      <c r="AP258" s="87"/>
      <c r="AQ258" s="50"/>
      <c r="AR258" s="49"/>
      <c r="AS258" s="49"/>
      <c r="AT258" s="49"/>
      <c r="AU258" s="51"/>
      <c r="AV258" s="94">
        <f t="shared" si="12"/>
        <v>0</v>
      </c>
      <c r="AX258" s="1717"/>
      <c r="AY258" s="1717"/>
      <c r="AZ258" s="1717"/>
    </row>
    <row r="259" spans="1:52" s="184" customFormat="1" ht="13.2" hidden="1" customHeight="1" x14ac:dyDescent="0.4">
      <c r="A259" s="1354" t="s">
        <v>27</v>
      </c>
      <c r="B259" s="1397"/>
      <c r="C259" s="1140"/>
      <c r="D259" s="1226"/>
      <c r="E259" s="293"/>
      <c r="F259" s="1140"/>
      <c r="G259" s="350"/>
      <c r="H259" s="1239"/>
      <c r="I259" s="1239"/>
      <c r="J259" s="1232"/>
      <c r="K259" s="1239"/>
      <c r="L259" s="1209"/>
      <c r="M259" s="30" t="s">
        <v>30</v>
      </c>
      <c r="N259" s="179"/>
      <c r="O259" s="179"/>
      <c r="P259" s="180"/>
      <c r="Q259" s="180"/>
      <c r="R259" s="179"/>
      <c r="S259" s="180"/>
      <c r="T259" s="180"/>
      <c r="U259" s="180"/>
      <c r="V259" s="180"/>
      <c r="W259" s="180"/>
      <c r="X259" s="179"/>
      <c r="Y259" s="180"/>
      <c r="Z259" s="179"/>
      <c r="AA259" s="181"/>
      <c r="AB259" s="180"/>
      <c r="AC259" s="180"/>
      <c r="AD259" s="179"/>
      <c r="AE259" s="180"/>
      <c r="AF259" s="180"/>
      <c r="AG259" s="180"/>
      <c r="AH259" s="180"/>
      <c r="AI259" s="180"/>
      <c r="AJ259" s="179"/>
      <c r="AK259" s="180"/>
      <c r="AL259" s="180"/>
      <c r="AM259" s="181"/>
      <c r="AN259" s="180"/>
      <c r="AO259" s="90"/>
      <c r="AP259" s="181"/>
      <c r="AQ259" s="180"/>
      <c r="AR259" s="180"/>
      <c r="AS259" s="180"/>
      <c r="AT259" s="180"/>
      <c r="AU259" s="181"/>
      <c r="AV259" s="103">
        <f t="shared" si="12"/>
        <v>0</v>
      </c>
      <c r="AX259" s="47"/>
      <c r="AY259" s="47"/>
      <c r="AZ259" s="183"/>
    </row>
    <row r="260" spans="1:52" s="184" customFormat="1" ht="13.2" hidden="1" customHeight="1" thickBot="1" x14ac:dyDescent="0.45">
      <c r="A260" s="1355"/>
      <c r="B260" s="1397"/>
      <c r="C260" s="1283"/>
      <c r="D260" s="1282"/>
      <c r="E260" s="105"/>
      <c r="F260" s="1141"/>
      <c r="G260" s="351"/>
      <c r="H260" s="1240"/>
      <c r="I260" s="1240"/>
      <c r="J260" s="1236"/>
      <c r="K260" s="1240"/>
      <c r="L260" s="1222"/>
      <c r="M260" s="37" t="s">
        <v>31</v>
      </c>
      <c r="N260" s="185"/>
      <c r="O260" s="185"/>
      <c r="P260" s="186"/>
      <c r="Q260" s="186"/>
      <c r="R260" s="185"/>
      <c r="S260" s="186"/>
      <c r="T260" s="186"/>
      <c r="U260" s="186"/>
      <c r="V260" s="186"/>
      <c r="W260" s="186"/>
      <c r="X260" s="185"/>
      <c r="Y260" s="186"/>
      <c r="Z260" s="185"/>
      <c r="AA260" s="187"/>
      <c r="AB260" s="186"/>
      <c r="AC260" s="186"/>
      <c r="AD260" s="185"/>
      <c r="AE260" s="186"/>
      <c r="AF260" s="186"/>
      <c r="AG260" s="186"/>
      <c r="AH260" s="186"/>
      <c r="AI260" s="186"/>
      <c r="AJ260" s="185"/>
      <c r="AK260" s="186"/>
      <c r="AL260" s="186"/>
      <c r="AM260" s="187"/>
      <c r="AN260" s="186"/>
      <c r="AO260" s="186"/>
      <c r="AP260" s="187"/>
      <c r="AQ260" s="188"/>
      <c r="AR260" s="188"/>
      <c r="AS260" s="188"/>
      <c r="AT260" s="188"/>
      <c r="AU260" s="366"/>
      <c r="AV260" s="94">
        <f t="shared" si="12"/>
        <v>0</v>
      </c>
      <c r="AX260" s="47"/>
      <c r="AY260" s="47"/>
      <c r="AZ260" s="183"/>
    </row>
    <row r="261" spans="1:52" s="184" customFormat="1" ht="13.2" hidden="1" customHeight="1" x14ac:dyDescent="0.4">
      <c r="A261" s="1354" t="s">
        <v>27</v>
      </c>
      <c r="B261" s="1397"/>
      <c r="C261" s="1140"/>
      <c r="D261" s="1226"/>
      <c r="E261" s="294"/>
      <c r="F261" s="1140"/>
      <c r="G261" s="329"/>
      <c r="H261" s="1239"/>
      <c r="I261" s="1239"/>
      <c r="J261" s="1232"/>
      <c r="K261" s="1239"/>
      <c r="L261" s="1209"/>
      <c r="M261" s="30" t="s">
        <v>30</v>
      </c>
      <c r="N261" s="43"/>
      <c r="O261" s="43"/>
      <c r="P261" s="44"/>
      <c r="Q261" s="44"/>
      <c r="R261" s="43"/>
      <c r="S261" s="44"/>
      <c r="T261" s="44"/>
      <c r="U261" s="44"/>
      <c r="V261" s="44"/>
      <c r="W261" s="44"/>
      <c r="X261" s="43"/>
      <c r="Y261" s="44"/>
      <c r="Z261" s="43"/>
      <c r="AA261" s="45"/>
      <c r="AB261" s="44"/>
      <c r="AC261" s="44"/>
      <c r="AD261" s="43"/>
      <c r="AE261" s="44"/>
      <c r="AF261" s="44"/>
      <c r="AG261" s="44"/>
      <c r="AH261" s="44"/>
      <c r="AI261" s="44"/>
      <c r="AJ261" s="43"/>
      <c r="AK261" s="44"/>
      <c r="AL261" s="44"/>
      <c r="AM261" s="45"/>
      <c r="AN261" s="44"/>
      <c r="AO261" s="44"/>
      <c r="AP261" s="45"/>
      <c r="AQ261" s="44"/>
      <c r="AR261" s="44"/>
      <c r="AS261" s="44"/>
      <c r="AT261" s="44"/>
      <c r="AU261" s="45"/>
      <c r="AV261" s="103">
        <f t="shared" si="12"/>
        <v>0</v>
      </c>
      <c r="AX261" s="1718"/>
      <c r="AY261" s="1718"/>
      <c r="AZ261" s="1718"/>
    </row>
    <row r="262" spans="1:52" s="184" customFormat="1" ht="13.2" hidden="1" customHeight="1" thickBot="1" x14ac:dyDescent="0.45">
      <c r="A262" s="1355"/>
      <c r="B262" s="1397"/>
      <c r="C262" s="1283"/>
      <c r="D262" s="1282"/>
      <c r="E262" s="105"/>
      <c r="F262" s="1141"/>
      <c r="G262" s="330"/>
      <c r="H262" s="1240"/>
      <c r="I262" s="1240"/>
      <c r="J262" s="1236"/>
      <c r="K262" s="1240"/>
      <c r="L262" s="1222"/>
      <c r="M262" s="37" t="s">
        <v>31</v>
      </c>
      <c r="N262" s="54"/>
      <c r="O262" s="54"/>
      <c r="P262" s="50"/>
      <c r="Q262" s="50"/>
      <c r="R262" s="54"/>
      <c r="S262" s="50"/>
      <c r="T262" s="50"/>
      <c r="U262" s="50"/>
      <c r="V262" s="50"/>
      <c r="W262" s="50"/>
      <c r="X262" s="54"/>
      <c r="Y262" s="50"/>
      <c r="Z262" s="54"/>
      <c r="AA262" s="87"/>
      <c r="AB262" s="50"/>
      <c r="AC262" s="50"/>
      <c r="AD262" s="54"/>
      <c r="AE262" s="50"/>
      <c r="AF262" s="50"/>
      <c r="AG262" s="50"/>
      <c r="AH262" s="50"/>
      <c r="AI262" s="50"/>
      <c r="AJ262" s="54"/>
      <c r="AK262" s="50"/>
      <c r="AL262" s="50"/>
      <c r="AM262" s="87"/>
      <c r="AN262" s="50"/>
      <c r="AO262" s="50"/>
      <c r="AP262" s="87"/>
      <c r="AQ262" s="49"/>
      <c r="AR262" s="49"/>
      <c r="AS262" s="49"/>
      <c r="AT262" s="49"/>
      <c r="AU262" s="51"/>
      <c r="AV262" s="94">
        <f t="shared" si="12"/>
        <v>0</v>
      </c>
      <c r="AX262" s="1718"/>
      <c r="AY262" s="1718"/>
      <c r="AZ262" s="1718"/>
    </row>
    <row r="263" spans="1:52" s="184" customFormat="1" ht="13.2" hidden="1" customHeight="1" x14ac:dyDescent="0.4">
      <c r="A263" s="1354" t="s">
        <v>27</v>
      </c>
      <c r="B263" s="1397"/>
      <c r="C263" s="1140"/>
      <c r="D263" s="1226"/>
      <c r="E263" s="294"/>
      <c r="F263" s="1140"/>
      <c r="G263" s="329"/>
      <c r="H263" s="1239"/>
      <c r="I263" s="1239"/>
      <c r="J263" s="1232"/>
      <c r="K263" s="1239"/>
      <c r="L263" s="1209"/>
      <c r="M263" s="30" t="s">
        <v>30</v>
      </c>
      <c r="N263" s="43"/>
      <c r="O263" s="43"/>
      <c r="P263" s="44"/>
      <c r="Q263" s="44"/>
      <c r="R263" s="43"/>
      <c r="S263" s="44"/>
      <c r="T263" s="44"/>
      <c r="U263" s="44"/>
      <c r="V263" s="44"/>
      <c r="W263" s="44"/>
      <c r="X263" s="43"/>
      <c r="Y263" s="44"/>
      <c r="Z263" s="43"/>
      <c r="AA263" s="45"/>
      <c r="AB263" s="44"/>
      <c r="AC263" s="44"/>
      <c r="AD263" s="43"/>
      <c r="AE263" s="44"/>
      <c r="AF263" s="44"/>
      <c r="AG263" s="44"/>
      <c r="AH263" s="44"/>
      <c r="AI263" s="44"/>
      <c r="AJ263" s="43"/>
      <c r="AK263" s="44"/>
      <c r="AL263" s="44"/>
      <c r="AM263" s="45"/>
      <c r="AN263" s="44"/>
      <c r="AO263" s="44"/>
      <c r="AP263" s="45"/>
      <c r="AQ263" s="44"/>
      <c r="AR263" s="44"/>
      <c r="AS263" s="44"/>
      <c r="AT263" s="44"/>
      <c r="AU263" s="45"/>
      <c r="AV263" s="103">
        <f t="shared" si="12"/>
        <v>0</v>
      </c>
      <c r="AX263" s="1717"/>
      <c r="AY263" s="1717"/>
      <c r="AZ263" s="1717"/>
    </row>
    <row r="264" spans="1:52" s="184" customFormat="1" ht="13.2" hidden="1" customHeight="1" thickBot="1" x14ac:dyDescent="0.45">
      <c r="A264" s="1355"/>
      <c r="B264" s="1332"/>
      <c r="C264" s="1283"/>
      <c r="D264" s="1282"/>
      <c r="E264" s="105"/>
      <c r="F264" s="1141"/>
      <c r="G264" s="330"/>
      <c r="H264" s="1240"/>
      <c r="I264" s="1240"/>
      <c r="J264" s="1236"/>
      <c r="K264" s="1240"/>
      <c r="L264" s="1222"/>
      <c r="M264" s="37" t="s">
        <v>31</v>
      </c>
      <c r="N264" s="54"/>
      <c r="O264" s="54"/>
      <c r="P264" s="50"/>
      <c r="Q264" s="50"/>
      <c r="R264" s="54"/>
      <c r="S264" s="50"/>
      <c r="T264" s="50"/>
      <c r="U264" s="50"/>
      <c r="V264" s="50"/>
      <c r="W264" s="50"/>
      <c r="X264" s="54"/>
      <c r="Y264" s="50"/>
      <c r="Z264" s="54"/>
      <c r="AA264" s="87"/>
      <c r="AB264" s="50"/>
      <c r="AC264" s="50"/>
      <c r="AD264" s="54"/>
      <c r="AE264" s="50"/>
      <c r="AF264" s="50"/>
      <c r="AG264" s="50"/>
      <c r="AH264" s="50"/>
      <c r="AI264" s="50"/>
      <c r="AJ264" s="54"/>
      <c r="AK264" s="50"/>
      <c r="AL264" s="50"/>
      <c r="AM264" s="87"/>
      <c r="AN264" s="50"/>
      <c r="AO264" s="50"/>
      <c r="AP264" s="87"/>
      <c r="AQ264" s="49"/>
      <c r="AR264" s="49"/>
      <c r="AS264" s="49"/>
      <c r="AT264" s="49"/>
      <c r="AU264" s="51"/>
      <c r="AV264" s="94">
        <f t="shared" si="12"/>
        <v>0</v>
      </c>
      <c r="AX264" s="1717"/>
      <c r="AY264" s="1717"/>
      <c r="AZ264" s="1717"/>
    </row>
    <row r="265" spans="1:52" s="13" customFormat="1" ht="13.2" customHeight="1" x14ac:dyDescent="0.4">
      <c r="A265" s="1124" t="s">
        <v>191</v>
      </c>
      <c r="B265" s="1318"/>
      <c r="C265" s="1318"/>
      <c r="D265" s="1318"/>
      <c r="E265" s="1319"/>
      <c r="F265" s="1352">
        <f>SUM(F199:F264)</f>
        <v>0</v>
      </c>
      <c r="G265" s="347"/>
      <c r="H265" s="1130">
        <f>SUM(H189:H264)</f>
        <v>5587</v>
      </c>
      <c r="I265" s="1130">
        <f>SUM(I189:I264)</f>
        <v>5087</v>
      </c>
      <c r="J265" s="1326">
        <f>SUM(J193:J264)</f>
        <v>0</v>
      </c>
      <c r="K265" s="1130">
        <f>SUM(K189:K264)</f>
        <v>5587</v>
      </c>
      <c r="L265" s="1841">
        <f>J265/H265</f>
        <v>0</v>
      </c>
      <c r="M265" s="114" t="s">
        <v>39</v>
      </c>
      <c r="N265" s="190">
        <f t="shared" ref="N265:AN266" si="13">N233+N235+N237+N239+N241+N243+N245+N247+N249+N251+N253+N255+N257+N259+N261+N263+N189+N191+N193+N195+N197+N199+N201+N203+N205+N207+N209+N211+N213+N215+N217+N219+N221+N223+N225+N227+N229+N231</f>
        <v>0</v>
      </c>
      <c r="O265" s="190">
        <f t="shared" si="13"/>
        <v>0</v>
      </c>
      <c r="P265" s="189">
        <f t="shared" si="13"/>
        <v>0</v>
      </c>
      <c r="Q265" s="189">
        <f t="shared" si="13"/>
        <v>47</v>
      </c>
      <c r="R265" s="190">
        <f t="shared" si="13"/>
        <v>0</v>
      </c>
      <c r="S265" s="189">
        <f t="shared" si="13"/>
        <v>300</v>
      </c>
      <c r="T265" s="189">
        <f t="shared" si="13"/>
        <v>550</v>
      </c>
      <c r="U265" s="189">
        <f t="shared" si="13"/>
        <v>300</v>
      </c>
      <c r="V265" s="189">
        <f t="shared" si="13"/>
        <v>300</v>
      </c>
      <c r="W265" s="189">
        <f>W233+W235+W237+W239+W241+W243+W245+W247+W249+W251+W253+W255+W257+W259+W261+W263+W189+W191+W193+W195+W197+W199+W201+W203+W205+W207+W209+W211+W213+W215+W217+W219+W221+W223+W225+W227+W229+W231</f>
        <v>300</v>
      </c>
      <c r="X265" s="190">
        <f>X233+X235+X237+X239+X241+X243+X245+X247+X249+X251+X253+X255+X257+X259+X261+X263+X189+X191+X193+X195+X197+X199+X201+X203+X205+X207+X209+X211+X213+X215+X217+X219+X221+X223+X225+X227+X229+X231</f>
        <v>0</v>
      </c>
      <c r="Y265" s="189">
        <f t="shared" si="13"/>
        <v>300</v>
      </c>
      <c r="Z265" s="190">
        <f t="shared" si="13"/>
        <v>0</v>
      </c>
      <c r="AA265" s="189">
        <f t="shared" si="13"/>
        <v>345</v>
      </c>
      <c r="AB265" s="189">
        <f t="shared" si="13"/>
        <v>345</v>
      </c>
      <c r="AC265" s="189">
        <f>AC233+AC235+AC237+AC239+AC241+AC243+AC245+AC247+AC249+AC251+AC253+AC255+AC257+AC259+AC261+AC263+AC189+AC191+AC193+AC195+AC197+AC199+AC201+AC203+AC205+AC207+AC209+AC211+AC213+AC215+AC217+AC219+AC221+AC223+AC225+AC227+AC229+AC231</f>
        <v>400</v>
      </c>
      <c r="AD265" s="190">
        <f>AD233+AD235+AD237+AD239+AD241+AD243+AD245+AD247+AD249+AD251+AD253+AD255+AD257+AD259+AD261+AD263+AD189+AD191+AD193+AD195+AD197+AD199+AD201+AD203+AD205+AD207+AD209+AD211+AD213+AD215+AD217+AD219+AD221+AD223+AD225+AD227+AD229+AD231</f>
        <v>0</v>
      </c>
      <c r="AE265" s="189">
        <f t="shared" si="13"/>
        <v>400</v>
      </c>
      <c r="AF265" s="189">
        <f t="shared" si="13"/>
        <v>300</v>
      </c>
      <c r="AG265" s="189">
        <f t="shared" si="13"/>
        <v>300</v>
      </c>
      <c r="AH265" s="189">
        <f t="shared" si="13"/>
        <v>300</v>
      </c>
      <c r="AI265" s="189">
        <f>AI233+AI235+AI237+AI239+AI241+AI243+AI245+AI247+AI249+AI251+AI253+AI255+AI257+AI259+AI261+AI263+AI189+AI191+AI193+AI195+AI197+AI199+AI201+AI203+AI205+AI207+AI209+AI211+AI213+AI215+AI217+AI219+AI221+AI223+AI225+AI227+AI229+AI231</f>
        <v>300</v>
      </c>
      <c r="AJ265" s="190">
        <f>AJ233+AJ235+AJ237+AJ239+AJ241+AJ243+AJ245+AJ247+AJ249+AJ251+AJ253+AJ255+AJ257+AJ259+AJ261+AJ263+AJ189+AJ191+AJ193+AJ195+AJ197+AJ199+AJ201+AJ203+AJ205+AJ207+AJ209+AJ211+AJ213+AJ215+AJ217+AJ219+AJ221+AJ223+AJ225+AJ227+AJ229+AJ231</f>
        <v>0</v>
      </c>
      <c r="AK265" s="189">
        <f t="shared" si="13"/>
        <v>300</v>
      </c>
      <c r="AL265" s="189">
        <f t="shared" si="13"/>
        <v>0</v>
      </c>
      <c r="AM265" s="189">
        <f t="shared" si="13"/>
        <v>0</v>
      </c>
      <c r="AN265" s="189">
        <f t="shared" si="13"/>
        <v>0</v>
      </c>
      <c r="AO265" s="243"/>
      <c r="AP265" s="309"/>
      <c r="AQ265" s="309"/>
      <c r="AR265" s="309"/>
      <c r="AS265" s="309"/>
      <c r="AT265" s="309"/>
      <c r="AU265" s="367"/>
      <c r="AV265" s="117">
        <f t="shared" si="12"/>
        <v>5087</v>
      </c>
      <c r="AX265" s="47"/>
      <c r="AY265" s="47"/>
      <c r="AZ265" s="47"/>
    </row>
    <row r="266" spans="1:52" s="13" customFormat="1" ht="13.2" customHeight="1" thickBot="1" x14ac:dyDescent="0.45">
      <c r="A266" s="1320"/>
      <c r="B266" s="1321"/>
      <c r="C266" s="1321"/>
      <c r="D266" s="1321"/>
      <c r="E266" s="1322"/>
      <c r="F266" s="1353"/>
      <c r="G266" s="348"/>
      <c r="H266" s="1874"/>
      <c r="I266" s="1874"/>
      <c r="J266" s="1327"/>
      <c r="K266" s="1874"/>
      <c r="L266" s="1842"/>
      <c r="M266" s="71" t="s">
        <v>40</v>
      </c>
      <c r="N266" s="244">
        <f t="shared" si="13"/>
        <v>0</v>
      </c>
      <c r="O266" s="244">
        <f t="shared" si="13"/>
        <v>0</v>
      </c>
      <c r="P266" s="191">
        <f t="shared" si="13"/>
        <v>0</v>
      </c>
      <c r="Q266" s="192">
        <f t="shared" si="13"/>
        <v>0</v>
      </c>
      <c r="R266" s="244">
        <f t="shared" si="13"/>
        <v>0</v>
      </c>
      <c r="S266" s="192">
        <f t="shared" si="13"/>
        <v>0</v>
      </c>
      <c r="T266" s="191">
        <f t="shared" si="13"/>
        <v>0</v>
      </c>
      <c r="U266" s="191">
        <f>U234+U236+U238+U240+U242+U244+U246+U248+U250+U252+U254+U256+U258+U260+U262+U264+U190+U192+U194+U196+U198+U200+U202+U204+U206+U208+U210+U212+U214+U216+U218+U220+U222+U224+U226+U228+U230+U232</f>
        <v>0</v>
      </c>
      <c r="V266" s="191">
        <f t="shared" si="13"/>
        <v>0</v>
      </c>
      <c r="W266" s="192">
        <f t="shared" si="13"/>
        <v>0</v>
      </c>
      <c r="X266" s="244">
        <f>X234+X236+X238+X240+X242+X244+X246+X248+X250+X252+X254+X256+X258+X260+X262+X264+X190+X192+X194+X196+X198+X200+X202+X204+X206+X208+X210+X212+X214+X216+X218+X220+X222+X224+X226+X228+X230+X232</f>
        <v>0</v>
      </c>
      <c r="Y266" s="192">
        <f t="shared" si="13"/>
        <v>0</v>
      </c>
      <c r="Z266" s="244">
        <f t="shared" si="13"/>
        <v>0</v>
      </c>
      <c r="AA266" s="192">
        <f t="shared" si="13"/>
        <v>0</v>
      </c>
      <c r="AB266" s="191">
        <f t="shared" si="13"/>
        <v>0</v>
      </c>
      <c r="AC266" s="192">
        <f t="shared" si="13"/>
        <v>0</v>
      </c>
      <c r="AD266" s="244">
        <f>AD234+AD236+AD238+AD240+AD242+AD244+AD246+AD248+AD250+AD252+AD254+AD256+AD258+AD260+AD262+AD264+AD190+AD192+AD194+AD196+AD198+AD200+AD202+AD204+AD206+AD208+AD210+AD212+AD214+AD216+AD218+AD220+AD222+AD224+AD226+AD228+AD230+AD232</f>
        <v>0</v>
      </c>
      <c r="AE266" s="192">
        <f t="shared" si="13"/>
        <v>0</v>
      </c>
      <c r="AF266" s="191">
        <f t="shared" si="13"/>
        <v>0</v>
      </c>
      <c r="AG266" s="191">
        <f t="shared" si="13"/>
        <v>0</v>
      </c>
      <c r="AH266" s="191">
        <f t="shared" si="13"/>
        <v>0</v>
      </c>
      <c r="AI266" s="192">
        <f t="shared" si="13"/>
        <v>0</v>
      </c>
      <c r="AJ266" s="244">
        <f>AJ234+AJ236+AJ238+AJ240+AJ242+AJ244+AJ246+AJ248+AJ250+AJ252+AJ254+AJ256+AJ258+AJ260+AJ262+AJ264+AJ190+AJ192+AJ194+AJ196+AJ198+AJ200+AJ202+AJ204+AJ206+AJ208+AJ210+AJ212+AJ214+AJ216+AJ218+AJ220+AJ222+AJ224+AJ226+AJ228+AJ230+AJ232</f>
        <v>0</v>
      </c>
      <c r="AK266" s="192">
        <f t="shared" si="13"/>
        <v>0</v>
      </c>
      <c r="AL266" s="191">
        <f t="shared" si="13"/>
        <v>0</v>
      </c>
      <c r="AM266" s="191">
        <f t="shared" si="13"/>
        <v>0</v>
      </c>
      <c r="AN266" s="191">
        <f t="shared" si="13"/>
        <v>0</v>
      </c>
      <c r="AO266" s="310"/>
      <c r="AP266" s="311"/>
      <c r="AQ266" s="311"/>
      <c r="AR266" s="311"/>
      <c r="AS266" s="311"/>
      <c r="AT266" s="308"/>
      <c r="AU266" s="368"/>
      <c r="AV266" s="97">
        <f t="shared" si="12"/>
        <v>0</v>
      </c>
      <c r="AX266" s="47"/>
      <c r="AY266" s="47"/>
      <c r="AZ266" s="47"/>
    </row>
    <row r="267" spans="1:52" s="184" customFormat="1" ht="13.2" hidden="1" customHeight="1" x14ac:dyDescent="0.4">
      <c r="A267" s="1883" t="s">
        <v>41</v>
      </c>
      <c r="B267" s="1140" t="s">
        <v>192</v>
      </c>
      <c r="C267" s="1140"/>
      <c r="D267" s="1226" t="s">
        <v>179</v>
      </c>
      <c r="E267" s="60" t="s">
        <v>193</v>
      </c>
      <c r="F267" s="1618"/>
      <c r="G267" s="88"/>
      <c r="H267" s="1241"/>
      <c r="I267" s="1230">
        <f>AV267</f>
        <v>0</v>
      </c>
      <c r="J267" s="1232">
        <f>SUM(N268:AU268)</f>
        <v>0</v>
      </c>
      <c r="K267" s="1239">
        <f>H267-J267</f>
        <v>0</v>
      </c>
      <c r="L267" s="1209"/>
      <c r="M267" s="30" t="s">
        <v>30</v>
      </c>
      <c r="N267" s="79"/>
      <c r="O267" s="79"/>
      <c r="P267" s="76"/>
      <c r="Q267" s="76"/>
      <c r="R267" s="79"/>
      <c r="S267" s="76"/>
      <c r="T267" s="76"/>
      <c r="U267" s="76"/>
      <c r="V267" s="76"/>
      <c r="W267" s="76"/>
      <c r="X267" s="79"/>
      <c r="Y267" s="76"/>
      <c r="Z267" s="79"/>
      <c r="AA267" s="76"/>
      <c r="AB267" s="76"/>
      <c r="AC267" s="76"/>
      <c r="AD267" s="79"/>
      <c r="AE267" s="76"/>
      <c r="AF267" s="76"/>
      <c r="AG267" s="76"/>
      <c r="AH267" s="76"/>
      <c r="AI267" s="76"/>
      <c r="AJ267" s="79"/>
      <c r="AK267" s="76"/>
      <c r="AL267" s="76"/>
      <c r="AM267" s="76"/>
      <c r="AN267" s="76"/>
      <c r="AO267" s="76"/>
      <c r="AP267" s="76"/>
      <c r="AQ267" s="76"/>
      <c r="AR267" s="44"/>
      <c r="AS267" s="44"/>
      <c r="AT267" s="44"/>
      <c r="AU267" s="45"/>
      <c r="AV267" s="103">
        <f t="shared" si="12"/>
        <v>0</v>
      </c>
      <c r="AX267" s="47"/>
      <c r="AY267" s="47"/>
      <c r="AZ267" s="183"/>
    </row>
    <row r="268" spans="1:52" s="184" customFormat="1" ht="13.2" hidden="1" customHeight="1" thickBot="1" x14ac:dyDescent="0.45">
      <c r="A268" s="1884"/>
      <c r="B268" s="1283"/>
      <c r="C268" s="1283"/>
      <c r="D268" s="1282"/>
      <c r="E268" s="84" t="s">
        <v>194</v>
      </c>
      <c r="F268" s="1619"/>
      <c r="G268" s="89"/>
      <c r="H268" s="1242"/>
      <c r="I268" s="1235"/>
      <c r="J268" s="1236"/>
      <c r="K268" s="1240"/>
      <c r="L268" s="1222"/>
      <c r="M268" s="37" t="s">
        <v>31</v>
      </c>
      <c r="N268" s="78"/>
      <c r="O268" s="78"/>
      <c r="P268" s="40"/>
      <c r="Q268" s="40"/>
      <c r="R268" s="78"/>
      <c r="S268" s="40"/>
      <c r="T268" s="40"/>
      <c r="U268" s="40"/>
      <c r="V268" s="40"/>
      <c r="W268" s="40"/>
      <c r="X268" s="78"/>
      <c r="Y268" s="40"/>
      <c r="Z268" s="78"/>
      <c r="AA268" s="40"/>
      <c r="AB268" s="40"/>
      <c r="AC268" s="40"/>
      <c r="AD268" s="78"/>
      <c r="AE268" s="40"/>
      <c r="AF268" s="40"/>
      <c r="AG268" s="40"/>
      <c r="AH268" s="40"/>
      <c r="AI268" s="40"/>
      <c r="AJ268" s="78"/>
      <c r="AK268" s="40"/>
      <c r="AL268" s="40"/>
      <c r="AM268" s="40"/>
      <c r="AN268" s="40"/>
      <c r="AO268" s="40"/>
      <c r="AP268" s="40"/>
      <c r="AQ268" s="40"/>
      <c r="AR268" s="49"/>
      <c r="AS268" s="49"/>
      <c r="AT268" s="49"/>
      <c r="AU268" s="51"/>
      <c r="AV268" s="94">
        <f t="shared" si="12"/>
        <v>0</v>
      </c>
      <c r="AX268" s="47"/>
      <c r="AY268" s="47"/>
      <c r="AZ268" s="183"/>
    </row>
    <row r="269" spans="1:52" s="184" customFormat="1" ht="13.2" customHeight="1" x14ac:dyDescent="0.4">
      <c r="A269" s="1883" t="s">
        <v>41</v>
      </c>
      <c r="B269" s="1283"/>
      <c r="C269" s="1140"/>
      <c r="D269" s="1226" t="s">
        <v>179</v>
      </c>
      <c r="E269" s="60" t="s">
        <v>405</v>
      </c>
      <c r="F269" s="1350"/>
      <c r="G269" s="334"/>
      <c r="H269" s="1241">
        <v>200</v>
      </c>
      <c r="I269" s="1230">
        <f>AV269</f>
        <v>200</v>
      </c>
      <c r="J269" s="1232">
        <f>SUM(N270:AU270)</f>
        <v>0</v>
      </c>
      <c r="K269" s="1239">
        <f>H269-J269</f>
        <v>200</v>
      </c>
      <c r="L269" s="1209"/>
      <c r="M269" s="30" t="s">
        <v>30</v>
      </c>
      <c r="N269" s="79"/>
      <c r="O269" s="79"/>
      <c r="P269" s="76"/>
      <c r="Q269" s="76"/>
      <c r="R269" s="79"/>
      <c r="S269" s="76"/>
      <c r="T269" s="76"/>
      <c r="U269" s="76"/>
      <c r="V269" s="76"/>
      <c r="W269" s="76"/>
      <c r="X269" s="79"/>
      <c r="Y269" s="76"/>
      <c r="Z269" s="79"/>
      <c r="AA269" s="76">
        <v>200</v>
      </c>
      <c r="AB269" s="76"/>
      <c r="AC269" s="76"/>
      <c r="AD269" s="79"/>
      <c r="AE269" s="76"/>
      <c r="AF269" s="76"/>
      <c r="AG269" s="76"/>
      <c r="AH269" s="76"/>
      <c r="AI269" s="76"/>
      <c r="AJ269" s="79"/>
      <c r="AK269" s="76"/>
      <c r="AL269" s="76"/>
      <c r="AM269" s="76"/>
      <c r="AN269" s="76"/>
      <c r="AO269" s="76"/>
      <c r="AP269" s="76"/>
      <c r="AQ269" s="76"/>
      <c r="AR269" s="44"/>
      <c r="AS269" s="44"/>
      <c r="AT269" s="44"/>
      <c r="AU269" s="45"/>
      <c r="AV269" s="103">
        <f t="shared" si="12"/>
        <v>200</v>
      </c>
      <c r="AX269" s="1712"/>
      <c r="AY269" s="1712"/>
      <c r="AZ269" s="183"/>
    </row>
    <row r="270" spans="1:52" s="184" customFormat="1" ht="13.2" customHeight="1" thickBot="1" x14ac:dyDescent="0.45">
      <c r="A270" s="1884"/>
      <c r="B270" s="1283"/>
      <c r="C270" s="1283"/>
      <c r="D270" s="1282"/>
      <c r="E270" s="106" t="s">
        <v>368</v>
      </c>
      <c r="F270" s="1351"/>
      <c r="G270" s="333"/>
      <c r="H270" s="1242"/>
      <c r="I270" s="1235"/>
      <c r="J270" s="1236"/>
      <c r="K270" s="1240"/>
      <c r="L270" s="1222"/>
      <c r="M270" s="37" t="s">
        <v>31</v>
      </c>
      <c r="N270" s="78"/>
      <c r="O270" s="78"/>
      <c r="P270" s="40"/>
      <c r="Q270" s="40"/>
      <c r="R270" s="78"/>
      <c r="S270" s="40"/>
      <c r="T270" s="40"/>
      <c r="U270" s="40"/>
      <c r="V270" s="40"/>
      <c r="W270" s="40"/>
      <c r="X270" s="78"/>
      <c r="Y270" s="40"/>
      <c r="Z270" s="78"/>
      <c r="AA270" s="40"/>
      <c r="AB270" s="40"/>
      <c r="AC270" s="40"/>
      <c r="AD270" s="78"/>
      <c r="AE270" s="40"/>
      <c r="AF270" s="40"/>
      <c r="AG270" s="40"/>
      <c r="AH270" s="40"/>
      <c r="AI270" s="40"/>
      <c r="AJ270" s="78"/>
      <c r="AK270" s="40"/>
      <c r="AL270" s="40"/>
      <c r="AM270" s="40"/>
      <c r="AN270" s="40"/>
      <c r="AO270" s="40"/>
      <c r="AP270" s="40"/>
      <c r="AQ270" s="40"/>
      <c r="AR270" s="49"/>
      <c r="AS270" s="49"/>
      <c r="AT270" s="49"/>
      <c r="AU270" s="51"/>
      <c r="AV270" s="94">
        <f t="shared" si="12"/>
        <v>0</v>
      </c>
      <c r="AX270" s="1712"/>
      <c r="AY270" s="1712"/>
      <c r="AZ270" s="183"/>
    </row>
    <row r="271" spans="1:52" s="184" customFormat="1" ht="12" customHeight="1" x14ac:dyDescent="0.4">
      <c r="A271" s="1883" t="s">
        <v>41</v>
      </c>
      <c r="B271" s="1283"/>
      <c r="C271" s="1140"/>
      <c r="D271" s="1226" t="s">
        <v>179</v>
      </c>
      <c r="E271" s="295" t="s">
        <v>406</v>
      </c>
      <c r="F271" s="1350"/>
      <c r="G271" s="334"/>
      <c r="H271" s="1142">
        <v>600</v>
      </c>
      <c r="I271" s="1230">
        <f>AV271</f>
        <v>600</v>
      </c>
      <c r="J271" s="1232">
        <f>SUM(N272:AU272)</f>
        <v>0</v>
      </c>
      <c r="K271" s="1239">
        <f>H271-J271</f>
        <v>600</v>
      </c>
      <c r="L271" s="1209"/>
      <c r="M271" s="30" t="s">
        <v>30</v>
      </c>
      <c r="N271" s="193"/>
      <c r="O271" s="193"/>
      <c r="P271" s="33"/>
      <c r="Q271" s="33"/>
      <c r="R271" s="193"/>
      <c r="S271" s="33"/>
      <c r="T271" s="33"/>
      <c r="U271" s="33"/>
      <c r="V271" s="33"/>
      <c r="W271" s="33">
        <v>200</v>
      </c>
      <c r="X271" s="193"/>
      <c r="Y271" s="376">
        <v>300</v>
      </c>
      <c r="Z271" s="193"/>
      <c r="AA271" s="76">
        <v>100</v>
      </c>
      <c r="AB271" s="33"/>
      <c r="AC271" s="33"/>
      <c r="AD271" s="193"/>
      <c r="AE271" s="33"/>
      <c r="AF271" s="33"/>
      <c r="AG271" s="33"/>
      <c r="AH271" s="33"/>
      <c r="AI271" s="33"/>
      <c r="AJ271" s="193"/>
      <c r="AK271" s="33"/>
      <c r="AL271" s="33"/>
      <c r="AM271" s="76"/>
      <c r="AN271" s="33"/>
      <c r="AO271" s="33"/>
      <c r="AP271" s="76"/>
      <c r="AQ271" s="33"/>
      <c r="AR271" s="44"/>
      <c r="AS271" s="44"/>
      <c r="AT271" s="44"/>
      <c r="AU271" s="45"/>
      <c r="AV271" s="103">
        <f t="shared" si="12"/>
        <v>600</v>
      </c>
      <c r="AX271" s="47"/>
      <c r="AY271" s="47"/>
      <c r="AZ271" s="183"/>
    </row>
    <row r="272" spans="1:52" s="184" customFormat="1" ht="13.2" customHeight="1" thickBot="1" x14ac:dyDescent="0.45">
      <c r="A272" s="1884"/>
      <c r="B272" s="1283"/>
      <c r="C272" s="1283"/>
      <c r="D272" s="1282"/>
      <c r="E272" s="252" t="s">
        <v>369</v>
      </c>
      <c r="F272" s="1351"/>
      <c r="G272" s="333"/>
      <c r="H272" s="1137"/>
      <c r="I272" s="1235"/>
      <c r="J272" s="1236"/>
      <c r="K272" s="1240"/>
      <c r="L272" s="1222"/>
      <c r="M272" s="37" t="s">
        <v>31</v>
      </c>
      <c r="N272" s="78"/>
      <c r="O272" s="78"/>
      <c r="P272" s="40"/>
      <c r="Q272" s="40"/>
      <c r="R272" s="78"/>
      <c r="S272" s="40"/>
      <c r="T272" s="40"/>
      <c r="U272" s="40"/>
      <c r="V272" s="40"/>
      <c r="W272" s="40"/>
      <c r="X272" s="78"/>
      <c r="Y272" s="40"/>
      <c r="Z272" s="78"/>
      <c r="AA272" s="40"/>
      <c r="AB272" s="40"/>
      <c r="AC272" s="40"/>
      <c r="AD272" s="78"/>
      <c r="AE272" s="40"/>
      <c r="AF272" s="40"/>
      <c r="AG272" s="40"/>
      <c r="AH272" s="40"/>
      <c r="AI272" s="40"/>
      <c r="AJ272" s="78"/>
      <c r="AK272" s="40"/>
      <c r="AL272" s="40"/>
      <c r="AM272" s="40"/>
      <c r="AN272" s="40"/>
      <c r="AO272" s="40"/>
      <c r="AP272" s="40"/>
      <c r="AQ272" s="40"/>
      <c r="AR272" s="49"/>
      <c r="AS272" s="49"/>
      <c r="AT272" s="49"/>
      <c r="AU272" s="51"/>
      <c r="AV272" s="94">
        <f t="shared" si="12"/>
        <v>0</v>
      </c>
      <c r="AX272" s="47"/>
      <c r="AY272" s="47"/>
      <c r="AZ272" s="183"/>
    </row>
    <row r="273" spans="1:52" s="184" customFormat="1" ht="13.2" hidden="1" customHeight="1" x14ac:dyDescent="0.4">
      <c r="A273" s="1883" t="s">
        <v>41</v>
      </c>
      <c r="B273" s="1283"/>
      <c r="C273" s="1140"/>
      <c r="D273" s="1226" t="s">
        <v>179</v>
      </c>
      <c r="E273" s="152" t="s">
        <v>376</v>
      </c>
      <c r="F273" s="1350"/>
      <c r="G273" s="88"/>
      <c r="H273" s="1142"/>
      <c r="I273" s="1230">
        <f>AV273</f>
        <v>0</v>
      </c>
      <c r="J273" s="1232">
        <f>SUM(N274:AU274)</f>
        <v>0</v>
      </c>
      <c r="K273" s="1239">
        <f>H273-J273</f>
        <v>0</v>
      </c>
      <c r="L273" s="1209"/>
      <c r="M273" s="30" t="s">
        <v>30</v>
      </c>
      <c r="N273" s="129"/>
      <c r="O273" s="129"/>
      <c r="P273" s="90"/>
      <c r="Q273" s="90"/>
      <c r="R273" s="129"/>
      <c r="S273" s="90"/>
      <c r="T273" s="90"/>
      <c r="U273" s="90"/>
      <c r="V273" s="90"/>
      <c r="W273" s="90"/>
      <c r="X273" s="129"/>
      <c r="Y273" s="90"/>
      <c r="Z273" s="129"/>
      <c r="AA273" s="136"/>
      <c r="AB273" s="90"/>
      <c r="AC273" s="90"/>
      <c r="AD273" s="129"/>
      <c r="AE273" s="90"/>
      <c r="AF273" s="90"/>
      <c r="AG273" s="90"/>
      <c r="AH273" s="90"/>
      <c r="AI273" s="90"/>
      <c r="AJ273" s="129"/>
      <c r="AK273" s="90"/>
      <c r="AL273" s="90"/>
      <c r="AM273" s="136"/>
      <c r="AN273" s="90"/>
      <c r="AO273" s="33"/>
      <c r="AP273" s="136"/>
      <c r="AQ273" s="136"/>
      <c r="AR273" s="44"/>
      <c r="AS273" s="44"/>
      <c r="AT273" s="44"/>
      <c r="AU273" s="45"/>
      <c r="AV273" s="103">
        <f t="shared" si="12"/>
        <v>0</v>
      </c>
      <c r="AX273" s="1712"/>
      <c r="AY273" s="1712"/>
      <c r="AZ273" s="1712"/>
    </row>
    <row r="274" spans="1:52" s="184" customFormat="1" ht="13.2" hidden="1" customHeight="1" thickBot="1" x14ac:dyDescent="0.45">
      <c r="A274" s="1884"/>
      <c r="B274" s="1283"/>
      <c r="C274" s="1283"/>
      <c r="D274" s="1282"/>
      <c r="E274" s="105" t="s">
        <v>195</v>
      </c>
      <c r="F274" s="1351"/>
      <c r="G274" s="89"/>
      <c r="H274" s="1137"/>
      <c r="I274" s="1235"/>
      <c r="J274" s="1236"/>
      <c r="K274" s="1240"/>
      <c r="L274" s="1222"/>
      <c r="M274" s="37" t="s">
        <v>31</v>
      </c>
      <c r="N274" s="134"/>
      <c r="O274" s="134"/>
      <c r="P274" s="91"/>
      <c r="Q274" s="91"/>
      <c r="R274" s="134"/>
      <c r="S274" s="91"/>
      <c r="T274" s="91"/>
      <c r="U274" s="91"/>
      <c r="V274" s="91"/>
      <c r="W274" s="91"/>
      <c r="X274" s="134"/>
      <c r="Y274" s="91"/>
      <c r="Z274" s="134"/>
      <c r="AA274" s="135"/>
      <c r="AB274" s="91"/>
      <c r="AC274" s="91"/>
      <c r="AD274" s="134"/>
      <c r="AE274" s="91"/>
      <c r="AF274" s="91"/>
      <c r="AG274" s="91"/>
      <c r="AH274" s="91"/>
      <c r="AI274" s="91"/>
      <c r="AJ274" s="134"/>
      <c r="AK274" s="91"/>
      <c r="AL274" s="91"/>
      <c r="AM274" s="135"/>
      <c r="AN274" s="91"/>
      <c r="AO274" s="91"/>
      <c r="AP274" s="135"/>
      <c r="AQ274" s="91"/>
      <c r="AR274" s="49"/>
      <c r="AS274" s="49"/>
      <c r="AT274" s="49"/>
      <c r="AU274" s="51"/>
      <c r="AV274" s="94">
        <f t="shared" si="12"/>
        <v>0</v>
      </c>
      <c r="AX274" s="1712"/>
      <c r="AY274" s="1712"/>
      <c r="AZ274" s="1712"/>
    </row>
    <row r="275" spans="1:52" s="184" customFormat="1" ht="13.2" hidden="1" customHeight="1" x14ac:dyDescent="0.4">
      <c r="A275" s="1883" t="s">
        <v>41</v>
      </c>
      <c r="B275" s="1283"/>
      <c r="C275" s="1140"/>
      <c r="D275" s="1226" t="s">
        <v>196</v>
      </c>
      <c r="E275" s="274" t="s">
        <v>359</v>
      </c>
      <c r="F275" s="1350"/>
      <c r="G275" s="334"/>
      <c r="H275" s="1241"/>
      <c r="I275" s="1230">
        <f>AV275</f>
        <v>0</v>
      </c>
      <c r="J275" s="1232">
        <f>SUM(N276:AU276)</f>
        <v>0</v>
      </c>
      <c r="K275" s="1239">
        <f>H275-J275</f>
        <v>0</v>
      </c>
      <c r="L275" s="1209"/>
      <c r="M275" s="30" t="s">
        <v>30</v>
      </c>
      <c r="N275" s="79"/>
      <c r="O275" s="79"/>
      <c r="P275" s="76"/>
      <c r="Q275" s="76"/>
      <c r="R275" s="79"/>
      <c r="S275" s="76"/>
      <c r="T275" s="76"/>
      <c r="U275" s="76"/>
      <c r="V275" s="76"/>
      <c r="W275" s="76"/>
      <c r="X275" s="79"/>
      <c r="Y275" s="76"/>
      <c r="Z275" s="79"/>
      <c r="AA275" s="76"/>
      <c r="AB275" s="76"/>
      <c r="AC275" s="76"/>
      <c r="AD275" s="79"/>
      <c r="AE275" s="76"/>
      <c r="AF275" s="76"/>
      <c r="AG275" s="76"/>
      <c r="AH275" s="76"/>
      <c r="AI275" s="76"/>
      <c r="AJ275" s="79"/>
      <c r="AK275" s="76"/>
      <c r="AL275" s="76"/>
      <c r="AM275" s="76"/>
      <c r="AN275" s="76"/>
      <c r="AO275" s="76"/>
      <c r="AP275" s="76"/>
      <c r="AQ275" s="76"/>
      <c r="AR275" s="90"/>
      <c r="AS275" s="90"/>
      <c r="AT275" s="90"/>
      <c r="AU275" s="45"/>
      <c r="AV275" s="103">
        <f t="shared" si="12"/>
        <v>0</v>
      </c>
      <c r="AX275" s="1712"/>
      <c r="AY275" s="1712"/>
      <c r="AZ275" s="183"/>
    </row>
    <row r="276" spans="1:52" s="184" customFormat="1" ht="13.2" hidden="1" customHeight="1" thickBot="1" x14ac:dyDescent="0.45">
      <c r="A276" s="1884"/>
      <c r="B276" s="1283"/>
      <c r="C276" s="1283"/>
      <c r="D276" s="1282"/>
      <c r="E276" s="104" t="s">
        <v>344</v>
      </c>
      <c r="F276" s="1351"/>
      <c r="G276" s="333"/>
      <c r="H276" s="1242"/>
      <c r="I276" s="1235"/>
      <c r="J276" s="1236"/>
      <c r="K276" s="1240"/>
      <c r="L276" s="1222"/>
      <c r="M276" s="37" t="s">
        <v>31</v>
      </c>
      <c r="N276" s="78"/>
      <c r="O276" s="78"/>
      <c r="P276" s="40"/>
      <c r="Q276" s="40"/>
      <c r="R276" s="78"/>
      <c r="S276" s="40"/>
      <c r="T276" s="40"/>
      <c r="U276" s="40"/>
      <c r="V276" s="40"/>
      <c r="W276" s="40"/>
      <c r="X276" s="78"/>
      <c r="Y276" s="40"/>
      <c r="Z276" s="78"/>
      <c r="AA276" s="40"/>
      <c r="AB276" s="40"/>
      <c r="AC276" s="40"/>
      <c r="AD276" s="78"/>
      <c r="AE276" s="40"/>
      <c r="AF276" s="40"/>
      <c r="AG276" s="40"/>
      <c r="AH276" s="40"/>
      <c r="AI276" s="40"/>
      <c r="AJ276" s="78"/>
      <c r="AK276" s="40"/>
      <c r="AL276" s="40"/>
      <c r="AM276" s="40"/>
      <c r="AN276" s="40"/>
      <c r="AO276" s="40"/>
      <c r="AP276" s="40"/>
      <c r="AQ276" s="40"/>
      <c r="AR276" s="92"/>
      <c r="AS276" s="92"/>
      <c r="AT276" s="92"/>
      <c r="AU276" s="51"/>
      <c r="AV276" s="94">
        <f t="shared" si="12"/>
        <v>0</v>
      </c>
      <c r="AX276" s="1712"/>
      <c r="AY276" s="1712"/>
      <c r="AZ276" s="183"/>
    </row>
    <row r="277" spans="1:52" s="184" customFormat="1" ht="13.2" hidden="1" customHeight="1" x14ac:dyDescent="0.4">
      <c r="A277" s="1883" t="s">
        <v>41</v>
      </c>
      <c r="B277" s="1283"/>
      <c r="C277" s="1140"/>
      <c r="D277" s="1226" t="s">
        <v>197</v>
      </c>
      <c r="E277" s="249" t="s">
        <v>198</v>
      </c>
      <c r="F277" s="1350"/>
      <c r="G277" s="334"/>
      <c r="H277" s="1241"/>
      <c r="I277" s="1230">
        <f>AV277</f>
        <v>0</v>
      </c>
      <c r="J277" s="1232">
        <f>SUM(N278:AU278)</f>
        <v>0</v>
      </c>
      <c r="K277" s="1239">
        <f>H277-J277</f>
        <v>0</v>
      </c>
      <c r="L277" s="1209"/>
      <c r="M277" s="30" t="s">
        <v>30</v>
      </c>
      <c r="N277" s="79"/>
      <c r="O277" s="79"/>
      <c r="P277" s="76"/>
      <c r="Q277" s="76"/>
      <c r="R277" s="79"/>
      <c r="S277" s="76"/>
      <c r="T277" s="76"/>
      <c r="U277" s="76"/>
      <c r="V277" s="76"/>
      <c r="W277" s="76"/>
      <c r="X277" s="79"/>
      <c r="Y277" s="76"/>
      <c r="Z277" s="79"/>
      <c r="AA277" s="76"/>
      <c r="AB277" s="76"/>
      <c r="AC277" s="76"/>
      <c r="AD277" s="79"/>
      <c r="AE277" s="76"/>
      <c r="AF277" s="76"/>
      <c r="AG277" s="76"/>
      <c r="AH277" s="76"/>
      <c r="AI277" s="76"/>
      <c r="AJ277" s="79"/>
      <c r="AK277" s="76"/>
      <c r="AL277" s="76"/>
      <c r="AM277" s="76"/>
      <c r="AN277" s="76"/>
      <c r="AO277" s="44"/>
      <c r="AP277" s="76"/>
      <c r="AQ277" s="44"/>
      <c r="AR277" s="44"/>
      <c r="AS277" s="44"/>
      <c r="AT277" s="44"/>
      <c r="AU277" s="45"/>
      <c r="AV277" s="103">
        <f t="shared" si="12"/>
        <v>0</v>
      </c>
      <c r="AX277" s="47"/>
      <c r="AY277" s="47"/>
      <c r="AZ277" s="183"/>
    </row>
    <row r="278" spans="1:52" s="184" customFormat="1" ht="13.2" hidden="1" customHeight="1" thickBot="1" x14ac:dyDescent="0.45">
      <c r="A278" s="1884"/>
      <c r="B278" s="1283"/>
      <c r="C278" s="1283"/>
      <c r="D278" s="1282"/>
      <c r="E278" s="106" t="s">
        <v>199</v>
      </c>
      <c r="F278" s="1351"/>
      <c r="G278" s="333"/>
      <c r="H278" s="1242"/>
      <c r="I278" s="1235"/>
      <c r="J278" s="1236"/>
      <c r="K278" s="1240"/>
      <c r="L278" s="1222"/>
      <c r="M278" s="37" t="s">
        <v>31</v>
      </c>
      <c r="N278" s="78"/>
      <c r="O278" s="78"/>
      <c r="P278" s="40"/>
      <c r="Q278" s="40"/>
      <c r="R278" s="78"/>
      <c r="S278" s="40"/>
      <c r="T278" s="40"/>
      <c r="U278" s="40"/>
      <c r="V278" s="40"/>
      <c r="W278" s="40"/>
      <c r="X278" s="78"/>
      <c r="Y278" s="40"/>
      <c r="Z278" s="78"/>
      <c r="AA278" s="40"/>
      <c r="AB278" s="40"/>
      <c r="AC278" s="40"/>
      <c r="AD278" s="78"/>
      <c r="AE278" s="40"/>
      <c r="AF278" s="40"/>
      <c r="AG278" s="40"/>
      <c r="AH278" s="40"/>
      <c r="AI278" s="40"/>
      <c r="AJ278" s="78"/>
      <c r="AK278" s="40"/>
      <c r="AL278" s="40"/>
      <c r="AM278" s="40"/>
      <c r="AN278" s="40"/>
      <c r="AO278" s="50"/>
      <c r="AP278" s="40"/>
      <c r="AQ278" s="50"/>
      <c r="AR278" s="49"/>
      <c r="AS278" s="49"/>
      <c r="AT278" s="49"/>
      <c r="AU278" s="51"/>
      <c r="AV278" s="94">
        <f t="shared" si="12"/>
        <v>0</v>
      </c>
      <c r="AX278" s="47"/>
      <c r="AY278" s="47"/>
      <c r="AZ278" s="183"/>
    </row>
    <row r="279" spans="1:52" s="184" customFormat="1" ht="13.2" hidden="1" customHeight="1" x14ac:dyDescent="0.4">
      <c r="A279" s="1883" t="s">
        <v>41</v>
      </c>
      <c r="B279" s="1283"/>
      <c r="C279" s="1140"/>
      <c r="D279" s="1335" t="s">
        <v>200</v>
      </c>
      <c r="E279" s="274" t="s">
        <v>201</v>
      </c>
      <c r="F279" s="152"/>
      <c r="G279" s="152"/>
      <c r="H279" s="1239"/>
      <c r="I279" s="1230">
        <f>AV279</f>
        <v>0</v>
      </c>
      <c r="J279" s="1232">
        <f>SUM(N280:AU280)</f>
        <v>0</v>
      </c>
      <c r="K279" s="1239">
        <f>H279-J279</f>
        <v>0</v>
      </c>
      <c r="L279" s="1209"/>
      <c r="M279" s="30" t="s">
        <v>30</v>
      </c>
      <c r="N279" s="43"/>
      <c r="O279" s="43"/>
      <c r="P279" s="44"/>
      <c r="Q279" s="44"/>
      <c r="R279" s="43"/>
      <c r="S279" s="44"/>
      <c r="T279" s="44"/>
      <c r="U279" s="44"/>
      <c r="V279" s="44"/>
      <c r="W279" s="44"/>
      <c r="X279" s="43"/>
      <c r="Y279" s="44"/>
      <c r="Z279" s="43"/>
      <c r="AA279" s="45"/>
      <c r="AB279" s="44"/>
      <c r="AC279" s="44"/>
      <c r="AD279" s="43"/>
      <c r="AE279" s="44"/>
      <c r="AF279" s="44"/>
      <c r="AG279" s="44"/>
      <c r="AH279" s="44"/>
      <c r="AI279" s="44"/>
      <c r="AJ279" s="43"/>
      <c r="AK279" s="44"/>
      <c r="AL279" s="44"/>
      <c r="AM279" s="45"/>
      <c r="AN279" s="44"/>
      <c r="AO279" s="44"/>
      <c r="AP279" s="45"/>
      <c r="AQ279" s="44"/>
      <c r="AR279" s="44"/>
      <c r="AS279" s="44"/>
      <c r="AT279" s="44"/>
      <c r="AU279" s="45"/>
      <c r="AV279" s="103">
        <f t="shared" si="12"/>
        <v>0</v>
      </c>
      <c r="AX279" s="47"/>
      <c r="AY279" s="47"/>
      <c r="AZ279" s="183"/>
    </row>
    <row r="280" spans="1:52" s="184" customFormat="1" ht="13.2" hidden="1" customHeight="1" thickBot="1" x14ac:dyDescent="0.45">
      <c r="A280" s="1884"/>
      <c r="B280" s="1283"/>
      <c r="C280" s="1283"/>
      <c r="D280" s="1336"/>
      <c r="E280" s="104" t="s">
        <v>202</v>
      </c>
      <c r="F280" s="155"/>
      <c r="G280" s="155"/>
      <c r="H280" s="1240"/>
      <c r="I280" s="1235"/>
      <c r="J280" s="1236"/>
      <c r="K280" s="1240"/>
      <c r="L280" s="1222"/>
      <c r="M280" s="37" t="s">
        <v>31</v>
      </c>
      <c r="N280" s="54"/>
      <c r="O280" s="54"/>
      <c r="P280" s="50"/>
      <c r="Q280" s="50"/>
      <c r="R280" s="54"/>
      <c r="S280" s="50"/>
      <c r="T280" s="50"/>
      <c r="U280" s="50"/>
      <c r="V280" s="50"/>
      <c r="W280" s="50"/>
      <c r="X280" s="54"/>
      <c r="Y280" s="50"/>
      <c r="Z280" s="54"/>
      <c r="AA280" s="51"/>
      <c r="AB280" s="50"/>
      <c r="AC280" s="50"/>
      <c r="AD280" s="54"/>
      <c r="AE280" s="50"/>
      <c r="AF280" s="50"/>
      <c r="AG280" s="50"/>
      <c r="AH280" s="50"/>
      <c r="AI280" s="50"/>
      <c r="AJ280" s="54"/>
      <c r="AK280" s="50"/>
      <c r="AL280" s="50"/>
      <c r="AM280" s="51"/>
      <c r="AN280" s="50"/>
      <c r="AO280" s="50"/>
      <c r="AP280" s="51"/>
      <c r="AQ280" s="50"/>
      <c r="AR280" s="49"/>
      <c r="AS280" s="49"/>
      <c r="AT280" s="49"/>
      <c r="AU280" s="51"/>
      <c r="AV280" s="94">
        <f t="shared" si="12"/>
        <v>0</v>
      </c>
      <c r="AX280" s="47"/>
      <c r="AY280" s="47"/>
      <c r="AZ280" s="183"/>
    </row>
    <row r="281" spans="1:52" s="184" customFormat="1" ht="13.2" hidden="1" customHeight="1" x14ac:dyDescent="0.4">
      <c r="A281" s="1883" t="s">
        <v>41</v>
      </c>
      <c r="B281" s="1283"/>
      <c r="C281" s="1140"/>
      <c r="D281" s="1335" t="s">
        <v>203</v>
      </c>
      <c r="E281" s="274" t="s">
        <v>204</v>
      </c>
      <c r="F281" s="139"/>
      <c r="G281" s="139"/>
      <c r="H281" s="1142"/>
      <c r="I281" s="1230">
        <f>AV281</f>
        <v>0</v>
      </c>
      <c r="J281" s="1232">
        <f>SUM(N282:AU282)</f>
        <v>0</v>
      </c>
      <c r="K281" s="1239">
        <f>H281-J281</f>
        <v>0</v>
      </c>
      <c r="L281" s="1209"/>
      <c r="M281" s="30" t="s">
        <v>30</v>
      </c>
      <c r="N281" s="43"/>
      <c r="O281" s="43"/>
      <c r="P281" s="44"/>
      <c r="Q281" s="44"/>
      <c r="R281" s="43"/>
      <c r="S281" s="44"/>
      <c r="T281" s="44"/>
      <c r="U281" s="44"/>
      <c r="V281" s="44"/>
      <c r="W281" s="44"/>
      <c r="X281" s="43"/>
      <c r="Y281" s="44"/>
      <c r="Z281" s="43"/>
      <c r="AA281" s="45"/>
      <c r="AB281" s="44"/>
      <c r="AC281" s="44"/>
      <c r="AD281" s="43"/>
      <c r="AE281" s="44"/>
      <c r="AF281" s="44"/>
      <c r="AG281" s="44"/>
      <c r="AH281" s="44"/>
      <c r="AI281" s="44"/>
      <c r="AJ281" s="43"/>
      <c r="AK281" s="44"/>
      <c r="AL281" s="44"/>
      <c r="AM281" s="45"/>
      <c r="AN281" s="44"/>
      <c r="AO281" s="44"/>
      <c r="AP281" s="45"/>
      <c r="AQ281" s="44"/>
      <c r="AR281" s="90"/>
      <c r="AS281" s="90"/>
      <c r="AT281" s="90"/>
      <c r="AU281" s="45"/>
      <c r="AV281" s="103">
        <f t="shared" si="12"/>
        <v>0</v>
      </c>
      <c r="AX281" s="1712"/>
      <c r="AY281" s="1712"/>
      <c r="AZ281" s="183"/>
    </row>
    <row r="282" spans="1:52" s="184" customFormat="1" ht="13.2" hidden="1" customHeight="1" thickBot="1" x14ac:dyDescent="0.45">
      <c r="A282" s="1884"/>
      <c r="B282" s="1283"/>
      <c r="C282" s="1283"/>
      <c r="D282" s="1336"/>
      <c r="E282" s="104" t="s">
        <v>205</v>
      </c>
      <c r="F282" s="105"/>
      <c r="G282" s="105"/>
      <c r="H282" s="1137"/>
      <c r="I282" s="1235"/>
      <c r="J282" s="1236"/>
      <c r="K282" s="1240"/>
      <c r="L282" s="1222"/>
      <c r="M282" s="37" t="s">
        <v>31</v>
      </c>
      <c r="N282" s="134"/>
      <c r="O282" s="134"/>
      <c r="P282" s="49"/>
      <c r="Q282" s="49"/>
      <c r="R282" s="134"/>
      <c r="S282" s="49"/>
      <c r="T282" s="91"/>
      <c r="U282" s="49"/>
      <c r="V282" s="49"/>
      <c r="W282" s="49"/>
      <c r="X282" s="134"/>
      <c r="Y282" s="49"/>
      <c r="Z282" s="134"/>
      <c r="AA282" s="51"/>
      <c r="AB282" s="49"/>
      <c r="AC282" s="49"/>
      <c r="AD282" s="134"/>
      <c r="AE282" s="49"/>
      <c r="AF282" s="91"/>
      <c r="AG282" s="49"/>
      <c r="AH282" s="49"/>
      <c r="AI282" s="49"/>
      <c r="AJ282" s="134"/>
      <c r="AK282" s="49"/>
      <c r="AL282" s="91"/>
      <c r="AM282" s="51"/>
      <c r="AN282" s="49"/>
      <c r="AO282" s="49"/>
      <c r="AP282" s="51"/>
      <c r="AQ282" s="49"/>
      <c r="AR282" s="92"/>
      <c r="AS282" s="92"/>
      <c r="AT282" s="92"/>
      <c r="AU282" s="51"/>
      <c r="AV282" s="94">
        <f t="shared" si="12"/>
        <v>0</v>
      </c>
      <c r="AX282" s="1712"/>
      <c r="AY282" s="1712"/>
      <c r="AZ282" s="183"/>
    </row>
    <row r="283" spans="1:52" s="184" customFormat="1" ht="13.2" customHeight="1" x14ac:dyDescent="0.4">
      <c r="A283" s="1883" t="s">
        <v>41</v>
      </c>
      <c r="B283" s="1283"/>
      <c r="C283" s="1140"/>
      <c r="D283" s="1226" t="s">
        <v>179</v>
      </c>
      <c r="E283" s="274" t="s">
        <v>421</v>
      </c>
      <c r="F283" s="1350"/>
      <c r="G283" s="334"/>
      <c r="H283" s="1241">
        <v>200</v>
      </c>
      <c r="I283" s="1230">
        <f>AV283</f>
        <v>200</v>
      </c>
      <c r="J283" s="1232">
        <f>SUM(N284:AU284)</f>
        <v>0</v>
      </c>
      <c r="K283" s="1239">
        <f>H283-J283</f>
        <v>200</v>
      </c>
      <c r="L283" s="1209"/>
      <c r="M283" s="30" t="s">
        <v>30</v>
      </c>
      <c r="N283" s="140"/>
      <c r="O283" s="140"/>
      <c r="P283" s="131"/>
      <c r="Q283" s="131"/>
      <c r="R283" s="140"/>
      <c r="S283" s="131">
        <v>200</v>
      </c>
      <c r="T283" s="320"/>
      <c r="U283" s="131"/>
      <c r="V283" s="131"/>
      <c r="W283" s="131"/>
      <c r="X283" s="140"/>
      <c r="Y283" s="131"/>
      <c r="Z283" s="140"/>
      <c r="AA283" s="130"/>
      <c r="AB283" s="131"/>
      <c r="AC283" s="131"/>
      <c r="AD283" s="140"/>
      <c r="AE283" s="131"/>
      <c r="AF283" s="131"/>
      <c r="AG283" s="131"/>
      <c r="AH283" s="131"/>
      <c r="AI283" s="131"/>
      <c r="AJ283" s="140"/>
      <c r="AK283" s="131"/>
      <c r="AL283" s="131"/>
      <c r="AM283" s="130"/>
      <c r="AN283" s="131"/>
      <c r="AO283" s="141"/>
      <c r="AP283" s="130"/>
      <c r="AQ283" s="131"/>
      <c r="AR283" s="44"/>
      <c r="AS283" s="44"/>
      <c r="AT283" s="44"/>
      <c r="AU283" s="45"/>
      <c r="AV283" s="103">
        <f t="shared" si="12"/>
        <v>200</v>
      </c>
      <c r="AX283" s="47"/>
      <c r="AY283" s="47"/>
      <c r="AZ283" s="183"/>
    </row>
    <row r="284" spans="1:52" s="184" customFormat="1" ht="13.2" customHeight="1" thickBot="1" x14ac:dyDescent="0.45">
      <c r="A284" s="1884"/>
      <c r="B284" s="1283"/>
      <c r="C284" s="1283"/>
      <c r="D284" s="1282"/>
      <c r="E284" s="104" t="s">
        <v>422</v>
      </c>
      <c r="F284" s="1351"/>
      <c r="G284" s="333"/>
      <c r="H284" s="1242"/>
      <c r="I284" s="1235"/>
      <c r="J284" s="1236"/>
      <c r="K284" s="1240"/>
      <c r="L284" s="1222"/>
      <c r="M284" s="37" t="s">
        <v>31</v>
      </c>
      <c r="N284" s="134"/>
      <c r="O284" s="134"/>
      <c r="P284" s="91"/>
      <c r="Q284" s="91"/>
      <c r="R284" s="134"/>
      <c r="S284" s="91"/>
      <c r="T284" s="91"/>
      <c r="U284" s="91"/>
      <c r="V284" s="91"/>
      <c r="W284" s="91"/>
      <c r="X284" s="134"/>
      <c r="Y284" s="91"/>
      <c r="Z284" s="134"/>
      <c r="AA284" s="135"/>
      <c r="AB284" s="91"/>
      <c r="AC284" s="91"/>
      <c r="AD284" s="134"/>
      <c r="AE284" s="91"/>
      <c r="AF284" s="91"/>
      <c r="AG284" s="91"/>
      <c r="AH284" s="91"/>
      <c r="AI284" s="91"/>
      <c r="AJ284" s="134"/>
      <c r="AK284" s="91"/>
      <c r="AL284" s="91"/>
      <c r="AM284" s="135"/>
      <c r="AN284" s="91"/>
      <c r="AO284" s="91"/>
      <c r="AP284" s="135"/>
      <c r="AQ284" s="91"/>
      <c r="AR284" s="49"/>
      <c r="AS284" s="49"/>
      <c r="AT284" s="49"/>
      <c r="AU284" s="51"/>
      <c r="AV284" s="94">
        <f t="shared" si="12"/>
        <v>0</v>
      </c>
      <c r="AX284" s="47"/>
      <c r="AY284" s="47"/>
      <c r="AZ284" s="183"/>
    </row>
    <row r="285" spans="1:52" s="184" customFormat="1" ht="13.2" hidden="1" customHeight="1" x14ac:dyDescent="0.4">
      <c r="A285" s="1883" t="s">
        <v>41</v>
      </c>
      <c r="B285" s="1283"/>
      <c r="C285" s="1140"/>
      <c r="D285" s="1335" t="s">
        <v>206</v>
      </c>
      <c r="E285" s="274" t="s">
        <v>207</v>
      </c>
      <c r="F285" s="139"/>
      <c r="G285" s="139"/>
      <c r="H285" s="1142"/>
      <c r="I285" s="1230">
        <f>AV285</f>
        <v>0</v>
      </c>
      <c r="J285" s="1232">
        <f>SUM(N286:AU286)</f>
        <v>0</v>
      </c>
      <c r="K285" s="1239">
        <f>H285-J285</f>
        <v>0</v>
      </c>
      <c r="L285" s="1209"/>
      <c r="M285" s="30" t="s">
        <v>30</v>
      </c>
      <c r="N285" s="140"/>
      <c r="O285" s="140"/>
      <c r="P285" s="131"/>
      <c r="Q285" s="131"/>
      <c r="R285" s="140"/>
      <c r="S285" s="131"/>
      <c r="T285" s="131"/>
      <c r="U285" s="131"/>
      <c r="V285" s="131"/>
      <c r="W285" s="131"/>
      <c r="X285" s="140"/>
      <c r="Y285" s="131"/>
      <c r="Z285" s="140"/>
      <c r="AA285" s="136"/>
      <c r="AB285" s="131"/>
      <c r="AC285" s="131"/>
      <c r="AD285" s="140"/>
      <c r="AE285" s="131"/>
      <c r="AF285" s="131"/>
      <c r="AG285" s="131"/>
      <c r="AH285" s="131"/>
      <c r="AI285" s="131"/>
      <c r="AJ285" s="140"/>
      <c r="AK285" s="131"/>
      <c r="AL285" s="131"/>
      <c r="AM285" s="136"/>
      <c r="AN285" s="131"/>
      <c r="AO285" s="131"/>
      <c r="AP285" s="136"/>
      <c r="AQ285" s="90"/>
      <c r="AR285" s="44"/>
      <c r="AS285" s="44"/>
      <c r="AT285" s="44"/>
      <c r="AU285" s="45"/>
      <c r="AV285" s="103">
        <f t="shared" si="12"/>
        <v>0</v>
      </c>
      <c r="AX285" s="1712"/>
      <c r="AY285" s="47"/>
      <c r="AZ285" s="183"/>
    </row>
    <row r="286" spans="1:52" s="184" customFormat="1" ht="13.2" hidden="1" customHeight="1" thickBot="1" x14ac:dyDescent="0.45">
      <c r="A286" s="1884"/>
      <c r="B286" s="1283"/>
      <c r="C286" s="1283"/>
      <c r="D286" s="1336"/>
      <c r="E286" s="104" t="s">
        <v>208</v>
      </c>
      <c r="F286" s="105"/>
      <c r="G286" s="105"/>
      <c r="H286" s="1137"/>
      <c r="I286" s="1235"/>
      <c r="J286" s="1236"/>
      <c r="K286" s="1240"/>
      <c r="L286" s="1222"/>
      <c r="M286" s="37" t="s">
        <v>31</v>
      </c>
      <c r="N286" s="134"/>
      <c r="O286" s="134"/>
      <c r="P286" s="91"/>
      <c r="Q286" s="91"/>
      <c r="R286" s="134"/>
      <c r="S286" s="91"/>
      <c r="T286" s="91"/>
      <c r="U286" s="91"/>
      <c r="V286" s="91"/>
      <c r="W286" s="91"/>
      <c r="X286" s="134"/>
      <c r="Y286" s="91"/>
      <c r="Z286" s="134"/>
      <c r="AA286" s="135"/>
      <c r="AB286" s="91"/>
      <c r="AC286" s="91"/>
      <c r="AD286" s="134"/>
      <c r="AE286" s="91"/>
      <c r="AF286" s="91"/>
      <c r="AG286" s="91"/>
      <c r="AH286" s="91"/>
      <c r="AI286" s="91"/>
      <c r="AJ286" s="134"/>
      <c r="AK286" s="91"/>
      <c r="AL286" s="91"/>
      <c r="AM286" s="135"/>
      <c r="AN286" s="91"/>
      <c r="AO286" s="91"/>
      <c r="AP286" s="135"/>
      <c r="AQ286" s="91"/>
      <c r="AR286" s="49"/>
      <c r="AS286" s="49"/>
      <c r="AT286" s="49"/>
      <c r="AU286" s="51"/>
      <c r="AV286" s="94">
        <f t="shared" si="12"/>
        <v>0</v>
      </c>
      <c r="AX286" s="1712"/>
      <c r="AY286" s="47"/>
      <c r="AZ286" s="183"/>
    </row>
    <row r="287" spans="1:52" s="184" customFormat="1" ht="13.2" hidden="1" customHeight="1" x14ac:dyDescent="0.4">
      <c r="A287" s="1328" t="s">
        <v>41</v>
      </c>
      <c r="B287" s="1283"/>
      <c r="C287" s="1140"/>
      <c r="D287" s="1339"/>
      <c r="E287" s="152"/>
      <c r="F287" s="152"/>
      <c r="G287" s="152"/>
      <c r="H287" s="1140"/>
      <c r="I287" s="1241">
        <f>AV287</f>
        <v>0</v>
      </c>
      <c r="J287" s="1232">
        <f>SUM(N288:AU288)</f>
        <v>0</v>
      </c>
      <c r="K287" s="1239">
        <f>H287-J287</f>
        <v>0</v>
      </c>
      <c r="L287" s="1209"/>
      <c r="M287" s="30" t="s">
        <v>30</v>
      </c>
      <c r="N287" s="43"/>
      <c r="O287" s="43"/>
      <c r="P287" s="44"/>
      <c r="Q287" s="44"/>
      <c r="R287" s="43"/>
      <c r="S287" s="44"/>
      <c r="T287" s="44"/>
      <c r="U287" s="44"/>
      <c r="V287" s="44"/>
      <c r="W287" s="44"/>
      <c r="X287" s="43"/>
      <c r="Y287" s="44"/>
      <c r="Z287" s="43"/>
      <c r="AA287" s="45"/>
      <c r="AB287" s="44"/>
      <c r="AC287" s="44"/>
      <c r="AD287" s="43"/>
      <c r="AE287" s="44"/>
      <c r="AF287" s="44"/>
      <c r="AG287" s="44"/>
      <c r="AH287" s="44"/>
      <c r="AI287" s="44"/>
      <c r="AJ287" s="43"/>
      <c r="AK287" s="44"/>
      <c r="AL287" s="44"/>
      <c r="AM287" s="45"/>
      <c r="AN287" s="44"/>
      <c r="AO287" s="44"/>
      <c r="AP287" s="45"/>
      <c r="AQ287" s="44"/>
      <c r="AR287" s="44"/>
      <c r="AS287" s="44"/>
      <c r="AT287" s="44"/>
      <c r="AU287" s="45"/>
      <c r="AV287" s="103">
        <f t="shared" si="12"/>
        <v>0</v>
      </c>
      <c r="AX287" s="47"/>
      <c r="AY287" s="47"/>
      <c r="AZ287" s="183"/>
    </row>
    <row r="288" spans="1:52" s="184" customFormat="1" ht="13.2" hidden="1" customHeight="1" thickBot="1" x14ac:dyDescent="0.45">
      <c r="A288" s="1277"/>
      <c r="B288" s="1283"/>
      <c r="C288" s="1283"/>
      <c r="D288" s="1340"/>
      <c r="E288" s="105"/>
      <c r="F288" s="155"/>
      <c r="G288" s="155"/>
      <c r="H288" s="1141"/>
      <c r="I288" s="1242"/>
      <c r="J288" s="1236"/>
      <c r="K288" s="1240"/>
      <c r="L288" s="1222"/>
      <c r="M288" s="37" t="s">
        <v>31</v>
      </c>
      <c r="N288" s="54"/>
      <c r="O288" s="54"/>
      <c r="P288" s="50"/>
      <c r="Q288" s="50"/>
      <c r="R288" s="54"/>
      <c r="S288" s="50"/>
      <c r="T288" s="50"/>
      <c r="U288" s="50"/>
      <c r="V288" s="50"/>
      <c r="W288" s="50"/>
      <c r="X288" s="54"/>
      <c r="Y288" s="50"/>
      <c r="Z288" s="54"/>
      <c r="AA288" s="51"/>
      <c r="AB288" s="50"/>
      <c r="AC288" s="50"/>
      <c r="AD288" s="54"/>
      <c r="AE288" s="50"/>
      <c r="AF288" s="50"/>
      <c r="AG288" s="50"/>
      <c r="AH288" s="50"/>
      <c r="AI288" s="50"/>
      <c r="AJ288" s="54"/>
      <c r="AK288" s="50"/>
      <c r="AL288" s="50"/>
      <c r="AM288" s="51"/>
      <c r="AN288" s="50"/>
      <c r="AO288" s="50"/>
      <c r="AP288" s="51"/>
      <c r="AQ288" s="50"/>
      <c r="AR288" s="49"/>
      <c r="AS288" s="49"/>
      <c r="AT288" s="49"/>
      <c r="AU288" s="51"/>
      <c r="AV288" s="94">
        <f t="shared" si="12"/>
        <v>0</v>
      </c>
      <c r="AX288" s="47"/>
      <c r="AY288" s="47"/>
      <c r="AZ288" s="183"/>
    </row>
    <row r="289" spans="1:53" s="184" customFormat="1" ht="13.2" hidden="1" customHeight="1" x14ac:dyDescent="0.4">
      <c r="A289" s="1328" t="s">
        <v>41</v>
      </c>
      <c r="B289" s="1283"/>
      <c r="C289" s="1140"/>
      <c r="D289" s="1339"/>
      <c r="E289" s="294"/>
      <c r="F289" s="1341"/>
      <c r="G289" s="1710"/>
      <c r="H289" s="1341"/>
      <c r="I289" s="1241">
        <f>AV289</f>
        <v>0</v>
      </c>
      <c r="J289" s="1232">
        <f>SUM(N290:AU290)</f>
        <v>0</v>
      </c>
      <c r="K289" s="1239">
        <f>H289-J289</f>
        <v>0</v>
      </c>
      <c r="L289" s="1209"/>
      <c r="M289" s="30" t="s">
        <v>30</v>
      </c>
      <c r="N289" s="43"/>
      <c r="O289" s="43"/>
      <c r="P289" s="44"/>
      <c r="Q289" s="44"/>
      <c r="R289" s="43"/>
      <c r="S289" s="44"/>
      <c r="T289" s="44"/>
      <c r="U289" s="44"/>
      <c r="V289" s="44"/>
      <c r="W289" s="44"/>
      <c r="X289" s="43"/>
      <c r="Y289" s="44"/>
      <c r="Z289" s="43"/>
      <c r="AA289" s="45"/>
      <c r="AB289" s="44"/>
      <c r="AC289" s="44"/>
      <c r="AD289" s="43"/>
      <c r="AE289" s="44"/>
      <c r="AF289" s="44"/>
      <c r="AG289" s="44"/>
      <c r="AH289" s="44"/>
      <c r="AI289" s="44"/>
      <c r="AJ289" s="43"/>
      <c r="AK289" s="44"/>
      <c r="AL289" s="44"/>
      <c r="AM289" s="45"/>
      <c r="AN289" s="44"/>
      <c r="AO289" s="44"/>
      <c r="AP289" s="45"/>
      <c r="AQ289" s="44"/>
      <c r="AR289" s="44"/>
      <c r="AS289" s="44"/>
      <c r="AT289" s="44"/>
      <c r="AU289" s="45"/>
      <c r="AV289" s="103">
        <f t="shared" si="12"/>
        <v>0</v>
      </c>
      <c r="AX289" s="1712"/>
      <c r="AY289" s="1712"/>
      <c r="AZ289" s="183"/>
    </row>
    <row r="290" spans="1:53" s="184" customFormat="1" ht="13.2" hidden="1" customHeight="1" thickBot="1" x14ac:dyDescent="0.45">
      <c r="A290" s="1277"/>
      <c r="B290" s="1283"/>
      <c r="C290" s="1141"/>
      <c r="D290" s="1340"/>
      <c r="E290" s="105"/>
      <c r="F290" s="1342"/>
      <c r="G290" s="1711"/>
      <c r="H290" s="1342"/>
      <c r="I290" s="1242"/>
      <c r="J290" s="1236"/>
      <c r="K290" s="1240"/>
      <c r="L290" s="1222"/>
      <c r="M290" s="37" t="s">
        <v>31</v>
      </c>
      <c r="N290" s="54"/>
      <c r="O290" s="54"/>
      <c r="P290" s="50"/>
      <c r="Q290" s="50"/>
      <c r="R290" s="54"/>
      <c r="S290" s="50"/>
      <c r="T290" s="50"/>
      <c r="U290" s="50"/>
      <c r="V290" s="50"/>
      <c r="W290" s="50"/>
      <c r="X290" s="54"/>
      <c r="Y290" s="50"/>
      <c r="Z290" s="54"/>
      <c r="AA290" s="51"/>
      <c r="AB290" s="50"/>
      <c r="AC290" s="50"/>
      <c r="AD290" s="54"/>
      <c r="AE290" s="50"/>
      <c r="AF290" s="50"/>
      <c r="AG290" s="50"/>
      <c r="AH290" s="50"/>
      <c r="AI290" s="50"/>
      <c r="AJ290" s="54"/>
      <c r="AK290" s="50"/>
      <c r="AL290" s="50"/>
      <c r="AM290" s="51"/>
      <c r="AN290" s="50"/>
      <c r="AO290" s="50"/>
      <c r="AP290" s="51"/>
      <c r="AQ290" s="50"/>
      <c r="AR290" s="49"/>
      <c r="AS290" s="49"/>
      <c r="AT290" s="49"/>
      <c r="AU290" s="51"/>
      <c r="AV290" s="94">
        <f t="shared" si="12"/>
        <v>0</v>
      </c>
      <c r="AX290" s="1712"/>
      <c r="AY290" s="1712"/>
      <c r="AZ290" s="183"/>
    </row>
    <row r="291" spans="1:53" s="184" customFormat="1" ht="13.2" hidden="1" customHeight="1" x14ac:dyDescent="0.4">
      <c r="A291" s="1328" t="s">
        <v>41</v>
      </c>
      <c r="B291" s="1283"/>
      <c r="C291" s="1140"/>
      <c r="D291" s="1226" t="s">
        <v>209</v>
      </c>
      <c r="E291" s="295" t="s">
        <v>210</v>
      </c>
      <c r="F291" s="144"/>
      <c r="G291" s="144"/>
      <c r="H291" s="1241"/>
      <c r="I291" s="1241">
        <f>AV291</f>
        <v>0</v>
      </c>
      <c r="J291" s="1232">
        <f>SUM(N292:AU292)</f>
        <v>0</v>
      </c>
      <c r="K291" s="1239">
        <f>H291-J291</f>
        <v>0</v>
      </c>
      <c r="L291" s="1209"/>
      <c r="M291" s="30" t="s">
        <v>30</v>
      </c>
      <c r="N291" s="140"/>
      <c r="O291" s="140"/>
      <c r="P291" s="131"/>
      <c r="Q291" s="131"/>
      <c r="R291" s="140"/>
      <c r="S291" s="131"/>
      <c r="T291" s="131"/>
      <c r="U291" s="131"/>
      <c r="V291" s="131"/>
      <c r="W291" s="131"/>
      <c r="X291" s="140"/>
      <c r="Y291" s="131"/>
      <c r="Z291" s="140"/>
      <c r="AA291" s="136"/>
      <c r="AB291" s="131"/>
      <c r="AC291" s="131"/>
      <c r="AD291" s="140"/>
      <c r="AE291" s="131"/>
      <c r="AF291" s="131"/>
      <c r="AG291" s="131"/>
      <c r="AH291" s="131"/>
      <c r="AI291" s="131"/>
      <c r="AJ291" s="140"/>
      <c r="AK291" s="131"/>
      <c r="AL291" s="131"/>
      <c r="AM291" s="136"/>
      <c r="AN291" s="131"/>
      <c r="AO291" s="90"/>
      <c r="AP291" s="136"/>
      <c r="AQ291" s="90"/>
      <c r="AR291" s="44"/>
      <c r="AS291" s="44"/>
      <c r="AT291" s="44"/>
      <c r="AU291" s="45"/>
      <c r="AV291" s="103">
        <f t="shared" si="12"/>
        <v>0</v>
      </c>
      <c r="AX291" s="1712"/>
      <c r="AY291" s="1712"/>
      <c r="AZ291" s="183"/>
    </row>
    <row r="292" spans="1:53" s="184" customFormat="1" ht="13.2" hidden="1" customHeight="1" thickBot="1" x14ac:dyDescent="0.45">
      <c r="A292" s="1277"/>
      <c r="B292" s="1283"/>
      <c r="C292" s="1141"/>
      <c r="D292" s="1282"/>
      <c r="E292" s="106" t="s">
        <v>211</v>
      </c>
      <c r="F292" s="105"/>
      <c r="G292" s="105"/>
      <c r="H292" s="1242"/>
      <c r="I292" s="1242"/>
      <c r="J292" s="1236"/>
      <c r="K292" s="1240"/>
      <c r="L292" s="1222"/>
      <c r="M292" s="37" t="s">
        <v>31</v>
      </c>
      <c r="N292" s="134"/>
      <c r="O292" s="134"/>
      <c r="P292" s="91"/>
      <c r="Q292" s="91"/>
      <c r="R292" s="134"/>
      <c r="S292" s="91"/>
      <c r="T292" s="91"/>
      <c r="U292" s="91"/>
      <c r="V292" s="91"/>
      <c r="W292" s="91"/>
      <c r="X292" s="134"/>
      <c r="Y292" s="91"/>
      <c r="Z292" s="134"/>
      <c r="AA292" s="135"/>
      <c r="AB292" s="91"/>
      <c r="AC292" s="91"/>
      <c r="AD292" s="134"/>
      <c r="AE292" s="91"/>
      <c r="AF292" s="91"/>
      <c r="AG292" s="91"/>
      <c r="AH292" s="91"/>
      <c r="AI292" s="91"/>
      <c r="AJ292" s="134"/>
      <c r="AK292" s="91"/>
      <c r="AL292" s="91"/>
      <c r="AM292" s="135"/>
      <c r="AN292" s="91"/>
      <c r="AO292" s="92"/>
      <c r="AP292" s="135"/>
      <c r="AQ292" s="91"/>
      <c r="AR292" s="49"/>
      <c r="AS292" s="49"/>
      <c r="AT292" s="49"/>
      <c r="AU292" s="51"/>
      <c r="AV292" s="94">
        <f t="shared" si="12"/>
        <v>0</v>
      </c>
      <c r="AX292" s="1712"/>
      <c r="AY292" s="1712"/>
      <c r="AZ292" s="183"/>
    </row>
    <row r="293" spans="1:53" s="184" customFormat="1" ht="13.2" hidden="1" customHeight="1" x14ac:dyDescent="0.4">
      <c r="A293" s="1883" t="s">
        <v>41</v>
      </c>
      <c r="B293" s="1283"/>
      <c r="C293" s="1140"/>
      <c r="D293" s="1335" t="s">
        <v>212</v>
      </c>
      <c r="E293" s="278" t="s">
        <v>213</v>
      </c>
      <c r="F293" s="144"/>
      <c r="G293" s="144"/>
      <c r="H293" s="1241"/>
      <c r="I293" s="1241">
        <f>AV293</f>
        <v>0</v>
      </c>
      <c r="J293" s="1232">
        <f>SUM(N294:AU294)</f>
        <v>0</v>
      </c>
      <c r="K293" s="1239">
        <f>H293-J293</f>
        <v>0</v>
      </c>
      <c r="L293" s="1209"/>
      <c r="M293" s="30" t="s">
        <v>30</v>
      </c>
      <c r="N293" s="140"/>
      <c r="O293" s="140"/>
      <c r="P293" s="131"/>
      <c r="Q293" s="131"/>
      <c r="R293" s="140"/>
      <c r="S293" s="131"/>
      <c r="T293" s="131"/>
      <c r="U293" s="131"/>
      <c r="V293" s="131"/>
      <c r="W293" s="131"/>
      <c r="X293" s="140"/>
      <c r="Y293" s="131"/>
      <c r="Z293" s="140"/>
      <c r="AA293" s="136"/>
      <c r="AB293" s="131"/>
      <c r="AC293" s="131"/>
      <c r="AD293" s="140"/>
      <c r="AE293" s="131"/>
      <c r="AF293" s="131"/>
      <c r="AG293" s="131"/>
      <c r="AH293" s="131"/>
      <c r="AI293" s="131"/>
      <c r="AJ293" s="140"/>
      <c r="AK293" s="131"/>
      <c r="AL293" s="131"/>
      <c r="AM293" s="136"/>
      <c r="AN293" s="131"/>
      <c r="AO293" s="90"/>
      <c r="AP293" s="136"/>
      <c r="AQ293" s="90"/>
      <c r="AR293" s="44"/>
      <c r="AS293" s="44"/>
      <c r="AT293" s="44"/>
      <c r="AU293" s="45"/>
      <c r="AV293" s="103">
        <f t="shared" si="12"/>
        <v>0</v>
      </c>
      <c r="AX293" s="47"/>
      <c r="AY293" s="47"/>
      <c r="AZ293" s="183"/>
    </row>
    <row r="294" spans="1:53" s="184" customFormat="1" ht="13.2" hidden="1" customHeight="1" thickBot="1" x14ac:dyDescent="0.45">
      <c r="A294" s="1884"/>
      <c r="B294" s="1283"/>
      <c r="C294" s="1141"/>
      <c r="D294" s="1336"/>
      <c r="E294" s="106" t="s">
        <v>214</v>
      </c>
      <c r="F294" s="105"/>
      <c r="G294" s="105"/>
      <c r="H294" s="1242"/>
      <c r="I294" s="1242"/>
      <c r="J294" s="1236"/>
      <c r="K294" s="1240"/>
      <c r="L294" s="1222"/>
      <c r="M294" s="37" t="s">
        <v>31</v>
      </c>
      <c r="N294" s="134"/>
      <c r="O294" s="134"/>
      <c r="P294" s="91"/>
      <c r="Q294" s="91"/>
      <c r="R294" s="134"/>
      <c r="S294" s="91"/>
      <c r="T294" s="91"/>
      <c r="U294" s="91"/>
      <c r="V294" s="91"/>
      <c r="W294" s="91"/>
      <c r="X294" s="134"/>
      <c r="Y294" s="91"/>
      <c r="Z294" s="134"/>
      <c r="AA294" s="135"/>
      <c r="AB294" s="91"/>
      <c r="AC294" s="91"/>
      <c r="AD294" s="134"/>
      <c r="AE294" s="91"/>
      <c r="AF294" s="91"/>
      <c r="AG294" s="91"/>
      <c r="AH294" s="91"/>
      <c r="AI294" s="91"/>
      <c r="AJ294" s="134"/>
      <c r="AK294" s="91"/>
      <c r="AL294" s="91"/>
      <c r="AM294" s="135"/>
      <c r="AN294" s="91"/>
      <c r="AO294" s="92"/>
      <c r="AP294" s="135"/>
      <c r="AQ294" s="91"/>
      <c r="AR294" s="49"/>
      <c r="AS294" s="49"/>
      <c r="AT294" s="49"/>
      <c r="AU294" s="51"/>
      <c r="AV294" s="94">
        <f t="shared" si="12"/>
        <v>0</v>
      </c>
      <c r="AX294" s="47"/>
      <c r="AY294" s="47"/>
      <c r="AZ294" s="183"/>
    </row>
    <row r="295" spans="1:53" s="184" customFormat="1" ht="13.2" hidden="1" customHeight="1" x14ac:dyDescent="0.4">
      <c r="A295" s="1883" t="s">
        <v>41</v>
      </c>
      <c r="B295" s="1283"/>
      <c r="C295" s="1140"/>
      <c r="D295" s="1335" t="s">
        <v>212</v>
      </c>
      <c r="E295" s="278" t="s">
        <v>215</v>
      </c>
      <c r="F295" s="144"/>
      <c r="G295" s="144"/>
      <c r="H295" s="1241"/>
      <c r="I295" s="1241">
        <f>AV295</f>
        <v>0</v>
      </c>
      <c r="J295" s="1232">
        <f>SUM(N296:AU296)</f>
        <v>0</v>
      </c>
      <c r="K295" s="1239">
        <f>H295-J295</f>
        <v>0</v>
      </c>
      <c r="L295" s="1209"/>
      <c r="M295" s="30" t="s">
        <v>30</v>
      </c>
      <c r="N295" s="140"/>
      <c r="O295" s="140"/>
      <c r="P295" s="131"/>
      <c r="Q295" s="131"/>
      <c r="R295" s="140"/>
      <c r="S295" s="131"/>
      <c r="T295" s="131"/>
      <c r="U295" s="131"/>
      <c r="V295" s="131"/>
      <c r="W295" s="131"/>
      <c r="X295" s="140"/>
      <c r="Y295" s="131"/>
      <c r="Z295" s="140"/>
      <c r="AA295" s="136"/>
      <c r="AB295" s="131"/>
      <c r="AC295" s="131"/>
      <c r="AD295" s="140"/>
      <c r="AE295" s="131"/>
      <c r="AF295" s="131"/>
      <c r="AG295" s="131"/>
      <c r="AH295" s="131"/>
      <c r="AI295" s="131"/>
      <c r="AJ295" s="140"/>
      <c r="AK295" s="131"/>
      <c r="AL295" s="131"/>
      <c r="AM295" s="136"/>
      <c r="AN295" s="131"/>
      <c r="AO295" s="90"/>
      <c r="AP295" s="136"/>
      <c r="AQ295" s="90"/>
      <c r="AR295" s="44"/>
      <c r="AS295" s="44"/>
      <c r="AT295" s="44"/>
      <c r="AU295" s="45"/>
      <c r="AV295" s="103">
        <f t="shared" si="12"/>
        <v>0</v>
      </c>
      <c r="AX295" s="47"/>
      <c r="AY295" s="47"/>
      <c r="AZ295" s="183"/>
    </row>
    <row r="296" spans="1:53" s="184" customFormat="1" ht="13.2" hidden="1" customHeight="1" thickBot="1" x14ac:dyDescent="0.45">
      <c r="A296" s="1884"/>
      <c r="B296" s="1283"/>
      <c r="C296" s="1141"/>
      <c r="D296" s="1336"/>
      <c r="E296" s="106" t="s">
        <v>216</v>
      </c>
      <c r="F296" s="105"/>
      <c r="G296" s="105"/>
      <c r="H296" s="1242"/>
      <c r="I296" s="1242"/>
      <c r="J296" s="1236"/>
      <c r="K296" s="1240"/>
      <c r="L296" s="1222"/>
      <c r="M296" s="37" t="s">
        <v>31</v>
      </c>
      <c r="N296" s="134"/>
      <c r="O296" s="134"/>
      <c r="P296" s="91"/>
      <c r="Q296" s="91"/>
      <c r="R296" s="134"/>
      <c r="S296" s="91"/>
      <c r="T296" s="91"/>
      <c r="U296" s="91"/>
      <c r="V296" s="91"/>
      <c r="W296" s="91"/>
      <c r="X296" s="134"/>
      <c r="Y296" s="91"/>
      <c r="Z296" s="134"/>
      <c r="AA296" s="135"/>
      <c r="AB296" s="91"/>
      <c r="AC296" s="91"/>
      <c r="AD296" s="134"/>
      <c r="AE296" s="91"/>
      <c r="AF296" s="91"/>
      <c r="AG296" s="91"/>
      <c r="AH296" s="91"/>
      <c r="AI296" s="91"/>
      <c r="AJ296" s="134"/>
      <c r="AK296" s="91"/>
      <c r="AL296" s="91"/>
      <c r="AM296" s="135"/>
      <c r="AN296" s="91"/>
      <c r="AO296" s="92"/>
      <c r="AP296" s="135"/>
      <c r="AQ296" s="91"/>
      <c r="AR296" s="49"/>
      <c r="AS296" s="49"/>
      <c r="AT296" s="49"/>
      <c r="AU296" s="51"/>
      <c r="AV296" s="94">
        <f t="shared" si="12"/>
        <v>0</v>
      </c>
      <c r="AX296" s="47"/>
      <c r="AY296" s="47"/>
      <c r="AZ296" s="183"/>
    </row>
    <row r="297" spans="1:53" s="184" customFormat="1" ht="13.2" hidden="1" customHeight="1" x14ac:dyDescent="0.4">
      <c r="A297" s="1883" t="s">
        <v>41</v>
      </c>
      <c r="B297" s="1283"/>
      <c r="C297" s="1140"/>
      <c r="D297" s="1335" t="s">
        <v>212</v>
      </c>
      <c r="E297" s="278" t="s">
        <v>217</v>
      </c>
      <c r="F297" s="1283"/>
      <c r="G297" s="107"/>
      <c r="H297" s="1241"/>
      <c r="I297" s="1241">
        <f>AV297</f>
        <v>0</v>
      </c>
      <c r="J297" s="1232">
        <f>SUM(N298:AU298)</f>
        <v>0</v>
      </c>
      <c r="K297" s="1239">
        <f>H297-J297</f>
        <v>0</v>
      </c>
      <c r="L297" s="1446"/>
      <c r="M297" s="296" t="s">
        <v>30</v>
      </c>
      <c r="N297" s="158"/>
      <c r="O297" s="158"/>
      <c r="P297" s="46"/>
      <c r="Q297" s="46"/>
      <c r="R297" s="158"/>
      <c r="S297" s="46"/>
      <c r="T297" s="46"/>
      <c r="U297" s="46"/>
      <c r="V297" s="46"/>
      <c r="W297" s="46"/>
      <c r="X297" s="158"/>
      <c r="Y297" s="46"/>
      <c r="Z297" s="158"/>
      <c r="AA297" s="86"/>
      <c r="AB297" s="46"/>
      <c r="AC297" s="46"/>
      <c r="AD297" s="158"/>
      <c r="AE297" s="46"/>
      <c r="AF297" s="46"/>
      <c r="AG297" s="46"/>
      <c r="AH297" s="46"/>
      <c r="AI297" s="46"/>
      <c r="AJ297" s="158"/>
      <c r="AK297" s="46"/>
      <c r="AL297" s="46"/>
      <c r="AM297" s="86"/>
      <c r="AN297" s="46"/>
      <c r="AO297" s="141"/>
      <c r="AP297" s="153"/>
      <c r="AQ297" s="141"/>
      <c r="AR297" s="44"/>
      <c r="AS297" s="44"/>
      <c r="AT297" s="44"/>
      <c r="AU297" s="45"/>
      <c r="AV297" s="103">
        <f t="shared" si="12"/>
        <v>0</v>
      </c>
      <c r="AX297" s="1718"/>
      <c r="AY297" s="1718"/>
      <c r="AZ297" s="194"/>
    </row>
    <row r="298" spans="1:53" s="184" customFormat="1" ht="13.2" hidden="1" customHeight="1" thickBot="1" x14ac:dyDescent="0.45">
      <c r="A298" s="1884"/>
      <c r="B298" s="1283"/>
      <c r="C298" s="1141"/>
      <c r="D298" s="1336"/>
      <c r="E298" s="106" t="s">
        <v>218</v>
      </c>
      <c r="F298" s="1141"/>
      <c r="G298" s="330"/>
      <c r="H298" s="1242"/>
      <c r="I298" s="1242"/>
      <c r="J298" s="1236"/>
      <c r="K298" s="1240"/>
      <c r="L298" s="1222"/>
      <c r="M298" s="37" t="s">
        <v>31</v>
      </c>
      <c r="N298" s="54"/>
      <c r="O298" s="54"/>
      <c r="P298" s="50"/>
      <c r="Q298" s="50"/>
      <c r="R298" s="54"/>
      <c r="S298" s="50"/>
      <c r="T298" s="50"/>
      <c r="U298" s="50"/>
      <c r="V298" s="50"/>
      <c r="W298" s="50"/>
      <c r="X298" s="54"/>
      <c r="Y298" s="50"/>
      <c r="Z298" s="54"/>
      <c r="AA298" s="361"/>
      <c r="AB298" s="50"/>
      <c r="AC298" s="50"/>
      <c r="AD298" s="54"/>
      <c r="AE298" s="50"/>
      <c r="AF298" s="50"/>
      <c r="AG298" s="50"/>
      <c r="AH298" s="50"/>
      <c r="AI298" s="50"/>
      <c r="AJ298" s="54"/>
      <c r="AK298" s="50"/>
      <c r="AL298" s="50"/>
      <c r="AM298" s="361"/>
      <c r="AN298" s="50"/>
      <c r="AO298" s="91"/>
      <c r="AP298" s="156"/>
      <c r="AQ298" s="91"/>
      <c r="AR298" s="49"/>
      <c r="AS298" s="49"/>
      <c r="AT298" s="49"/>
      <c r="AU298" s="51"/>
      <c r="AV298" s="94">
        <f t="shared" si="12"/>
        <v>0</v>
      </c>
      <c r="AX298" s="1718"/>
      <c r="AY298" s="1718"/>
      <c r="AZ298" s="194"/>
    </row>
    <row r="299" spans="1:53" s="184" customFormat="1" ht="13.2" hidden="1" customHeight="1" x14ac:dyDescent="0.4">
      <c r="A299" s="1328" t="s">
        <v>41</v>
      </c>
      <c r="B299" s="1283"/>
      <c r="C299" s="1140"/>
      <c r="D299" s="1329" t="s">
        <v>219</v>
      </c>
      <c r="E299" s="297" t="s">
        <v>220</v>
      </c>
      <c r="F299" s="273"/>
      <c r="G299" s="273"/>
      <c r="H299" s="1241"/>
      <c r="I299" s="1241">
        <f>AV299</f>
        <v>0</v>
      </c>
      <c r="J299" s="1232">
        <f>SUM(N300:AU300)</f>
        <v>0</v>
      </c>
      <c r="K299" s="1239">
        <f>H299-J299</f>
        <v>0</v>
      </c>
      <c r="L299" s="1209"/>
      <c r="M299" s="30" t="s">
        <v>30</v>
      </c>
      <c r="N299" s="140"/>
      <c r="O299" s="140"/>
      <c r="P299" s="131"/>
      <c r="Q299" s="131"/>
      <c r="R299" s="140"/>
      <c r="S299" s="131"/>
      <c r="T299" s="131"/>
      <c r="U299" s="131"/>
      <c r="V299" s="131"/>
      <c r="W299" s="131"/>
      <c r="X299" s="140"/>
      <c r="Y299" s="131"/>
      <c r="Z299" s="140"/>
      <c r="AA299" s="136"/>
      <c r="AB299" s="131"/>
      <c r="AC299" s="131"/>
      <c r="AD299" s="140"/>
      <c r="AE299" s="131"/>
      <c r="AF299" s="131"/>
      <c r="AG299" s="131"/>
      <c r="AH299" s="131"/>
      <c r="AI299" s="131"/>
      <c r="AJ299" s="140"/>
      <c r="AK299" s="131"/>
      <c r="AL299" s="131"/>
      <c r="AM299" s="136"/>
      <c r="AN299" s="131"/>
      <c r="AO299" s="90"/>
      <c r="AP299" s="136"/>
      <c r="AQ299" s="90"/>
      <c r="AR299" s="44"/>
      <c r="AS299" s="44"/>
      <c r="AT299" s="44"/>
      <c r="AU299" s="45"/>
      <c r="AV299" s="103">
        <f t="shared" si="12"/>
        <v>0</v>
      </c>
      <c r="AX299" s="1712"/>
      <c r="AY299" s="1712"/>
      <c r="AZ299" s="1712"/>
      <c r="BA299" s="1712"/>
    </row>
    <row r="300" spans="1:53" s="184" customFormat="1" ht="13.2" hidden="1" customHeight="1" thickBot="1" x14ac:dyDescent="0.45">
      <c r="A300" s="1277"/>
      <c r="B300" s="1141"/>
      <c r="C300" s="1283"/>
      <c r="D300" s="1330"/>
      <c r="E300" s="106" t="s">
        <v>221</v>
      </c>
      <c r="F300" s="106"/>
      <c r="G300" s="106"/>
      <c r="H300" s="1242"/>
      <c r="I300" s="1242"/>
      <c r="J300" s="1236"/>
      <c r="K300" s="1240"/>
      <c r="L300" s="1222"/>
      <c r="M300" s="37" t="s">
        <v>31</v>
      </c>
      <c r="N300" s="134"/>
      <c r="O300" s="134"/>
      <c r="P300" s="91"/>
      <c r="Q300" s="91"/>
      <c r="R300" s="134"/>
      <c r="S300" s="91"/>
      <c r="T300" s="91"/>
      <c r="U300" s="91"/>
      <c r="V300" s="91"/>
      <c r="W300" s="91"/>
      <c r="X300" s="134"/>
      <c r="Y300" s="91"/>
      <c r="Z300" s="134"/>
      <c r="AA300" s="135"/>
      <c r="AB300" s="91"/>
      <c r="AC300" s="91"/>
      <c r="AD300" s="134"/>
      <c r="AE300" s="91"/>
      <c r="AF300" s="91"/>
      <c r="AG300" s="91"/>
      <c r="AH300" s="91"/>
      <c r="AI300" s="91"/>
      <c r="AJ300" s="134"/>
      <c r="AK300" s="91"/>
      <c r="AL300" s="91"/>
      <c r="AM300" s="135"/>
      <c r="AN300" s="91"/>
      <c r="AO300" s="92"/>
      <c r="AP300" s="135"/>
      <c r="AQ300" s="91"/>
      <c r="AR300" s="49"/>
      <c r="AS300" s="49"/>
      <c r="AT300" s="49"/>
      <c r="AU300" s="51"/>
      <c r="AV300" s="94">
        <f t="shared" si="12"/>
        <v>0</v>
      </c>
      <c r="AX300" s="1712"/>
      <c r="AY300" s="1712"/>
      <c r="AZ300" s="1712"/>
      <c r="BA300" s="1712"/>
    </row>
    <row r="301" spans="1:53" s="184" customFormat="1" ht="13.2" customHeight="1" x14ac:dyDescent="0.4">
      <c r="A301" s="1124" t="s">
        <v>222</v>
      </c>
      <c r="B301" s="1318"/>
      <c r="C301" s="1318"/>
      <c r="D301" s="1318"/>
      <c r="E301" s="1319"/>
      <c r="F301" s="1323"/>
      <c r="G301" s="354"/>
      <c r="H301" s="1130">
        <f>SUM(H267:H300)</f>
        <v>1000</v>
      </c>
      <c r="I301" s="1130">
        <f>SUM(I267:I300)</f>
        <v>1000</v>
      </c>
      <c r="J301" s="1326">
        <f>SUM(J267:J300)</f>
        <v>0</v>
      </c>
      <c r="K301" s="1130">
        <f>SUM(K267:K300)</f>
        <v>1000</v>
      </c>
      <c r="L301" s="1841">
        <f>J301/H301</f>
        <v>0</v>
      </c>
      <c r="M301" s="195" t="s">
        <v>30</v>
      </c>
      <c r="N301" s="196">
        <f>N267+N269+N271+N273+N275+N277+N279+N281+N283+N285+N287+N289+N291+N293+N295+N297+N299</f>
        <v>0</v>
      </c>
      <c r="O301" s="196">
        <f>O267+O269+O271+O273+O275+O277+O279+O281+O283+O285+O287+O289+O291+O293+O295+O297+O299</f>
        <v>0</v>
      </c>
      <c r="P301" s="197">
        <f t="shared" ref="P301:AN302" si="14">P267+P269+P271+P273+P275+P277+P279+P281+P283+P285+P287+P289+P291+P293+P295+P297+P299</f>
        <v>0</v>
      </c>
      <c r="Q301" s="197">
        <f t="shared" si="14"/>
        <v>0</v>
      </c>
      <c r="R301" s="196">
        <f>R267+R269+R271+R273+R275+R277+R279+R281+R283+R285+R287+R289+R291+R293+R295+R297+R299</f>
        <v>0</v>
      </c>
      <c r="S301" s="197">
        <f t="shared" si="14"/>
        <v>200</v>
      </c>
      <c r="T301" s="197">
        <f t="shared" si="14"/>
        <v>0</v>
      </c>
      <c r="U301" s="197">
        <f t="shared" si="14"/>
        <v>0</v>
      </c>
      <c r="V301" s="197">
        <f t="shared" si="14"/>
        <v>0</v>
      </c>
      <c r="W301" s="197">
        <f t="shared" si="14"/>
        <v>200</v>
      </c>
      <c r="X301" s="196">
        <f>X267+X269+X271+X273+X275+X277+X279+X281+X283+X285+X287+X289+X291+X293+X295+X297+X299</f>
        <v>0</v>
      </c>
      <c r="Y301" s="197">
        <f t="shared" si="14"/>
        <v>300</v>
      </c>
      <c r="Z301" s="196">
        <f>Z267+Z269+Z271+Z273+Z275+Z277+Z279+Z281+Z283+Z285+Z287+Z289+Z291+Z293+Z295+Z297+Z299</f>
        <v>0</v>
      </c>
      <c r="AA301" s="197">
        <f t="shared" si="14"/>
        <v>300</v>
      </c>
      <c r="AB301" s="197">
        <f t="shared" si="14"/>
        <v>0</v>
      </c>
      <c r="AC301" s="197">
        <f t="shared" si="14"/>
        <v>0</v>
      </c>
      <c r="AD301" s="196">
        <f>AD267+AD269+AD271+AD273+AD275+AD277+AD279+AD281+AD283+AD285+AD287+AD289+AD291+AD293+AD295+AD297+AD299</f>
        <v>0</v>
      </c>
      <c r="AE301" s="197">
        <f t="shared" si="14"/>
        <v>0</v>
      </c>
      <c r="AF301" s="197">
        <f t="shared" si="14"/>
        <v>0</v>
      </c>
      <c r="AG301" s="197">
        <f t="shared" si="14"/>
        <v>0</v>
      </c>
      <c r="AH301" s="197">
        <f t="shared" si="14"/>
        <v>0</v>
      </c>
      <c r="AI301" s="197">
        <f t="shared" si="14"/>
        <v>0</v>
      </c>
      <c r="AJ301" s="196">
        <f>AJ267+AJ269+AJ271+AJ273+AJ275+AJ277+AJ279+AJ281+AJ283+AJ285+AJ287+AJ289+AJ291+AJ293+AJ295+AJ297+AJ299</f>
        <v>0</v>
      </c>
      <c r="AK301" s="197">
        <f t="shared" si="14"/>
        <v>0</v>
      </c>
      <c r="AL301" s="197">
        <f t="shared" si="14"/>
        <v>0</v>
      </c>
      <c r="AM301" s="197">
        <f t="shared" si="14"/>
        <v>0</v>
      </c>
      <c r="AN301" s="197">
        <f t="shared" si="14"/>
        <v>0</v>
      </c>
      <c r="AO301" s="312"/>
      <c r="AP301" s="312"/>
      <c r="AQ301" s="312"/>
      <c r="AR301" s="313"/>
      <c r="AS301" s="313"/>
      <c r="AT301" s="313"/>
      <c r="AU301" s="369"/>
      <c r="AV301" s="198">
        <f t="shared" si="12"/>
        <v>1000</v>
      </c>
      <c r="AX301" s="47"/>
      <c r="AY301" s="199"/>
      <c r="AZ301" s="194"/>
    </row>
    <row r="302" spans="1:53" s="184" customFormat="1" ht="13.2" customHeight="1" thickBot="1" x14ac:dyDescent="0.45">
      <c r="A302" s="1320"/>
      <c r="B302" s="1321"/>
      <c r="C302" s="1321"/>
      <c r="D302" s="1321"/>
      <c r="E302" s="1322"/>
      <c r="F302" s="1324"/>
      <c r="G302" s="355"/>
      <c r="H302" s="1874"/>
      <c r="I302" s="1874"/>
      <c r="J302" s="1327"/>
      <c r="K302" s="1874"/>
      <c r="L302" s="1842"/>
      <c r="M302" s="200" t="s">
        <v>31</v>
      </c>
      <c r="N302" s="201">
        <f>N268+N270+N272+N274+N276+N278+N280+N282+N284+N286+N288+N290+N292+N294+N296+N298+N300</f>
        <v>0</v>
      </c>
      <c r="O302" s="201">
        <f>O268+O270+O272+O274+O276+O278+O280+O282+O284+O286+O288+O290+O292+O294+O296+O298+O300</f>
        <v>0</v>
      </c>
      <c r="P302" s="202">
        <f t="shared" si="14"/>
        <v>0</v>
      </c>
      <c r="Q302" s="202">
        <f t="shared" si="14"/>
        <v>0</v>
      </c>
      <c r="R302" s="201">
        <f>R268+R270+R272+R274+R276+R278+R280+R282+R284+R286+R288+R290+R292+R294+R296+R298+R300</f>
        <v>0</v>
      </c>
      <c r="S302" s="202">
        <f t="shared" si="14"/>
        <v>0</v>
      </c>
      <c r="T302" s="202">
        <f t="shared" si="14"/>
        <v>0</v>
      </c>
      <c r="U302" s="203">
        <f t="shared" si="14"/>
        <v>0</v>
      </c>
      <c r="V302" s="202">
        <f t="shared" si="14"/>
        <v>0</v>
      </c>
      <c r="W302" s="202">
        <f t="shared" si="14"/>
        <v>0</v>
      </c>
      <c r="X302" s="201">
        <f>X268+X270+X272+X274+X276+X278+X280+X282+X284+X286+X288+X290+X292+X294+X296+X298+X300</f>
        <v>0</v>
      </c>
      <c r="Y302" s="202">
        <f t="shared" si="14"/>
        <v>0</v>
      </c>
      <c r="Z302" s="201">
        <f>Z268+Z270+Z272+Z274+Z276+Z278+Z280+Z282+Z284+Z286+Z288+Z290+Z292+Z294+Z296+Z298+Z300</f>
        <v>0</v>
      </c>
      <c r="AA302" s="202">
        <f t="shared" si="14"/>
        <v>0</v>
      </c>
      <c r="AB302" s="202">
        <f t="shared" si="14"/>
        <v>0</v>
      </c>
      <c r="AC302" s="202">
        <f t="shared" si="14"/>
        <v>0</v>
      </c>
      <c r="AD302" s="201">
        <f>AD268+AD270+AD272+AD274+AD276+AD278+AD280+AD282+AD284+AD286+AD288+AD290+AD292+AD294+AD296+AD298+AD300</f>
        <v>0</v>
      </c>
      <c r="AE302" s="202">
        <f t="shared" si="14"/>
        <v>0</v>
      </c>
      <c r="AF302" s="202">
        <f t="shared" si="14"/>
        <v>0</v>
      </c>
      <c r="AG302" s="202">
        <f t="shared" si="14"/>
        <v>0</v>
      </c>
      <c r="AH302" s="202">
        <f t="shared" si="14"/>
        <v>0</v>
      </c>
      <c r="AI302" s="202">
        <f t="shared" si="14"/>
        <v>0</v>
      </c>
      <c r="AJ302" s="201">
        <f>AJ268+AJ270+AJ272+AJ274+AJ276+AJ278+AJ280+AJ282+AJ284+AJ286+AJ288+AJ290+AJ292+AJ294+AJ296+AJ298+AJ300</f>
        <v>0</v>
      </c>
      <c r="AK302" s="202">
        <f t="shared" si="14"/>
        <v>0</v>
      </c>
      <c r="AL302" s="202">
        <f t="shared" si="14"/>
        <v>0</v>
      </c>
      <c r="AM302" s="202">
        <f t="shared" si="14"/>
        <v>0</v>
      </c>
      <c r="AN302" s="202">
        <f t="shared" si="14"/>
        <v>0</v>
      </c>
      <c r="AO302" s="314"/>
      <c r="AP302" s="314"/>
      <c r="AQ302" s="314"/>
      <c r="AR302" s="314"/>
      <c r="AS302" s="314"/>
      <c r="AT302" s="314"/>
      <c r="AU302" s="370"/>
      <c r="AV302" s="97">
        <f t="shared" si="12"/>
        <v>0</v>
      </c>
      <c r="AX302" s="47"/>
      <c r="AY302" s="199"/>
      <c r="AZ302" s="194"/>
    </row>
    <row r="303" spans="1:53" s="184" customFormat="1" ht="13.2" customHeight="1" x14ac:dyDescent="0.4">
      <c r="A303" s="1280" t="s">
        <v>27</v>
      </c>
      <c r="B303" s="1314" t="s">
        <v>223</v>
      </c>
      <c r="C303" s="107"/>
      <c r="D303" s="1226" t="s">
        <v>224</v>
      </c>
      <c r="E303" s="152" t="s">
        <v>399</v>
      </c>
      <c r="F303" s="1140"/>
      <c r="G303" s="329"/>
      <c r="H303" s="1230">
        <v>250</v>
      </c>
      <c r="I303" s="1230">
        <f>AV303</f>
        <v>250</v>
      </c>
      <c r="J303" s="1232">
        <f>SUM(N304:AU304)</f>
        <v>0</v>
      </c>
      <c r="K303" s="1239">
        <f>H303-J303</f>
        <v>250</v>
      </c>
      <c r="L303" s="1209"/>
      <c r="M303" s="30" t="s">
        <v>30</v>
      </c>
      <c r="N303" s="43"/>
      <c r="O303" s="43"/>
      <c r="P303" s="44"/>
      <c r="Q303" s="44"/>
      <c r="R303" s="43"/>
      <c r="S303" s="44"/>
      <c r="T303" s="44"/>
      <c r="U303" s="44">
        <v>250</v>
      </c>
      <c r="V303" s="44"/>
      <c r="W303" s="381"/>
      <c r="X303" s="43"/>
      <c r="Y303" s="44"/>
      <c r="Z303" s="43"/>
      <c r="AA303" s="45"/>
      <c r="AB303" s="44"/>
      <c r="AC303" s="44"/>
      <c r="AD303" s="43"/>
      <c r="AE303" s="44"/>
      <c r="AF303" s="44"/>
      <c r="AG303" s="44"/>
      <c r="AH303" s="44"/>
      <c r="AI303" s="44"/>
      <c r="AJ303" s="43"/>
      <c r="AK303" s="44"/>
      <c r="AL303" s="44"/>
      <c r="AM303" s="44"/>
      <c r="AN303" s="44"/>
      <c r="AO303" s="44"/>
      <c r="AP303" s="45"/>
      <c r="AQ303" s="44"/>
      <c r="AR303" s="90"/>
      <c r="AS303" s="44"/>
      <c r="AT303" s="44"/>
      <c r="AU303" s="45"/>
      <c r="AV303" s="34">
        <f t="shared" si="12"/>
        <v>250</v>
      </c>
      <c r="AX303" s="47"/>
      <c r="AY303" s="199"/>
      <c r="AZ303" s="194"/>
    </row>
    <row r="304" spans="1:53" s="184" customFormat="1" ht="13.2" customHeight="1" thickBot="1" x14ac:dyDescent="0.45">
      <c r="A304" s="1281"/>
      <c r="B304" s="1315"/>
      <c r="C304" s="107"/>
      <c r="D304" s="1282"/>
      <c r="E304" s="105" t="s">
        <v>225</v>
      </c>
      <c r="F304" s="1141"/>
      <c r="G304" s="330"/>
      <c r="H304" s="1235"/>
      <c r="I304" s="1235"/>
      <c r="J304" s="1236"/>
      <c r="K304" s="1240"/>
      <c r="L304" s="1222"/>
      <c r="M304" s="37" t="s">
        <v>31</v>
      </c>
      <c r="N304" s="54"/>
      <c r="O304" s="54"/>
      <c r="P304" s="50"/>
      <c r="Q304" s="50"/>
      <c r="R304" s="54"/>
      <c r="S304" s="50"/>
      <c r="T304" s="50"/>
      <c r="U304" s="50"/>
      <c r="V304" s="50"/>
      <c r="W304" s="50"/>
      <c r="X304" s="54"/>
      <c r="Y304" s="50"/>
      <c r="Z304" s="54"/>
      <c r="AA304" s="87"/>
      <c r="AB304" s="50"/>
      <c r="AC304" s="50"/>
      <c r="AD304" s="54"/>
      <c r="AE304" s="50"/>
      <c r="AF304" s="50"/>
      <c r="AG304" s="50"/>
      <c r="AH304" s="50"/>
      <c r="AI304" s="50"/>
      <c r="AJ304" s="54"/>
      <c r="AK304" s="50"/>
      <c r="AL304" s="50"/>
      <c r="AM304" s="87"/>
      <c r="AN304" s="50"/>
      <c r="AO304" s="50"/>
      <c r="AP304" s="87"/>
      <c r="AQ304" s="50"/>
      <c r="AR304" s="49"/>
      <c r="AS304" s="49"/>
      <c r="AT304" s="49"/>
      <c r="AU304" s="51"/>
      <c r="AV304" s="42">
        <f t="shared" si="12"/>
        <v>0</v>
      </c>
      <c r="AX304" s="47"/>
      <c r="AY304" s="199"/>
      <c r="AZ304" s="194"/>
    </row>
    <row r="305" spans="1:52" s="184" customFormat="1" ht="13.2" hidden="1" customHeight="1" x14ac:dyDescent="0.4">
      <c r="A305" s="1280" t="s">
        <v>27</v>
      </c>
      <c r="B305" s="1315"/>
      <c r="C305" s="107"/>
      <c r="D305" s="1226" t="s">
        <v>226</v>
      </c>
      <c r="E305" s="273" t="s">
        <v>227</v>
      </c>
      <c r="F305" s="152"/>
      <c r="G305" s="152"/>
      <c r="H305" s="1230"/>
      <c r="I305" s="1241"/>
      <c r="J305" s="1232">
        <f>SUM(N306:AU306)</f>
        <v>0</v>
      </c>
      <c r="K305" s="1239">
        <f>H305-J305</f>
        <v>0</v>
      </c>
      <c r="L305" s="1209"/>
      <c r="M305" s="30" t="s">
        <v>30</v>
      </c>
      <c r="N305" s="158"/>
      <c r="O305" s="158"/>
      <c r="P305" s="46"/>
      <c r="Q305" s="46"/>
      <c r="R305" s="158"/>
      <c r="S305" s="46"/>
      <c r="T305" s="46"/>
      <c r="U305" s="46"/>
      <c r="V305" s="46"/>
      <c r="W305" s="46"/>
      <c r="X305" s="158"/>
      <c r="Y305" s="46"/>
      <c r="Z305" s="158"/>
      <c r="AA305" s="86"/>
      <c r="AB305" s="46"/>
      <c r="AC305" s="46"/>
      <c r="AD305" s="158"/>
      <c r="AE305" s="46"/>
      <c r="AF305" s="46"/>
      <c r="AG305" s="46"/>
      <c r="AH305" s="46"/>
      <c r="AI305" s="46"/>
      <c r="AJ305" s="158"/>
      <c r="AK305" s="46"/>
      <c r="AL305" s="46"/>
      <c r="AM305" s="86"/>
      <c r="AN305" s="46"/>
      <c r="AO305" s="46"/>
      <c r="AP305" s="153"/>
      <c r="AQ305" s="159"/>
      <c r="AR305" s="159"/>
      <c r="AS305" s="159"/>
      <c r="AT305" s="159"/>
      <c r="AU305" s="153"/>
      <c r="AV305" s="34">
        <f t="shared" si="12"/>
        <v>0</v>
      </c>
      <c r="AX305" s="47"/>
      <c r="AY305" s="199"/>
      <c r="AZ305" s="194"/>
    </row>
    <row r="306" spans="1:52" s="184" customFormat="1" ht="13.2" hidden="1" customHeight="1" thickBot="1" x14ac:dyDescent="0.45">
      <c r="A306" s="1281"/>
      <c r="B306" s="1315"/>
      <c r="C306" s="107"/>
      <c r="D306" s="1282"/>
      <c r="E306" s="144" t="s">
        <v>228</v>
      </c>
      <c r="F306" s="105"/>
      <c r="G306" s="105"/>
      <c r="H306" s="1235"/>
      <c r="I306" s="1242"/>
      <c r="J306" s="1236"/>
      <c r="K306" s="1240"/>
      <c r="L306" s="1222"/>
      <c r="M306" s="37" t="s">
        <v>31</v>
      </c>
      <c r="N306" s="54"/>
      <c r="O306" s="54"/>
      <c r="P306" s="50"/>
      <c r="Q306" s="50"/>
      <c r="R306" s="54"/>
      <c r="S306" s="50"/>
      <c r="T306" s="50"/>
      <c r="U306" s="50"/>
      <c r="V306" s="50"/>
      <c r="W306" s="50"/>
      <c r="X306" s="54"/>
      <c r="Y306" s="50"/>
      <c r="Z306" s="54"/>
      <c r="AA306" s="87"/>
      <c r="AB306" s="50"/>
      <c r="AC306" s="50"/>
      <c r="AD306" s="54"/>
      <c r="AE306" s="50"/>
      <c r="AF306" s="50"/>
      <c r="AG306" s="50"/>
      <c r="AH306" s="50"/>
      <c r="AI306" s="50"/>
      <c r="AJ306" s="54"/>
      <c r="AK306" s="50"/>
      <c r="AL306" s="50"/>
      <c r="AM306" s="87"/>
      <c r="AN306" s="50"/>
      <c r="AO306" s="52"/>
      <c r="AP306" s="162"/>
      <c r="AQ306" s="204"/>
      <c r="AR306" s="163"/>
      <c r="AS306" s="163"/>
      <c r="AT306" s="163"/>
      <c r="AU306" s="156"/>
      <c r="AV306" s="42">
        <f t="shared" si="12"/>
        <v>0</v>
      </c>
      <c r="AX306" s="47"/>
      <c r="AY306" s="199"/>
      <c r="AZ306" s="194"/>
    </row>
    <row r="307" spans="1:52" s="184" customFormat="1" ht="13.2" hidden="1" customHeight="1" x14ac:dyDescent="0.4">
      <c r="A307" s="1280" t="s">
        <v>27</v>
      </c>
      <c r="B307" s="1315"/>
      <c r="C307" s="107"/>
      <c r="D307" s="1226" t="s">
        <v>229</v>
      </c>
      <c r="E307" s="295" t="s">
        <v>230</v>
      </c>
      <c r="F307" s="1283"/>
      <c r="G307" s="107"/>
      <c r="H307" s="1655"/>
      <c r="I307" s="1230">
        <f>AV307</f>
        <v>0</v>
      </c>
      <c r="J307" s="1232">
        <f>SUM(N308:AU308)</f>
        <v>0</v>
      </c>
      <c r="K307" s="1239">
        <f>H307-J307</f>
        <v>0</v>
      </c>
      <c r="L307" s="1446"/>
      <c r="M307" s="296" t="s">
        <v>30</v>
      </c>
      <c r="N307" s="158"/>
      <c r="O307" s="158"/>
      <c r="P307" s="46"/>
      <c r="Q307" s="46"/>
      <c r="R307" s="158"/>
      <c r="S307" s="46"/>
      <c r="T307" s="46"/>
      <c r="U307" s="46"/>
      <c r="V307" s="46"/>
      <c r="W307" s="46"/>
      <c r="X307" s="158"/>
      <c r="Y307" s="46"/>
      <c r="Z307" s="158"/>
      <c r="AA307" s="86"/>
      <c r="AB307" s="46"/>
      <c r="AC307" s="46"/>
      <c r="AD307" s="158"/>
      <c r="AE307" s="46"/>
      <c r="AF307" s="46"/>
      <c r="AG307" s="46"/>
      <c r="AH307" s="46"/>
      <c r="AI307" s="46"/>
      <c r="AJ307" s="158"/>
      <c r="AK307" s="46"/>
      <c r="AL307" s="46"/>
      <c r="AM307" s="86"/>
      <c r="AN307" s="46"/>
      <c r="AO307" s="46"/>
      <c r="AP307" s="153"/>
      <c r="AQ307" s="159"/>
      <c r="AR307" s="159"/>
      <c r="AS307" s="159"/>
      <c r="AT307" s="159"/>
      <c r="AU307" s="153"/>
      <c r="AV307" s="34">
        <f t="shared" si="12"/>
        <v>0</v>
      </c>
      <c r="AX307" s="47"/>
      <c r="AY307" s="199"/>
      <c r="AZ307" s="194"/>
    </row>
    <row r="308" spans="1:52" s="184" customFormat="1" ht="13.2" hidden="1" customHeight="1" thickBot="1" x14ac:dyDescent="0.45">
      <c r="A308" s="1281"/>
      <c r="B308" s="1315"/>
      <c r="C308" s="107"/>
      <c r="D308" s="1282"/>
      <c r="E308" s="106" t="s">
        <v>231</v>
      </c>
      <c r="F308" s="1141"/>
      <c r="G308" s="330"/>
      <c r="H308" s="1240"/>
      <c r="I308" s="1235"/>
      <c r="J308" s="1236"/>
      <c r="K308" s="1240"/>
      <c r="L308" s="1222"/>
      <c r="M308" s="37" t="s">
        <v>31</v>
      </c>
      <c r="N308" s="54"/>
      <c r="O308" s="54"/>
      <c r="P308" s="50"/>
      <c r="Q308" s="50"/>
      <c r="R308" s="54"/>
      <c r="S308" s="50"/>
      <c r="T308" s="50"/>
      <c r="U308" s="50"/>
      <c r="V308" s="50"/>
      <c r="W308" s="50"/>
      <c r="X308" s="54"/>
      <c r="Y308" s="50"/>
      <c r="Z308" s="54"/>
      <c r="AA308" s="361"/>
      <c r="AB308" s="50"/>
      <c r="AC308" s="50"/>
      <c r="AD308" s="54"/>
      <c r="AE308" s="50"/>
      <c r="AF308" s="50"/>
      <c r="AG308" s="50"/>
      <c r="AH308" s="50"/>
      <c r="AI308" s="50"/>
      <c r="AJ308" s="54"/>
      <c r="AK308" s="50"/>
      <c r="AL308" s="50"/>
      <c r="AM308" s="361"/>
      <c r="AN308" s="50"/>
      <c r="AO308" s="50"/>
      <c r="AP308" s="156"/>
      <c r="AQ308" s="163"/>
      <c r="AR308" s="163"/>
      <c r="AS308" s="163"/>
      <c r="AT308" s="163"/>
      <c r="AU308" s="156"/>
      <c r="AV308" s="42">
        <f t="shared" si="12"/>
        <v>0</v>
      </c>
      <c r="AX308" s="47"/>
      <c r="AY308" s="199"/>
      <c r="AZ308" s="194"/>
    </row>
    <row r="309" spans="1:52" s="184" customFormat="1" ht="13.2" hidden="1" customHeight="1" x14ac:dyDescent="0.4">
      <c r="A309" s="1280" t="s">
        <v>27</v>
      </c>
      <c r="B309" s="1315"/>
      <c r="C309" s="107"/>
      <c r="D309" s="1373" t="s">
        <v>319</v>
      </c>
      <c r="E309" s="273" t="s">
        <v>320</v>
      </c>
      <c r="F309" s="152"/>
      <c r="G309" s="152"/>
      <c r="H309" s="1142"/>
      <c r="I309" s="1230">
        <f>AV309</f>
        <v>0</v>
      </c>
      <c r="J309" s="1232">
        <f>SUM(N310:AU310)</f>
        <v>0</v>
      </c>
      <c r="K309" s="1239">
        <f>H309-J309</f>
        <v>0</v>
      </c>
      <c r="L309" s="1209"/>
      <c r="M309" s="30" t="s">
        <v>30</v>
      </c>
      <c r="N309" s="158"/>
      <c r="O309" s="158"/>
      <c r="P309" s="46"/>
      <c r="Q309" s="46"/>
      <c r="R309" s="158"/>
      <c r="S309" s="46"/>
      <c r="T309" s="46"/>
      <c r="U309" s="46"/>
      <c r="V309" s="46"/>
      <c r="W309" s="46"/>
      <c r="X309" s="158"/>
      <c r="Y309" s="46"/>
      <c r="Z309" s="158"/>
      <c r="AA309" s="86"/>
      <c r="AB309" s="46"/>
      <c r="AC309" s="46"/>
      <c r="AD309" s="158"/>
      <c r="AE309" s="46"/>
      <c r="AF309" s="46"/>
      <c r="AG309" s="46"/>
      <c r="AH309" s="46"/>
      <c r="AI309" s="46"/>
      <c r="AJ309" s="158"/>
      <c r="AK309" s="46"/>
      <c r="AL309" s="46"/>
      <c r="AM309" s="86"/>
      <c r="AN309" s="46"/>
      <c r="AO309" s="46"/>
      <c r="AP309" s="153"/>
      <c r="AQ309" s="159"/>
      <c r="AR309" s="159"/>
      <c r="AS309" s="159"/>
      <c r="AT309" s="159"/>
      <c r="AU309" s="153"/>
      <c r="AV309" s="34">
        <f t="shared" si="12"/>
        <v>0</v>
      </c>
      <c r="AX309" s="47"/>
      <c r="AY309" s="199"/>
      <c r="AZ309" s="194"/>
    </row>
    <row r="310" spans="1:52" s="184" customFormat="1" ht="13.2" hidden="1" customHeight="1" thickBot="1" x14ac:dyDescent="0.45">
      <c r="A310" s="1281"/>
      <c r="B310" s="1315"/>
      <c r="C310" s="107"/>
      <c r="D310" s="1336"/>
      <c r="E310" s="104" t="s">
        <v>139</v>
      </c>
      <c r="F310" s="105"/>
      <c r="G310" s="105"/>
      <c r="H310" s="1137"/>
      <c r="I310" s="1235"/>
      <c r="J310" s="1236"/>
      <c r="K310" s="1240"/>
      <c r="L310" s="1222"/>
      <c r="M310" s="37" t="s">
        <v>31</v>
      </c>
      <c r="N310" s="54"/>
      <c r="O310" s="54"/>
      <c r="P310" s="50"/>
      <c r="Q310" s="50"/>
      <c r="R310" s="54"/>
      <c r="S310" s="50"/>
      <c r="T310" s="50"/>
      <c r="U310" s="50"/>
      <c r="V310" s="50"/>
      <c r="W310" s="50"/>
      <c r="X310" s="54"/>
      <c r="Y310" s="50"/>
      <c r="Z310" s="54"/>
      <c r="AA310" s="87"/>
      <c r="AB310" s="50"/>
      <c r="AC310" s="50"/>
      <c r="AD310" s="54"/>
      <c r="AE310" s="50"/>
      <c r="AF310" s="50"/>
      <c r="AG310" s="50"/>
      <c r="AH310" s="50"/>
      <c r="AI310" s="50"/>
      <c r="AJ310" s="54"/>
      <c r="AK310" s="50"/>
      <c r="AL310" s="50"/>
      <c r="AM310" s="87"/>
      <c r="AN310" s="50"/>
      <c r="AO310" s="52"/>
      <c r="AP310" s="162"/>
      <c r="AQ310" s="204"/>
      <c r="AR310" s="163"/>
      <c r="AS310" s="163"/>
      <c r="AT310" s="163"/>
      <c r="AU310" s="156"/>
      <c r="AV310" s="42">
        <f t="shared" si="12"/>
        <v>0</v>
      </c>
      <c r="AX310" s="47"/>
      <c r="AY310" s="199"/>
      <c r="AZ310" s="194"/>
    </row>
    <row r="311" spans="1:52" s="184" customFormat="1" ht="13.2" hidden="1" customHeight="1" x14ac:dyDescent="0.4">
      <c r="A311" s="1885" t="s">
        <v>41</v>
      </c>
      <c r="B311" s="1315"/>
      <c r="C311" s="107"/>
      <c r="D311" s="1335" t="s">
        <v>203</v>
      </c>
      <c r="E311" s="274" t="s">
        <v>347</v>
      </c>
      <c r="F311" s="1618"/>
      <c r="G311" s="88"/>
      <c r="H311" s="1230"/>
      <c r="I311" s="1230">
        <f>AV311</f>
        <v>0</v>
      </c>
      <c r="J311" s="1232">
        <f>SUM(N312:AU312)</f>
        <v>0</v>
      </c>
      <c r="K311" s="1239">
        <f>H311-J311</f>
        <v>0</v>
      </c>
      <c r="L311" s="1209"/>
      <c r="M311" s="30" t="s">
        <v>30</v>
      </c>
      <c r="N311" s="129"/>
      <c r="O311" s="129"/>
      <c r="P311" s="90"/>
      <c r="Q311" s="90"/>
      <c r="R311" s="129"/>
      <c r="S311" s="90"/>
      <c r="T311" s="90"/>
      <c r="U311" s="90"/>
      <c r="V311" s="90"/>
      <c r="W311" s="90"/>
      <c r="X311" s="129"/>
      <c r="Y311" s="90"/>
      <c r="Z311" s="129"/>
      <c r="AA311" s="90"/>
      <c r="AB311" s="90"/>
      <c r="AC311" s="90"/>
      <c r="AD311" s="129"/>
      <c r="AE311" s="33"/>
      <c r="AF311" s="90"/>
      <c r="AG311" s="90"/>
      <c r="AH311" s="90"/>
      <c r="AI311" s="90"/>
      <c r="AJ311" s="129"/>
      <c r="AK311" s="90"/>
      <c r="AL311" s="90"/>
      <c r="AM311" s="136"/>
      <c r="AN311" s="90"/>
      <c r="AO311" s="33"/>
      <c r="AP311" s="136"/>
      <c r="AQ311" s="136"/>
      <c r="AR311" s="44"/>
      <c r="AS311" s="44"/>
      <c r="AT311" s="44"/>
      <c r="AU311" s="45"/>
      <c r="AV311" s="103">
        <f t="shared" si="12"/>
        <v>0</v>
      </c>
      <c r="AX311" s="47"/>
      <c r="AY311" s="199"/>
      <c r="AZ311" s="194"/>
    </row>
    <row r="312" spans="1:52" s="184" customFormat="1" ht="13.2" hidden="1" customHeight="1" thickBot="1" x14ac:dyDescent="0.45">
      <c r="A312" s="1884"/>
      <c r="B312" s="1315"/>
      <c r="C312" s="107"/>
      <c r="D312" s="1336"/>
      <c r="E312" s="104" t="s">
        <v>351</v>
      </c>
      <c r="F312" s="1619"/>
      <c r="G312" s="89"/>
      <c r="H312" s="1235"/>
      <c r="I312" s="1235"/>
      <c r="J312" s="1236"/>
      <c r="K312" s="1240"/>
      <c r="L312" s="1222"/>
      <c r="M312" s="37" t="s">
        <v>31</v>
      </c>
      <c r="N312" s="134"/>
      <c r="O312" s="134"/>
      <c r="P312" s="91"/>
      <c r="Q312" s="91"/>
      <c r="R312" s="134"/>
      <c r="S312" s="91"/>
      <c r="T312" s="91"/>
      <c r="U312" s="91"/>
      <c r="V312" s="91"/>
      <c r="W312" s="91"/>
      <c r="X312" s="134"/>
      <c r="Y312" s="91"/>
      <c r="Z312" s="134"/>
      <c r="AA312" s="135"/>
      <c r="AB312" s="91"/>
      <c r="AC312" s="91"/>
      <c r="AD312" s="134"/>
      <c r="AE312" s="91"/>
      <c r="AF312" s="91"/>
      <c r="AG312" s="91"/>
      <c r="AH312" s="91"/>
      <c r="AI312" s="91"/>
      <c r="AJ312" s="134"/>
      <c r="AK312" s="91"/>
      <c r="AL312" s="91"/>
      <c r="AM312" s="135"/>
      <c r="AN312" s="91"/>
      <c r="AO312" s="91"/>
      <c r="AP312" s="135"/>
      <c r="AQ312" s="91"/>
      <c r="AR312" s="49"/>
      <c r="AS312" s="49"/>
      <c r="AT312" s="49"/>
      <c r="AU312" s="51"/>
      <c r="AV312" s="94">
        <f t="shared" si="12"/>
        <v>0</v>
      </c>
      <c r="AX312" s="47"/>
      <c r="AY312" s="199"/>
      <c r="AZ312" s="194"/>
    </row>
    <row r="313" spans="1:52" s="184" customFormat="1" ht="13.2" hidden="1" customHeight="1" x14ac:dyDescent="0.4">
      <c r="A313" s="1885" t="s">
        <v>41</v>
      </c>
      <c r="B313" s="1315"/>
      <c r="C313" s="107"/>
      <c r="D313" s="1226" t="s">
        <v>179</v>
      </c>
      <c r="E313" s="274" t="s">
        <v>348</v>
      </c>
      <c r="F313" s="107"/>
      <c r="G313" s="350"/>
      <c r="H313" s="1230"/>
      <c r="I313" s="1230">
        <f>AV313</f>
        <v>0</v>
      </c>
      <c r="J313" s="1232">
        <f>SUM(N314:AU314)</f>
        <v>0</v>
      </c>
      <c r="K313" s="1239">
        <f>H313-J313</f>
        <v>0</v>
      </c>
      <c r="L313" s="1209"/>
      <c r="M313" s="30" t="s">
        <v>30</v>
      </c>
      <c r="N313" s="43"/>
      <c r="O313" s="43"/>
      <c r="P313" s="44"/>
      <c r="Q313" s="44"/>
      <c r="R313" s="43"/>
      <c r="S313" s="44"/>
      <c r="T313" s="44"/>
      <c r="U313" s="44"/>
      <c r="V313" s="44"/>
      <c r="W313" s="44"/>
      <c r="X313" s="43"/>
      <c r="Y313" s="44"/>
      <c r="Z313" s="43"/>
      <c r="AA313" s="45"/>
      <c r="AB313" s="44"/>
      <c r="AC313" s="44"/>
      <c r="AD313" s="43"/>
      <c r="AE313" s="44"/>
      <c r="AF313" s="44"/>
      <c r="AG313" s="44"/>
      <c r="AH313" s="44"/>
      <c r="AI313" s="44"/>
      <c r="AJ313" s="43"/>
      <c r="AK313" s="44"/>
      <c r="AL313" s="44"/>
      <c r="AM313" s="45"/>
      <c r="AN313" s="44"/>
      <c r="AO313" s="44"/>
      <c r="AP313" s="45"/>
      <c r="AQ313" s="44"/>
      <c r="AR313" s="44"/>
      <c r="AS313" s="44"/>
      <c r="AT313" s="44"/>
      <c r="AU313" s="153"/>
      <c r="AV313" s="34">
        <f t="shared" si="12"/>
        <v>0</v>
      </c>
      <c r="AX313" s="47"/>
      <c r="AY313" s="199"/>
      <c r="AZ313" s="194"/>
    </row>
    <row r="314" spans="1:52" s="184" customFormat="1" ht="13.2" hidden="1" customHeight="1" thickBot="1" x14ac:dyDescent="0.45">
      <c r="A314" s="1884"/>
      <c r="B314" s="1315"/>
      <c r="C314" s="107"/>
      <c r="D314" s="1282"/>
      <c r="E314" s="104" t="s">
        <v>349</v>
      </c>
      <c r="F314" s="107"/>
      <c r="G314" s="351"/>
      <c r="H314" s="1235"/>
      <c r="I314" s="1235"/>
      <c r="J314" s="1236"/>
      <c r="K314" s="1240"/>
      <c r="L314" s="1222"/>
      <c r="M314" s="37" t="s">
        <v>31</v>
      </c>
      <c r="N314" s="54"/>
      <c r="O314" s="54"/>
      <c r="P314" s="50"/>
      <c r="Q314" s="50"/>
      <c r="R314" s="54"/>
      <c r="S314" s="50"/>
      <c r="T314" s="50"/>
      <c r="U314" s="50"/>
      <c r="V314" s="50"/>
      <c r="W314" s="50"/>
      <c r="X314" s="54"/>
      <c r="Y314" s="50"/>
      <c r="Z314" s="54"/>
      <c r="AA314" s="87"/>
      <c r="AB314" s="50"/>
      <c r="AC314" s="50"/>
      <c r="AD314" s="54"/>
      <c r="AE314" s="50"/>
      <c r="AF314" s="50"/>
      <c r="AG314" s="50"/>
      <c r="AH314" s="50"/>
      <c r="AI314" s="50"/>
      <c r="AJ314" s="54"/>
      <c r="AK314" s="50"/>
      <c r="AL314" s="50"/>
      <c r="AM314" s="87"/>
      <c r="AN314" s="50"/>
      <c r="AO314" s="50"/>
      <c r="AP314" s="87"/>
      <c r="AQ314" s="50"/>
      <c r="AR314" s="49"/>
      <c r="AS314" s="49"/>
      <c r="AT314" s="49"/>
      <c r="AU314" s="156"/>
      <c r="AV314" s="42">
        <f t="shared" si="12"/>
        <v>0</v>
      </c>
      <c r="AX314" s="47"/>
      <c r="AY314" s="199"/>
      <c r="AZ314" s="194"/>
    </row>
    <row r="315" spans="1:52" s="184" customFormat="1" ht="13.2" customHeight="1" x14ac:dyDescent="0.4">
      <c r="A315" s="1883" t="s">
        <v>41</v>
      </c>
      <c r="B315" s="1315"/>
      <c r="C315" s="107"/>
      <c r="D315" s="1226" t="s">
        <v>232</v>
      </c>
      <c r="E315" s="295" t="s">
        <v>400</v>
      </c>
      <c r="F315" s="152"/>
      <c r="G315" s="152"/>
      <c r="H315" s="1239">
        <v>3000</v>
      </c>
      <c r="I315" s="1230">
        <f>AV315</f>
        <v>3000</v>
      </c>
      <c r="J315" s="1232">
        <f>SUM(N316:AU316)</f>
        <v>0</v>
      </c>
      <c r="K315" s="1620">
        <f>H315-J315</f>
        <v>3000</v>
      </c>
      <c r="L315" s="1209"/>
      <c r="M315" s="30" t="s">
        <v>30</v>
      </c>
      <c r="N315" s="43"/>
      <c r="O315" s="43"/>
      <c r="P315" s="44">
        <v>170</v>
      </c>
      <c r="Q315" s="44">
        <v>230</v>
      </c>
      <c r="R315" s="43"/>
      <c r="S315" s="44"/>
      <c r="T315" s="44"/>
      <c r="U315" s="44">
        <v>100</v>
      </c>
      <c r="V315" s="44">
        <v>230</v>
      </c>
      <c r="W315" s="44">
        <v>100</v>
      </c>
      <c r="X315" s="43"/>
      <c r="Y315" s="44"/>
      <c r="Z315" s="43"/>
      <c r="AA315" s="44"/>
      <c r="AB315" s="44">
        <v>230</v>
      </c>
      <c r="AC315" s="44">
        <v>230</v>
      </c>
      <c r="AD315" s="43"/>
      <c r="AE315" s="44">
        <v>500</v>
      </c>
      <c r="AF315" s="44">
        <v>500</v>
      </c>
      <c r="AG315" s="44">
        <v>500</v>
      </c>
      <c r="AH315" s="44">
        <v>210</v>
      </c>
      <c r="AI315" s="44"/>
      <c r="AJ315" s="43"/>
      <c r="AK315" s="44"/>
      <c r="AL315" s="44"/>
      <c r="AM315" s="44"/>
      <c r="AN315" s="44"/>
      <c r="AO315" s="44"/>
      <c r="AP315" s="45"/>
      <c r="AQ315" s="44"/>
      <c r="AR315" s="44"/>
      <c r="AS315" s="44"/>
      <c r="AT315" s="44"/>
      <c r="AU315" s="153"/>
      <c r="AV315" s="34">
        <f t="shared" si="12"/>
        <v>3000</v>
      </c>
      <c r="AX315" s="47"/>
      <c r="AY315" s="199"/>
      <c r="AZ315" s="194"/>
    </row>
    <row r="316" spans="1:52" s="184" customFormat="1" ht="13.2" customHeight="1" thickBot="1" x14ac:dyDescent="0.45">
      <c r="A316" s="1884"/>
      <c r="B316" s="1315"/>
      <c r="C316" s="107"/>
      <c r="D316" s="1282"/>
      <c r="E316" s="106" t="s">
        <v>350</v>
      </c>
      <c r="F316" s="155"/>
      <c r="G316" s="155"/>
      <c r="H316" s="1240"/>
      <c r="I316" s="1235"/>
      <c r="J316" s="1236"/>
      <c r="K316" s="1621"/>
      <c r="L316" s="1222"/>
      <c r="M316" s="37" t="s">
        <v>31</v>
      </c>
      <c r="N316" s="54"/>
      <c r="O316" s="54"/>
      <c r="P316" s="50"/>
      <c r="Q316" s="50"/>
      <c r="R316" s="54"/>
      <c r="S316" s="50"/>
      <c r="T316" s="50"/>
      <c r="U316" s="50"/>
      <c r="V316" s="50"/>
      <c r="W316" s="50"/>
      <c r="X316" s="54"/>
      <c r="Y316" s="50"/>
      <c r="Z316" s="54"/>
      <c r="AA316" s="87"/>
      <c r="AB316" s="50"/>
      <c r="AC316" s="50"/>
      <c r="AD316" s="54"/>
      <c r="AE316" s="50"/>
      <c r="AF316" s="50"/>
      <c r="AG316" s="50"/>
      <c r="AH316" s="50"/>
      <c r="AI316" s="50"/>
      <c r="AJ316" s="54"/>
      <c r="AK316" s="50"/>
      <c r="AL316" s="50"/>
      <c r="AM316" s="87"/>
      <c r="AN316" s="50"/>
      <c r="AO316" s="50"/>
      <c r="AP316" s="87"/>
      <c r="AQ316" s="50"/>
      <c r="AR316" s="49"/>
      <c r="AS316" s="49"/>
      <c r="AT316" s="49"/>
      <c r="AU316" s="156"/>
      <c r="AV316" s="42">
        <f t="shared" si="12"/>
        <v>0</v>
      </c>
      <c r="AX316" s="47"/>
      <c r="AY316" s="199"/>
      <c r="AZ316" s="194"/>
    </row>
    <row r="317" spans="1:52" s="184" customFormat="1" ht="13.2" hidden="1" customHeight="1" x14ac:dyDescent="0.4">
      <c r="A317" s="1280" t="s">
        <v>233</v>
      </c>
      <c r="B317" s="1315"/>
      <c r="C317" s="107"/>
      <c r="D317" s="1226" t="s">
        <v>140</v>
      </c>
      <c r="E317" s="298" t="s">
        <v>234</v>
      </c>
      <c r="F317" s="1140"/>
      <c r="G317" s="152"/>
      <c r="H317" s="1239"/>
      <c r="I317" s="1230">
        <f>AV317</f>
        <v>0</v>
      </c>
      <c r="J317" s="1232">
        <f>SUM(N318:AU318)</f>
        <v>0</v>
      </c>
      <c r="K317" s="1239">
        <f>H317-J317</f>
        <v>0</v>
      </c>
      <c r="L317" s="1209"/>
      <c r="M317" s="30" t="s">
        <v>30</v>
      </c>
      <c r="N317" s="158"/>
      <c r="O317" s="158"/>
      <c r="P317" s="46"/>
      <c r="Q317" s="46"/>
      <c r="R317" s="158"/>
      <c r="S317" s="46"/>
      <c r="T317" s="46"/>
      <c r="U317" s="46"/>
      <c r="V317" s="46"/>
      <c r="W317" s="46"/>
      <c r="X317" s="158"/>
      <c r="Y317" s="46"/>
      <c r="Z317" s="158"/>
      <c r="AA317" s="86"/>
      <c r="AB317" s="46"/>
      <c r="AC317" s="46"/>
      <c r="AD317" s="158"/>
      <c r="AE317" s="46"/>
      <c r="AF317" s="46"/>
      <c r="AG317" s="46"/>
      <c r="AH317" s="46"/>
      <c r="AI317" s="46"/>
      <c r="AJ317" s="158"/>
      <c r="AK317" s="46"/>
      <c r="AL317" s="46"/>
      <c r="AM317" s="86"/>
      <c r="AN317" s="46"/>
      <c r="AO317" s="46"/>
      <c r="AP317" s="153"/>
      <c r="AQ317" s="159"/>
      <c r="AR317" s="90"/>
      <c r="AS317" s="90"/>
      <c r="AT317" s="90"/>
      <c r="AU317" s="153"/>
      <c r="AV317" s="34">
        <f t="shared" ref="AV317:AV344" si="15">SUM(N317:AU317)</f>
        <v>0</v>
      </c>
      <c r="AX317" s="47"/>
      <c r="AY317" s="199"/>
      <c r="AZ317" s="194"/>
    </row>
    <row r="318" spans="1:52" s="184" customFormat="1" ht="13.2" hidden="1" customHeight="1" thickBot="1" x14ac:dyDescent="0.45">
      <c r="A318" s="1281"/>
      <c r="B318" s="1315"/>
      <c r="C318" s="107"/>
      <c r="D318" s="1282"/>
      <c r="E318" s="160" t="s">
        <v>235</v>
      </c>
      <c r="F318" s="1141"/>
      <c r="G318" s="161"/>
      <c r="H318" s="1240"/>
      <c r="I318" s="1235"/>
      <c r="J318" s="1236"/>
      <c r="K318" s="1240"/>
      <c r="L318" s="1222"/>
      <c r="M318" s="37" t="s">
        <v>31</v>
      </c>
      <c r="N318" s="54"/>
      <c r="O318" s="54"/>
      <c r="P318" s="50"/>
      <c r="Q318" s="50"/>
      <c r="R318" s="54"/>
      <c r="S318" s="50"/>
      <c r="T318" s="50"/>
      <c r="U318" s="50"/>
      <c r="V318" s="50"/>
      <c r="W318" s="50"/>
      <c r="X318" s="54"/>
      <c r="Y318" s="50"/>
      <c r="Z318" s="54"/>
      <c r="AA318" s="87"/>
      <c r="AB318" s="50"/>
      <c r="AC318" s="50"/>
      <c r="AD318" s="54"/>
      <c r="AE318" s="50"/>
      <c r="AF318" s="50"/>
      <c r="AG318" s="50"/>
      <c r="AH318" s="50"/>
      <c r="AI318" s="50"/>
      <c r="AJ318" s="54"/>
      <c r="AK318" s="50"/>
      <c r="AL318" s="50"/>
      <c r="AM318" s="87"/>
      <c r="AN318" s="50"/>
      <c r="AO318" s="50"/>
      <c r="AP318" s="162"/>
      <c r="AQ318" s="163"/>
      <c r="AR318" s="92"/>
      <c r="AS318" s="92"/>
      <c r="AT318" s="92"/>
      <c r="AU318" s="156"/>
      <c r="AV318" s="42">
        <f t="shared" si="15"/>
        <v>0</v>
      </c>
      <c r="AX318" s="47"/>
      <c r="AY318" s="199"/>
      <c r="AZ318" s="194"/>
    </row>
    <row r="319" spans="1:52" s="184" customFormat="1" ht="13.2" hidden="1" customHeight="1" thickBot="1" x14ac:dyDescent="0.45">
      <c r="A319" s="1280" t="s">
        <v>27</v>
      </c>
      <c r="B319" s="1315"/>
      <c r="C319" s="1150"/>
      <c r="D319" s="1247" t="s">
        <v>236</v>
      </c>
      <c r="E319" s="152" t="s">
        <v>237</v>
      </c>
      <c r="F319" s="152"/>
      <c r="G319" s="152"/>
      <c r="H319" s="1239"/>
      <c r="I319" s="1230">
        <f>AV319</f>
        <v>0</v>
      </c>
      <c r="J319" s="1232">
        <f>SUM(N320:AU320)</f>
        <v>0</v>
      </c>
      <c r="K319" s="1239">
        <f>H319-J319</f>
        <v>0</v>
      </c>
      <c r="L319" s="1209"/>
      <c r="M319" s="30" t="s">
        <v>30</v>
      </c>
      <c r="N319" s="158"/>
      <c r="O319" s="158"/>
      <c r="P319" s="46"/>
      <c r="Q319" s="46"/>
      <c r="R319" s="158"/>
      <c r="S319" s="46"/>
      <c r="T319" s="46"/>
      <c r="U319" s="46"/>
      <c r="V319" s="46"/>
      <c r="W319" s="46"/>
      <c r="X319" s="158"/>
      <c r="Y319" s="46"/>
      <c r="Z319" s="158"/>
      <c r="AA319" s="86"/>
      <c r="AB319" s="46"/>
      <c r="AC319" s="46"/>
      <c r="AD319" s="158"/>
      <c r="AE319" s="46"/>
      <c r="AF319" s="46"/>
      <c r="AG319" s="46"/>
      <c r="AH319" s="46"/>
      <c r="AI319" s="46"/>
      <c r="AJ319" s="158"/>
      <c r="AK319" s="46"/>
      <c r="AL319" s="46"/>
      <c r="AM319" s="86"/>
      <c r="AN319" s="46"/>
      <c r="AO319" s="46"/>
      <c r="AP319" s="153"/>
      <c r="AQ319" s="159"/>
      <c r="AR319" s="159"/>
      <c r="AS319" s="159"/>
      <c r="AT319" s="159"/>
      <c r="AU319" s="153"/>
      <c r="AV319" s="34">
        <f t="shared" si="15"/>
        <v>0</v>
      </c>
      <c r="AX319" s="183"/>
      <c r="AY319" s="194"/>
      <c r="AZ319" s="194"/>
    </row>
    <row r="320" spans="1:52" s="184" customFormat="1" ht="13.2" hidden="1" customHeight="1" thickBot="1" x14ac:dyDescent="0.45">
      <c r="A320" s="1281"/>
      <c r="B320" s="1315"/>
      <c r="C320" s="1150"/>
      <c r="D320" s="1286"/>
      <c r="E320" s="105" t="s">
        <v>238</v>
      </c>
      <c r="F320" s="161"/>
      <c r="G320" s="161"/>
      <c r="H320" s="1240"/>
      <c r="I320" s="1235"/>
      <c r="J320" s="1236"/>
      <c r="K320" s="1240"/>
      <c r="L320" s="1222"/>
      <c r="M320" s="37" t="s">
        <v>31</v>
      </c>
      <c r="N320" s="54"/>
      <c r="O320" s="54"/>
      <c r="P320" s="50"/>
      <c r="Q320" s="50"/>
      <c r="R320" s="54"/>
      <c r="S320" s="50"/>
      <c r="T320" s="50"/>
      <c r="U320" s="50"/>
      <c r="V320" s="50"/>
      <c r="W320" s="50"/>
      <c r="X320" s="54"/>
      <c r="Y320" s="50"/>
      <c r="Z320" s="54"/>
      <c r="AA320" s="361"/>
      <c r="AB320" s="50"/>
      <c r="AC320" s="50"/>
      <c r="AD320" s="54"/>
      <c r="AE320" s="50"/>
      <c r="AF320" s="50"/>
      <c r="AG320" s="50"/>
      <c r="AH320" s="50"/>
      <c r="AI320" s="50"/>
      <c r="AJ320" s="54"/>
      <c r="AK320" s="50"/>
      <c r="AL320" s="50"/>
      <c r="AM320" s="361"/>
      <c r="AN320" s="50"/>
      <c r="AO320" s="50"/>
      <c r="AP320" s="156"/>
      <c r="AQ320" s="204"/>
      <c r="AR320" s="163"/>
      <c r="AS320" s="163"/>
      <c r="AT320" s="163"/>
      <c r="AU320" s="156"/>
      <c r="AV320" s="42">
        <f t="shared" si="15"/>
        <v>0</v>
      </c>
      <c r="AX320" s="183"/>
      <c r="AY320" s="194"/>
      <c r="AZ320" s="194"/>
    </row>
    <row r="321" spans="1:52" s="184" customFormat="1" ht="13.2" hidden="1" customHeight="1" thickBot="1" x14ac:dyDescent="0.45">
      <c r="A321" s="1280" t="s">
        <v>27</v>
      </c>
      <c r="B321" s="1315"/>
      <c r="C321" s="1150"/>
      <c r="D321" s="1286"/>
      <c r="E321" s="299" t="s">
        <v>239</v>
      </c>
      <c r="F321" s="152"/>
      <c r="G321" s="152"/>
      <c r="H321" s="1142"/>
      <c r="I321" s="1230">
        <f>AV321</f>
        <v>0</v>
      </c>
      <c r="J321" s="1232">
        <f>SUM(N322:AU322)</f>
        <v>0</v>
      </c>
      <c r="K321" s="1239">
        <f>H321-J321</f>
        <v>0</v>
      </c>
      <c r="L321" s="1209"/>
      <c r="M321" s="30" t="s">
        <v>30</v>
      </c>
      <c r="N321" s="158"/>
      <c r="O321" s="158"/>
      <c r="P321" s="46"/>
      <c r="Q321" s="46"/>
      <c r="R321" s="158"/>
      <c r="S321" s="46"/>
      <c r="T321" s="46"/>
      <c r="U321" s="46"/>
      <c r="V321" s="46"/>
      <c r="W321" s="46"/>
      <c r="X321" s="158"/>
      <c r="Y321" s="46"/>
      <c r="Z321" s="158"/>
      <c r="AA321" s="86"/>
      <c r="AB321" s="46"/>
      <c r="AC321" s="46"/>
      <c r="AD321" s="158"/>
      <c r="AE321" s="46"/>
      <c r="AF321" s="46"/>
      <c r="AG321" s="46"/>
      <c r="AH321" s="46"/>
      <c r="AI321" s="46"/>
      <c r="AJ321" s="158"/>
      <c r="AK321" s="46"/>
      <c r="AL321" s="46"/>
      <c r="AM321" s="86"/>
      <c r="AN321" s="46"/>
      <c r="AO321" s="46"/>
      <c r="AP321" s="153"/>
      <c r="AQ321" s="159"/>
      <c r="AR321" s="159"/>
      <c r="AS321" s="159"/>
      <c r="AT321" s="159"/>
      <c r="AU321" s="153"/>
      <c r="AV321" s="34">
        <f t="shared" si="15"/>
        <v>0</v>
      </c>
      <c r="AX321" s="183"/>
      <c r="AY321" s="194"/>
      <c r="AZ321" s="194"/>
    </row>
    <row r="322" spans="1:52" s="184" customFormat="1" ht="13.2" hidden="1" customHeight="1" thickBot="1" x14ac:dyDescent="0.45">
      <c r="A322" s="1281"/>
      <c r="B322" s="1315"/>
      <c r="C322" s="1150"/>
      <c r="D322" s="1248"/>
      <c r="E322" s="105" t="s">
        <v>240</v>
      </c>
      <c r="F322" s="161"/>
      <c r="G322" s="161"/>
      <c r="H322" s="1137"/>
      <c r="I322" s="1235"/>
      <c r="J322" s="1236"/>
      <c r="K322" s="1240"/>
      <c r="L322" s="1222"/>
      <c r="M322" s="37" t="s">
        <v>31</v>
      </c>
      <c r="N322" s="54"/>
      <c r="O322" s="54"/>
      <c r="P322" s="50"/>
      <c r="Q322" s="50"/>
      <c r="R322" s="54"/>
      <c r="S322" s="50"/>
      <c r="T322" s="50"/>
      <c r="U322" s="50"/>
      <c r="V322" s="50"/>
      <c r="W322" s="50"/>
      <c r="X322" s="54"/>
      <c r="Y322" s="50"/>
      <c r="Z322" s="54"/>
      <c r="AA322" s="87"/>
      <c r="AB322" s="50"/>
      <c r="AC322" s="50"/>
      <c r="AD322" s="54"/>
      <c r="AE322" s="50"/>
      <c r="AF322" s="50"/>
      <c r="AG322" s="50"/>
      <c r="AH322" s="50"/>
      <c r="AI322" s="50"/>
      <c r="AJ322" s="54"/>
      <c r="AK322" s="50"/>
      <c r="AL322" s="50"/>
      <c r="AM322" s="87"/>
      <c r="AN322" s="50"/>
      <c r="AO322" s="52"/>
      <c r="AP322" s="162"/>
      <c r="AQ322" s="204"/>
      <c r="AR322" s="163"/>
      <c r="AS322" s="163"/>
      <c r="AT322" s="163"/>
      <c r="AU322" s="156"/>
      <c r="AV322" s="42">
        <f t="shared" si="15"/>
        <v>0</v>
      </c>
      <c r="AX322" s="183"/>
      <c r="AY322" s="194"/>
      <c r="AZ322" s="194"/>
    </row>
    <row r="323" spans="1:52" s="184" customFormat="1" ht="13.2" hidden="1" customHeight="1" thickBot="1" x14ac:dyDescent="0.45">
      <c r="A323" s="1719" t="s">
        <v>233</v>
      </c>
      <c r="B323" s="1315"/>
      <c r="C323" s="1150"/>
      <c r="D323" s="1247" t="s">
        <v>169</v>
      </c>
      <c r="E323" s="152" t="s">
        <v>241</v>
      </c>
      <c r="F323" s="1140"/>
      <c r="G323" s="152"/>
      <c r="H323" s="1239"/>
      <c r="I323" s="1241"/>
      <c r="J323" s="1232">
        <f>SUM(N324:AU324)</f>
        <v>0</v>
      </c>
      <c r="K323" s="1239">
        <f>H323-J323</f>
        <v>0</v>
      </c>
      <c r="L323" s="1209"/>
      <c r="M323" s="30" t="s">
        <v>30</v>
      </c>
      <c r="N323" s="158"/>
      <c r="O323" s="158"/>
      <c r="P323" s="46"/>
      <c r="Q323" s="46"/>
      <c r="R323" s="158"/>
      <c r="S323" s="46"/>
      <c r="T323" s="46"/>
      <c r="U323" s="46"/>
      <c r="V323" s="46"/>
      <c r="W323" s="46"/>
      <c r="X323" s="158"/>
      <c r="Y323" s="46"/>
      <c r="Z323" s="158"/>
      <c r="AA323" s="86"/>
      <c r="AB323" s="46"/>
      <c r="AC323" s="46"/>
      <c r="AD323" s="158"/>
      <c r="AE323" s="46"/>
      <c r="AF323" s="46"/>
      <c r="AG323" s="46"/>
      <c r="AH323" s="46"/>
      <c r="AI323" s="46"/>
      <c r="AJ323" s="158"/>
      <c r="AK323" s="46"/>
      <c r="AL323" s="46"/>
      <c r="AM323" s="86"/>
      <c r="AN323" s="46"/>
      <c r="AO323" s="46"/>
      <c r="AP323" s="153"/>
      <c r="AQ323" s="159"/>
      <c r="AR323" s="159"/>
      <c r="AS323" s="159"/>
      <c r="AT323" s="159"/>
      <c r="AU323" s="153"/>
      <c r="AV323" s="34">
        <f t="shared" si="15"/>
        <v>0</v>
      </c>
      <c r="AX323" s="183"/>
      <c r="AY323" s="194"/>
      <c r="AZ323" s="194"/>
    </row>
    <row r="324" spans="1:52" s="184" customFormat="1" ht="13.2" hidden="1" customHeight="1" thickBot="1" x14ac:dyDescent="0.45">
      <c r="A324" s="1281"/>
      <c r="B324" s="1315"/>
      <c r="C324" s="1150"/>
      <c r="D324" s="1248"/>
      <c r="E324" s="105" t="s">
        <v>242</v>
      </c>
      <c r="F324" s="1141"/>
      <c r="G324" s="161"/>
      <c r="H324" s="1240"/>
      <c r="I324" s="1242"/>
      <c r="J324" s="1236"/>
      <c r="K324" s="1240"/>
      <c r="L324" s="1222"/>
      <c r="M324" s="37" t="s">
        <v>31</v>
      </c>
      <c r="N324" s="205"/>
      <c r="O324" s="205"/>
      <c r="P324" s="52"/>
      <c r="Q324" s="52"/>
      <c r="R324" s="205"/>
      <c r="S324" s="52"/>
      <c r="T324" s="52"/>
      <c r="U324" s="52"/>
      <c r="V324" s="52"/>
      <c r="W324" s="52"/>
      <c r="X324" s="205"/>
      <c r="Y324" s="52"/>
      <c r="Z324" s="205"/>
      <c r="AA324" s="87"/>
      <c r="AB324" s="52"/>
      <c r="AC324" s="52"/>
      <c r="AD324" s="205"/>
      <c r="AE324" s="52"/>
      <c r="AF324" s="52"/>
      <c r="AG324" s="52"/>
      <c r="AH324" s="52"/>
      <c r="AI324" s="52"/>
      <c r="AJ324" s="205"/>
      <c r="AK324" s="52"/>
      <c r="AL324" s="52"/>
      <c r="AM324" s="87"/>
      <c r="AN324" s="52"/>
      <c r="AO324" s="52"/>
      <c r="AP324" s="162"/>
      <c r="AQ324" s="163"/>
      <c r="AR324" s="163"/>
      <c r="AS324" s="163"/>
      <c r="AT324" s="163"/>
      <c r="AU324" s="156"/>
      <c r="AV324" s="42">
        <f t="shared" si="15"/>
        <v>0</v>
      </c>
      <c r="AX324" s="183"/>
      <c r="AY324" s="194"/>
      <c r="AZ324" s="194"/>
    </row>
    <row r="325" spans="1:52" s="184" customFormat="1" ht="13.2" hidden="1" customHeight="1" thickBot="1" x14ac:dyDescent="0.45">
      <c r="A325" s="1719" t="s">
        <v>233</v>
      </c>
      <c r="B325" s="1315"/>
      <c r="C325" s="1150"/>
      <c r="D325" s="1247" t="s">
        <v>140</v>
      </c>
      <c r="E325" s="152" t="s">
        <v>360</v>
      </c>
      <c r="F325" s="1140"/>
      <c r="G325" s="152"/>
      <c r="H325" s="1239"/>
      <c r="I325" s="1230">
        <f>AV325</f>
        <v>0</v>
      </c>
      <c r="J325" s="1232">
        <f>SUM(N326:AU326)</f>
        <v>0</v>
      </c>
      <c r="K325" s="1239">
        <f>H325-J325</f>
        <v>0</v>
      </c>
      <c r="L325" s="1209"/>
      <c r="M325" s="30" t="s">
        <v>30</v>
      </c>
      <c r="N325" s="158"/>
      <c r="O325" s="158"/>
      <c r="P325" s="46"/>
      <c r="Q325" s="46"/>
      <c r="R325" s="158"/>
      <c r="S325" s="46"/>
      <c r="T325" s="46"/>
      <c r="U325" s="46"/>
      <c r="V325" s="46"/>
      <c r="W325" s="46"/>
      <c r="X325" s="158"/>
      <c r="Y325" s="46"/>
      <c r="Z325" s="158"/>
      <c r="AA325" s="86"/>
      <c r="AB325" s="46"/>
      <c r="AC325" s="46"/>
      <c r="AD325" s="158"/>
      <c r="AE325" s="46"/>
      <c r="AF325" s="46"/>
      <c r="AG325" s="46"/>
      <c r="AH325" s="46"/>
      <c r="AI325" s="46"/>
      <c r="AJ325" s="158"/>
      <c r="AK325" s="46"/>
      <c r="AL325" s="46"/>
      <c r="AM325" s="86"/>
      <c r="AN325" s="46"/>
      <c r="AO325" s="46"/>
      <c r="AP325" s="153"/>
      <c r="AQ325" s="159"/>
      <c r="AR325" s="159"/>
      <c r="AS325" s="159"/>
      <c r="AT325" s="159"/>
      <c r="AU325" s="153"/>
      <c r="AV325" s="34">
        <f t="shared" si="15"/>
        <v>0</v>
      </c>
      <c r="AX325" s="183"/>
      <c r="AY325" s="194"/>
      <c r="AZ325" s="194"/>
    </row>
    <row r="326" spans="1:52" s="184" customFormat="1" ht="13.2" hidden="1" customHeight="1" thickBot="1" x14ac:dyDescent="0.45">
      <c r="A326" s="1281"/>
      <c r="B326" s="1315"/>
      <c r="C326" s="1150"/>
      <c r="D326" s="1248"/>
      <c r="E326" s="105" t="s">
        <v>361</v>
      </c>
      <c r="F326" s="1141"/>
      <c r="G326" s="161"/>
      <c r="H326" s="1240"/>
      <c r="I326" s="1235"/>
      <c r="J326" s="1236"/>
      <c r="K326" s="1240"/>
      <c r="L326" s="1222"/>
      <c r="M326" s="37" t="s">
        <v>31</v>
      </c>
      <c r="N326" s="205"/>
      <c r="O326" s="205"/>
      <c r="P326" s="52"/>
      <c r="Q326" s="52"/>
      <c r="R326" s="205"/>
      <c r="S326" s="52"/>
      <c r="T326" s="52"/>
      <c r="U326" s="52"/>
      <c r="V326" s="52"/>
      <c r="W326" s="52"/>
      <c r="X326" s="205"/>
      <c r="Y326" s="52"/>
      <c r="Z326" s="205"/>
      <c r="AA326" s="87"/>
      <c r="AB326" s="52"/>
      <c r="AC326" s="52"/>
      <c r="AD326" s="205"/>
      <c r="AE326" s="52"/>
      <c r="AF326" s="52"/>
      <c r="AG326" s="52"/>
      <c r="AH326" s="52"/>
      <c r="AI326" s="52"/>
      <c r="AJ326" s="205"/>
      <c r="AK326" s="52"/>
      <c r="AL326" s="52"/>
      <c r="AM326" s="87"/>
      <c r="AN326" s="52"/>
      <c r="AO326" s="52"/>
      <c r="AP326" s="162"/>
      <c r="AQ326" s="163"/>
      <c r="AR326" s="163"/>
      <c r="AS326" s="163"/>
      <c r="AT326" s="163"/>
      <c r="AU326" s="156"/>
      <c r="AV326" s="42">
        <f t="shared" si="15"/>
        <v>0</v>
      </c>
      <c r="AX326" s="183"/>
      <c r="AY326" s="194"/>
      <c r="AZ326" s="194"/>
    </row>
    <row r="327" spans="1:52" s="184" customFormat="1" ht="13.2" customHeight="1" thickBot="1" x14ac:dyDescent="0.45">
      <c r="A327" s="1719" t="s">
        <v>233</v>
      </c>
      <c r="B327" s="1315"/>
      <c r="C327" s="1150"/>
      <c r="D327" s="1226" t="s">
        <v>169</v>
      </c>
      <c r="E327" s="249" t="s">
        <v>311</v>
      </c>
      <c r="F327" s="152"/>
      <c r="G327" s="152"/>
      <c r="H327" s="1239">
        <v>100</v>
      </c>
      <c r="I327" s="1230">
        <f>AV327</f>
        <v>100</v>
      </c>
      <c r="J327" s="1232">
        <f>SUM(N328:AU328)</f>
        <v>0</v>
      </c>
      <c r="K327" s="1239">
        <f>H327-J327</f>
        <v>100</v>
      </c>
      <c r="L327" s="1209"/>
      <c r="M327" s="30" t="s">
        <v>30</v>
      </c>
      <c r="N327" s="158"/>
      <c r="O327" s="158"/>
      <c r="P327" s="46"/>
      <c r="Q327" s="46"/>
      <c r="R327" s="158"/>
      <c r="S327" s="46"/>
      <c r="T327" s="46"/>
      <c r="U327" s="46"/>
      <c r="V327" s="46"/>
      <c r="W327" s="46"/>
      <c r="X327" s="158"/>
      <c r="Y327" s="46"/>
      <c r="Z327" s="158"/>
      <c r="AA327" s="86"/>
      <c r="AB327" s="46"/>
      <c r="AC327" s="46"/>
      <c r="AD327" s="158"/>
      <c r="AE327" s="46"/>
      <c r="AF327" s="46"/>
      <c r="AG327" s="46"/>
      <c r="AH327" s="46"/>
      <c r="AI327" s="46">
        <v>100</v>
      </c>
      <c r="AJ327" s="158"/>
      <c r="AK327" s="375"/>
      <c r="AL327" s="46"/>
      <c r="AM327" s="86"/>
      <c r="AN327" s="46"/>
      <c r="AO327" s="46"/>
      <c r="AP327" s="153"/>
      <c r="AQ327" s="159"/>
      <c r="AR327" s="159"/>
      <c r="AS327" s="159"/>
      <c r="AT327" s="159"/>
      <c r="AU327" s="153"/>
      <c r="AV327" s="34">
        <f t="shared" si="15"/>
        <v>100</v>
      </c>
      <c r="AX327" s="183"/>
      <c r="AY327" s="194"/>
      <c r="AZ327" s="194"/>
    </row>
    <row r="328" spans="1:52" s="184" customFormat="1" ht="13.2" customHeight="1" thickBot="1" x14ac:dyDescent="0.45">
      <c r="A328" s="1281"/>
      <c r="B328" s="1315"/>
      <c r="C328" s="1150"/>
      <c r="D328" s="1238"/>
      <c r="E328" s="300" t="s">
        <v>243</v>
      </c>
      <c r="F328" s="161"/>
      <c r="G328" s="161"/>
      <c r="H328" s="1240"/>
      <c r="I328" s="1235"/>
      <c r="J328" s="1236"/>
      <c r="K328" s="1240"/>
      <c r="L328" s="1222"/>
      <c r="M328" s="37" t="s">
        <v>31</v>
      </c>
      <c r="N328" s="205"/>
      <c r="O328" s="205"/>
      <c r="P328" s="52"/>
      <c r="Q328" s="52"/>
      <c r="R328" s="205"/>
      <c r="S328" s="52"/>
      <c r="T328" s="52"/>
      <c r="U328" s="52"/>
      <c r="V328" s="52"/>
      <c r="W328" s="52"/>
      <c r="X328" s="205"/>
      <c r="Y328" s="52"/>
      <c r="Z328" s="205"/>
      <c r="AA328" s="87"/>
      <c r="AB328" s="52"/>
      <c r="AC328" s="52"/>
      <c r="AD328" s="205"/>
      <c r="AE328" s="52"/>
      <c r="AF328" s="52"/>
      <c r="AG328" s="52"/>
      <c r="AH328" s="52"/>
      <c r="AI328" s="52"/>
      <c r="AJ328" s="205"/>
      <c r="AK328" s="52"/>
      <c r="AL328" s="52"/>
      <c r="AM328" s="87"/>
      <c r="AN328" s="52"/>
      <c r="AO328" s="52"/>
      <c r="AP328" s="162"/>
      <c r="AQ328" s="163"/>
      <c r="AR328" s="163"/>
      <c r="AS328" s="163"/>
      <c r="AT328" s="163"/>
      <c r="AU328" s="156"/>
      <c r="AV328" s="42">
        <f t="shared" si="15"/>
        <v>0</v>
      </c>
      <c r="AX328" s="183"/>
      <c r="AY328" s="194"/>
      <c r="AZ328" s="194"/>
    </row>
    <row r="329" spans="1:52" s="184" customFormat="1" ht="13.2" hidden="1" customHeight="1" thickBot="1" x14ac:dyDescent="0.45">
      <c r="A329" s="1719" t="s">
        <v>233</v>
      </c>
      <c r="B329" s="1315"/>
      <c r="C329" s="1150"/>
      <c r="D329" s="1226" t="s">
        <v>169</v>
      </c>
      <c r="E329" s="249" t="s">
        <v>345</v>
      </c>
      <c r="F329" s="1140"/>
      <c r="G329" s="329"/>
      <c r="H329" s="1142"/>
      <c r="I329" s="1230">
        <f>AV329</f>
        <v>0</v>
      </c>
      <c r="J329" s="1232">
        <f>SUM(N330:AU330)</f>
        <v>0</v>
      </c>
      <c r="K329" s="1239">
        <f>H329-J329</f>
        <v>0</v>
      </c>
      <c r="L329" s="1209"/>
      <c r="M329" s="30" t="s">
        <v>30</v>
      </c>
      <c r="N329" s="43"/>
      <c r="O329" s="43"/>
      <c r="P329" s="44"/>
      <c r="Q329" s="44"/>
      <c r="R329" s="43"/>
      <c r="S329" s="44"/>
      <c r="T329" s="44"/>
      <c r="U329" s="44"/>
      <c r="V329" s="44"/>
      <c r="W329" s="44"/>
      <c r="X329" s="43"/>
      <c r="Y329" s="44"/>
      <c r="Z329" s="43"/>
      <c r="AA329" s="86"/>
      <c r="AB329" s="44"/>
      <c r="AC329" s="44"/>
      <c r="AD329" s="43"/>
      <c r="AE329" s="44"/>
      <c r="AF329" s="44"/>
      <c r="AG329" s="46"/>
      <c r="AH329" s="44"/>
      <c r="AI329" s="44"/>
      <c r="AJ329" s="43"/>
      <c r="AK329" s="44"/>
      <c r="AL329" s="44"/>
      <c r="AM329" s="86"/>
      <c r="AN329" s="44"/>
      <c r="AO329" s="44"/>
      <c r="AP329" s="86"/>
      <c r="AQ329" s="46"/>
      <c r="AR329" s="46"/>
      <c r="AS329" s="46"/>
      <c r="AT329" s="46"/>
      <c r="AU329" s="86"/>
      <c r="AV329" s="34">
        <f t="shared" si="15"/>
        <v>0</v>
      </c>
      <c r="AX329" s="183"/>
      <c r="AY329" s="194"/>
      <c r="AZ329" s="194"/>
    </row>
    <row r="330" spans="1:52" ht="13.2" hidden="1" customHeight="1" thickBot="1" x14ac:dyDescent="0.45">
      <c r="A330" s="1281"/>
      <c r="B330" s="1316"/>
      <c r="C330" s="1150"/>
      <c r="D330" s="1238"/>
      <c r="E330" s="300" t="s">
        <v>346</v>
      </c>
      <c r="F330" s="1283"/>
      <c r="G330" s="107"/>
      <c r="H330" s="1137"/>
      <c r="I330" s="1235"/>
      <c r="J330" s="1236"/>
      <c r="K330" s="1240"/>
      <c r="L330" s="1222"/>
      <c r="M330" s="37" t="s">
        <v>31</v>
      </c>
      <c r="N330" s="206"/>
      <c r="O330" s="206"/>
      <c r="P330" s="207"/>
      <c r="Q330" s="207"/>
      <c r="R330" s="206"/>
      <c r="S330" s="207"/>
      <c r="T330" s="207"/>
      <c r="U330" s="207"/>
      <c r="V330" s="207"/>
      <c r="W330" s="207"/>
      <c r="X330" s="206"/>
      <c r="Y330" s="207"/>
      <c r="Z330" s="206"/>
      <c r="AA330" s="362"/>
      <c r="AB330" s="207"/>
      <c r="AC330" s="207"/>
      <c r="AD330" s="206"/>
      <c r="AE330" s="207"/>
      <c r="AF330" s="207"/>
      <c r="AG330" s="207"/>
      <c r="AH330" s="207"/>
      <c r="AI330" s="207"/>
      <c r="AJ330" s="206"/>
      <c r="AK330" s="207"/>
      <c r="AL330" s="207"/>
      <c r="AM330" s="362"/>
      <c r="AN330" s="207"/>
      <c r="AO330" s="207"/>
      <c r="AP330" s="161"/>
      <c r="AQ330" s="208"/>
      <c r="AR330" s="209"/>
      <c r="AS330" s="209"/>
      <c r="AT330" s="209"/>
      <c r="AU330" s="371"/>
      <c r="AV330" s="42">
        <f t="shared" si="15"/>
        <v>0</v>
      </c>
      <c r="AX330" s="183"/>
      <c r="AY330" s="194"/>
      <c r="AZ330" s="194"/>
    </row>
    <row r="331" spans="1:52" ht="10.5" customHeight="1" x14ac:dyDescent="0.4">
      <c r="A331" s="1124" t="s">
        <v>244</v>
      </c>
      <c r="B331" s="1125"/>
      <c r="C331" s="1125"/>
      <c r="D331" s="1125"/>
      <c r="E331" s="1126"/>
      <c r="F331" s="210"/>
      <c r="G331" s="210"/>
      <c r="H331" s="1130">
        <f>SUM(H303:H330)</f>
        <v>3350</v>
      </c>
      <c r="I331" s="1130">
        <f>SUM(I303:I330)</f>
        <v>3350</v>
      </c>
      <c r="J331" s="1274">
        <f>SUM(J303:J330)</f>
        <v>0</v>
      </c>
      <c r="K331" s="1130">
        <f>SUM(K303:K330)</f>
        <v>3350</v>
      </c>
      <c r="L331" s="1886">
        <f>J331/H331</f>
        <v>0</v>
      </c>
      <c r="M331" s="211" t="s">
        <v>30</v>
      </c>
      <c r="N331" s="212">
        <f t="shared" ref="N331:AN332" si="16">N303+N305+N307+N309+N311+N313+N315+N317+N319+N321+N323+N325+N327+N329</f>
        <v>0</v>
      </c>
      <c r="O331" s="212">
        <f t="shared" si="16"/>
        <v>0</v>
      </c>
      <c r="P331" s="213">
        <f t="shared" si="16"/>
        <v>170</v>
      </c>
      <c r="Q331" s="213">
        <f t="shared" si="16"/>
        <v>230</v>
      </c>
      <c r="R331" s="212">
        <f t="shared" si="16"/>
        <v>0</v>
      </c>
      <c r="S331" s="213">
        <f t="shared" si="16"/>
        <v>0</v>
      </c>
      <c r="T331" s="213">
        <f t="shared" si="16"/>
        <v>0</v>
      </c>
      <c r="U331" s="213">
        <f t="shared" si="16"/>
        <v>350</v>
      </c>
      <c r="V331" s="213">
        <f t="shared" si="16"/>
        <v>230</v>
      </c>
      <c r="W331" s="213">
        <f t="shared" si="16"/>
        <v>100</v>
      </c>
      <c r="X331" s="212">
        <f t="shared" si="16"/>
        <v>0</v>
      </c>
      <c r="Y331" s="213">
        <f t="shared" si="16"/>
        <v>0</v>
      </c>
      <c r="Z331" s="212">
        <f t="shared" si="16"/>
        <v>0</v>
      </c>
      <c r="AA331" s="213">
        <f t="shared" si="16"/>
        <v>0</v>
      </c>
      <c r="AB331" s="213">
        <f t="shared" si="16"/>
        <v>230</v>
      </c>
      <c r="AC331" s="213">
        <f t="shared" si="16"/>
        <v>230</v>
      </c>
      <c r="AD331" s="212">
        <f t="shared" si="16"/>
        <v>0</v>
      </c>
      <c r="AE331" s="213">
        <f t="shared" si="16"/>
        <v>500</v>
      </c>
      <c r="AF331" s="213">
        <f t="shared" si="16"/>
        <v>500</v>
      </c>
      <c r="AG331" s="213">
        <f t="shared" si="16"/>
        <v>500</v>
      </c>
      <c r="AH331" s="213">
        <f t="shared" si="16"/>
        <v>210</v>
      </c>
      <c r="AI331" s="213">
        <f t="shared" si="16"/>
        <v>100</v>
      </c>
      <c r="AJ331" s="212">
        <f t="shared" si="16"/>
        <v>0</v>
      </c>
      <c r="AK331" s="213">
        <f t="shared" si="16"/>
        <v>0</v>
      </c>
      <c r="AL331" s="213">
        <f t="shared" si="16"/>
        <v>0</v>
      </c>
      <c r="AM331" s="213">
        <f t="shared" si="16"/>
        <v>0</v>
      </c>
      <c r="AN331" s="213">
        <f t="shared" si="16"/>
        <v>0</v>
      </c>
      <c r="AO331" s="213"/>
      <c r="AP331" s="213"/>
      <c r="AQ331" s="213"/>
      <c r="AR331" s="315"/>
      <c r="AS331" s="315"/>
      <c r="AT331" s="315"/>
      <c r="AU331" s="372"/>
      <c r="AV331" s="214">
        <f t="shared" si="15"/>
        <v>3350</v>
      </c>
      <c r="AX331" s="183"/>
      <c r="AY331" s="194"/>
      <c r="AZ331" s="194"/>
    </row>
    <row r="332" spans="1:52" ht="10.5" customHeight="1" thickBot="1" x14ac:dyDescent="0.45">
      <c r="A332" s="1127"/>
      <c r="B332" s="1128"/>
      <c r="C332" s="1128"/>
      <c r="D332" s="1128"/>
      <c r="E332" s="1129"/>
      <c r="F332" s="215"/>
      <c r="G332" s="215"/>
      <c r="H332" s="1131"/>
      <c r="I332" s="1874"/>
      <c r="J332" s="1217"/>
      <c r="K332" s="1874"/>
      <c r="L332" s="1887"/>
      <c r="M332" s="216" t="s">
        <v>31</v>
      </c>
      <c r="N332" s="217">
        <f t="shared" si="16"/>
        <v>0</v>
      </c>
      <c r="O332" s="217">
        <f t="shared" si="16"/>
        <v>0</v>
      </c>
      <c r="P332" s="218">
        <f t="shared" si="16"/>
        <v>0</v>
      </c>
      <c r="Q332" s="218">
        <f t="shared" si="16"/>
        <v>0</v>
      </c>
      <c r="R332" s="217">
        <f t="shared" si="16"/>
        <v>0</v>
      </c>
      <c r="S332" s="218">
        <f t="shared" si="16"/>
        <v>0</v>
      </c>
      <c r="T332" s="218">
        <f t="shared" si="16"/>
        <v>0</v>
      </c>
      <c r="U332" s="218">
        <f t="shared" si="16"/>
        <v>0</v>
      </c>
      <c r="V332" s="218">
        <f t="shared" si="16"/>
        <v>0</v>
      </c>
      <c r="W332" s="218">
        <f t="shared" si="16"/>
        <v>0</v>
      </c>
      <c r="X332" s="217">
        <f t="shared" si="16"/>
        <v>0</v>
      </c>
      <c r="Y332" s="218">
        <f t="shared" si="16"/>
        <v>0</v>
      </c>
      <c r="Z332" s="217">
        <f t="shared" si="16"/>
        <v>0</v>
      </c>
      <c r="AA332" s="218">
        <f t="shared" si="16"/>
        <v>0</v>
      </c>
      <c r="AB332" s="218">
        <f t="shared" si="16"/>
        <v>0</v>
      </c>
      <c r="AC332" s="218">
        <f t="shared" si="16"/>
        <v>0</v>
      </c>
      <c r="AD332" s="217">
        <f t="shared" si="16"/>
        <v>0</v>
      </c>
      <c r="AE332" s="218">
        <f t="shared" si="16"/>
        <v>0</v>
      </c>
      <c r="AF332" s="218">
        <f t="shared" si="16"/>
        <v>0</v>
      </c>
      <c r="AG332" s="218">
        <f t="shared" si="16"/>
        <v>0</v>
      </c>
      <c r="AH332" s="218">
        <f t="shared" si="16"/>
        <v>0</v>
      </c>
      <c r="AI332" s="218">
        <f t="shared" si="16"/>
        <v>0</v>
      </c>
      <c r="AJ332" s="217">
        <f t="shared" si="16"/>
        <v>0</v>
      </c>
      <c r="AK332" s="218">
        <f t="shared" si="16"/>
        <v>0</v>
      </c>
      <c r="AL332" s="218">
        <f t="shared" si="16"/>
        <v>0</v>
      </c>
      <c r="AM332" s="218">
        <f t="shared" si="16"/>
        <v>0</v>
      </c>
      <c r="AN332" s="218">
        <f t="shared" si="16"/>
        <v>0</v>
      </c>
      <c r="AO332" s="218"/>
      <c r="AP332" s="218"/>
      <c r="AQ332" s="218"/>
      <c r="AR332" s="316"/>
      <c r="AS332" s="316"/>
      <c r="AT332" s="316"/>
      <c r="AU332" s="162"/>
      <c r="AV332" s="219">
        <f t="shared" si="15"/>
        <v>0</v>
      </c>
      <c r="AX332" s="183"/>
      <c r="AY332" s="194"/>
      <c r="AZ332" s="194"/>
    </row>
    <row r="333" spans="1:52" s="184" customFormat="1" ht="13.2" customHeight="1" thickBot="1" x14ac:dyDescent="0.45">
      <c r="A333" s="1719" t="s">
        <v>371</v>
      </c>
      <c r="B333" s="1331" t="s">
        <v>372</v>
      </c>
      <c r="C333" s="1150"/>
      <c r="D333" s="1247" t="s">
        <v>224</v>
      </c>
      <c r="E333" s="152" t="s">
        <v>404</v>
      </c>
      <c r="F333" s="1140"/>
      <c r="G333" s="152"/>
      <c r="H333" s="1239">
        <v>3500</v>
      </c>
      <c r="I333" s="1230">
        <f>AV333</f>
        <v>3500</v>
      </c>
      <c r="J333" s="1232">
        <f>SUM(N334:AU334)</f>
        <v>0</v>
      </c>
      <c r="K333" s="1239">
        <f>H333-J333</f>
        <v>3500</v>
      </c>
      <c r="L333" s="1209"/>
      <c r="M333" s="30" t="s">
        <v>30</v>
      </c>
      <c r="N333" s="158"/>
      <c r="O333" s="158"/>
      <c r="P333" s="46">
        <v>200</v>
      </c>
      <c r="Q333" s="46">
        <v>200</v>
      </c>
      <c r="R333" s="158"/>
      <c r="S333" s="46">
        <v>200</v>
      </c>
      <c r="T333" s="46">
        <v>200</v>
      </c>
      <c r="U333" s="46">
        <v>200</v>
      </c>
      <c r="V333" s="46">
        <v>200</v>
      </c>
      <c r="W333" s="46">
        <v>200</v>
      </c>
      <c r="X333" s="158"/>
      <c r="Y333" s="46">
        <v>200</v>
      </c>
      <c r="Z333" s="158"/>
      <c r="AA333" s="46">
        <v>200</v>
      </c>
      <c r="AB333" s="46">
        <v>200</v>
      </c>
      <c r="AC333" s="46">
        <v>200</v>
      </c>
      <c r="AD333" s="158"/>
      <c r="AE333" s="46">
        <v>200</v>
      </c>
      <c r="AF333" s="46">
        <v>200</v>
      </c>
      <c r="AG333" s="46">
        <v>200</v>
      </c>
      <c r="AH333" s="46">
        <v>200</v>
      </c>
      <c r="AI333" s="46">
        <v>200</v>
      </c>
      <c r="AJ333" s="158"/>
      <c r="AK333" s="46">
        <v>200</v>
      </c>
      <c r="AL333" s="46">
        <v>100</v>
      </c>
      <c r="AM333" s="86"/>
      <c r="AN333" s="86"/>
      <c r="AO333" s="46"/>
      <c r="AP333" s="153"/>
      <c r="AQ333" s="159"/>
      <c r="AR333" s="159"/>
      <c r="AS333" s="159"/>
      <c r="AT333" s="159"/>
      <c r="AU333" s="153"/>
      <c r="AV333" s="34">
        <f t="shared" si="15"/>
        <v>3500</v>
      </c>
      <c r="AX333" s="183"/>
      <c r="AY333" s="194"/>
      <c r="AZ333" s="194"/>
    </row>
    <row r="334" spans="1:52" s="184" customFormat="1" ht="13.2" customHeight="1" thickBot="1" x14ac:dyDescent="0.45">
      <c r="A334" s="1281"/>
      <c r="B334" s="1465"/>
      <c r="C334" s="1150"/>
      <c r="D334" s="1248"/>
      <c r="E334" s="105" t="s">
        <v>403</v>
      </c>
      <c r="F334" s="1141"/>
      <c r="G334" s="161"/>
      <c r="H334" s="1240"/>
      <c r="I334" s="1235"/>
      <c r="J334" s="1236"/>
      <c r="K334" s="1240"/>
      <c r="L334" s="1222"/>
      <c r="M334" s="37" t="s">
        <v>31</v>
      </c>
      <c r="N334" s="205"/>
      <c r="O334" s="205"/>
      <c r="P334" s="50"/>
      <c r="Q334" s="50"/>
      <c r="R334" s="205"/>
      <c r="S334" s="50"/>
      <c r="T334" s="52"/>
      <c r="U334" s="52"/>
      <c r="V334" s="52"/>
      <c r="W334" s="50"/>
      <c r="X334" s="205"/>
      <c r="Y334" s="50"/>
      <c r="Z334" s="205"/>
      <c r="AA334" s="87"/>
      <c r="AB334" s="50"/>
      <c r="AC334" s="50"/>
      <c r="AD334" s="205"/>
      <c r="AE334" s="50"/>
      <c r="AF334" s="52"/>
      <c r="AG334" s="52"/>
      <c r="AH334" s="52"/>
      <c r="AI334" s="52"/>
      <c r="AJ334" s="205"/>
      <c r="AK334" s="52"/>
      <c r="AL334" s="52"/>
      <c r="AM334" s="87"/>
      <c r="AN334" s="52"/>
      <c r="AO334" s="52"/>
      <c r="AP334" s="162"/>
      <c r="AQ334" s="163"/>
      <c r="AR334" s="163"/>
      <c r="AS334" s="163"/>
      <c r="AT334" s="163"/>
      <c r="AU334" s="156"/>
      <c r="AV334" s="42">
        <f t="shared" si="15"/>
        <v>0</v>
      </c>
      <c r="AX334" s="183"/>
      <c r="AY334" s="194"/>
      <c r="AZ334" s="194"/>
    </row>
    <row r="335" spans="1:52" s="184" customFormat="1" ht="13.2" hidden="1" customHeight="1" thickBot="1" x14ac:dyDescent="0.45">
      <c r="A335" s="1719" t="s">
        <v>371</v>
      </c>
      <c r="B335" s="1465"/>
      <c r="C335" s="1150"/>
      <c r="D335" s="1247" t="s">
        <v>224</v>
      </c>
      <c r="E335" s="152" t="s">
        <v>401</v>
      </c>
      <c r="F335" s="1140"/>
      <c r="G335" s="152"/>
      <c r="H335" s="1239"/>
      <c r="I335" s="1230">
        <f>AV335</f>
        <v>0</v>
      </c>
      <c r="J335" s="1232">
        <f>SUM(N336:AU336)</f>
        <v>0</v>
      </c>
      <c r="K335" s="1239">
        <f>H335-J335</f>
        <v>0</v>
      </c>
      <c r="L335" s="1209"/>
      <c r="M335" s="30" t="s">
        <v>30</v>
      </c>
      <c r="N335" s="158"/>
      <c r="O335" s="158"/>
      <c r="P335" s="46"/>
      <c r="Q335" s="46"/>
      <c r="R335" s="158"/>
      <c r="S335" s="46"/>
      <c r="T335" s="46"/>
      <c r="U335" s="46"/>
      <c r="V335" s="46"/>
      <c r="W335" s="46"/>
      <c r="X335" s="158"/>
      <c r="Y335" s="46"/>
      <c r="Z335" s="158"/>
      <c r="AA335" s="86"/>
      <c r="AB335" s="46"/>
      <c r="AC335" s="46"/>
      <c r="AD335" s="158"/>
      <c r="AE335" s="46"/>
      <c r="AF335" s="46"/>
      <c r="AG335" s="46"/>
      <c r="AH335" s="46"/>
      <c r="AI335" s="46"/>
      <c r="AJ335" s="158"/>
      <c r="AK335" s="46"/>
      <c r="AL335" s="46"/>
      <c r="AM335" s="86"/>
      <c r="AN335" s="46"/>
      <c r="AO335" s="46"/>
      <c r="AP335" s="153"/>
      <c r="AQ335" s="159"/>
      <c r="AR335" s="159"/>
      <c r="AS335" s="159"/>
      <c r="AT335" s="159"/>
      <c r="AU335" s="153"/>
      <c r="AV335" s="34">
        <f t="shared" si="15"/>
        <v>0</v>
      </c>
      <c r="AX335" s="183"/>
      <c r="AY335" s="194"/>
      <c r="AZ335" s="194"/>
    </row>
    <row r="336" spans="1:52" s="184" customFormat="1" ht="13.2" hidden="1" customHeight="1" thickBot="1" x14ac:dyDescent="0.45">
      <c r="A336" s="1281"/>
      <c r="B336" s="1465"/>
      <c r="C336" s="1150"/>
      <c r="D336" s="1248"/>
      <c r="E336" s="105" t="s">
        <v>402</v>
      </c>
      <c r="F336" s="1141"/>
      <c r="G336" s="161"/>
      <c r="H336" s="1240"/>
      <c r="I336" s="1235"/>
      <c r="J336" s="1236"/>
      <c r="K336" s="1240"/>
      <c r="L336" s="1222"/>
      <c r="M336" s="37" t="s">
        <v>31</v>
      </c>
      <c r="N336" s="205"/>
      <c r="O336" s="205"/>
      <c r="P336" s="52"/>
      <c r="Q336" s="52"/>
      <c r="R336" s="205"/>
      <c r="S336" s="52"/>
      <c r="T336" s="52"/>
      <c r="U336" s="52"/>
      <c r="V336" s="52"/>
      <c r="W336" s="52"/>
      <c r="X336" s="205"/>
      <c r="Y336" s="52"/>
      <c r="Z336" s="205"/>
      <c r="AA336" s="87"/>
      <c r="AB336" s="52"/>
      <c r="AC336" s="52"/>
      <c r="AD336" s="205"/>
      <c r="AE336" s="52"/>
      <c r="AF336" s="52"/>
      <c r="AG336" s="52"/>
      <c r="AH336" s="52"/>
      <c r="AI336" s="52"/>
      <c r="AJ336" s="205"/>
      <c r="AK336" s="52"/>
      <c r="AL336" s="52"/>
      <c r="AM336" s="87"/>
      <c r="AN336" s="52"/>
      <c r="AO336" s="52"/>
      <c r="AP336" s="162"/>
      <c r="AQ336" s="163"/>
      <c r="AR336" s="163"/>
      <c r="AS336" s="163"/>
      <c r="AT336" s="163"/>
      <c r="AU336" s="156"/>
      <c r="AV336" s="42">
        <f t="shared" si="15"/>
        <v>0</v>
      </c>
      <c r="AX336" s="183"/>
      <c r="AY336" s="194"/>
      <c r="AZ336" s="194"/>
    </row>
    <row r="337" spans="1:52" s="184" customFormat="1" ht="13.2" hidden="1" customHeight="1" thickBot="1" x14ac:dyDescent="0.45">
      <c r="A337" s="1719" t="s">
        <v>371</v>
      </c>
      <c r="B337" s="1465"/>
      <c r="C337" s="1150"/>
      <c r="D337" s="1226"/>
      <c r="E337" s="249"/>
      <c r="F337" s="152"/>
      <c r="G337" s="152"/>
      <c r="H337" s="1239"/>
      <c r="I337" s="1230">
        <f>AV337</f>
        <v>0</v>
      </c>
      <c r="J337" s="1232">
        <f>SUM(N338:AU338)</f>
        <v>0</v>
      </c>
      <c r="K337" s="1239">
        <f>H337-J337</f>
        <v>0</v>
      </c>
      <c r="L337" s="1209"/>
      <c r="M337" s="30" t="s">
        <v>30</v>
      </c>
      <c r="N337" s="158"/>
      <c r="O337" s="158"/>
      <c r="P337" s="46"/>
      <c r="Q337" s="46"/>
      <c r="R337" s="158"/>
      <c r="S337" s="46"/>
      <c r="T337" s="46"/>
      <c r="U337" s="46"/>
      <c r="V337" s="46"/>
      <c r="W337" s="46"/>
      <c r="X337" s="158"/>
      <c r="Y337" s="46"/>
      <c r="Z337" s="158"/>
      <c r="AA337" s="86"/>
      <c r="AB337" s="46"/>
      <c r="AC337" s="46"/>
      <c r="AD337" s="158"/>
      <c r="AE337" s="46"/>
      <c r="AF337" s="46"/>
      <c r="AG337" s="46"/>
      <c r="AH337" s="46"/>
      <c r="AI337" s="46"/>
      <c r="AJ337" s="158"/>
      <c r="AK337" s="46"/>
      <c r="AL337" s="46"/>
      <c r="AM337" s="86"/>
      <c r="AN337" s="46"/>
      <c r="AO337" s="46"/>
      <c r="AP337" s="153"/>
      <c r="AQ337" s="159"/>
      <c r="AR337" s="159"/>
      <c r="AS337" s="159"/>
      <c r="AT337" s="159"/>
      <c r="AU337" s="153"/>
      <c r="AV337" s="34">
        <f t="shared" si="15"/>
        <v>0</v>
      </c>
      <c r="AX337" s="183"/>
      <c r="AY337" s="194"/>
      <c r="AZ337" s="194"/>
    </row>
    <row r="338" spans="1:52" s="184" customFormat="1" ht="13.2" hidden="1" customHeight="1" thickBot="1" x14ac:dyDescent="0.45">
      <c r="A338" s="1281"/>
      <c r="B338" s="1465"/>
      <c r="C338" s="1150"/>
      <c r="D338" s="1238"/>
      <c r="E338" s="300"/>
      <c r="F338" s="161"/>
      <c r="G338" s="161"/>
      <c r="H338" s="1240"/>
      <c r="I338" s="1235"/>
      <c r="J338" s="1236"/>
      <c r="K338" s="1240"/>
      <c r="L338" s="1222"/>
      <c r="M338" s="37" t="s">
        <v>31</v>
      </c>
      <c r="N338" s="205"/>
      <c r="O338" s="205"/>
      <c r="P338" s="52"/>
      <c r="Q338" s="52"/>
      <c r="R338" s="205"/>
      <c r="S338" s="52"/>
      <c r="T338" s="52"/>
      <c r="U338" s="52"/>
      <c r="V338" s="52"/>
      <c r="W338" s="52"/>
      <c r="X338" s="205"/>
      <c r="Y338" s="52"/>
      <c r="Z338" s="205"/>
      <c r="AA338" s="87"/>
      <c r="AB338" s="52"/>
      <c r="AC338" s="52"/>
      <c r="AD338" s="205"/>
      <c r="AE338" s="52"/>
      <c r="AF338" s="52"/>
      <c r="AG338" s="52"/>
      <c r="AH338" s="52"/>
      <c r="AI338" s="52"/>
      <c r="AJ338" s="205"/>
      <c r="AK338" s="52"/>
      <c r="AL338" s="52"/>
      <c r="AM338" s="87"/>
      <c r="AN338" s="52"/>
      <c r="AO338" s="52"/>
      <c r="AP338" s="162"/>
      <c r="AQ338" s="163"/>
      <c r="AR338" s="163"/>
      <c r="AS338" s="163"/>
      <c r="AT338" s="163"/>
      <c r="AU338" s="156"/>
      <c r="AV338" s="42">
        <f t="shared" si="15"/>
        <v>0</v>
      </c>
      <c r="AX338" s="183"/>
      <c r="AY338" s="194"/>
      <c r="AZ338" s="194"/>
    </row>
    <row r="339" spans="1:52" s="184" customFormat="1" ht="13.2" hidden="1" customHeight="1" thickBot="1" x14ac:dyDescent="0.45">
      <c r="A339" s="1719" t="s">
        <v>371</v>
      </c>
      <c r="B339" s="1465"/>
      <c r="C339" s="1150"/>
      <c r="D339" s="1226"/>
      <c r="E339" s="249"/>
      <c r="F339" s="1140"/>
      <c r="G339" s="329"/>
      <c r="H339" s="1142"/>
      <c r="I339" s="1230">
        <f>AV339</f>
        <v>0</v>
      </c>
      <c r="J339" s="1232">
        <f>SUM(N340:AU340)</f>
        <v>0</v>
      </c>
      <c r="K339" s="1239">
        <f>H339-J339</f>
        <v>0</v>
      </c>
      <c r="L339" s="1209"/>
      <c r="M339" s="30" t="s">
        <v>30</v>
      </c>
      <c r="N339" s="43"/>
      <c r="O339" s="43"/>
      <c r="P339" s="44"/>
      <c r="Q339" s="44"/>
      <c r="R339" s="43"/>
      <c r="S339" s="44"/>
      <c r="T339" s="44"/>
      <c r="U339" s="44"/>
      <c r="V339" s="44"/>
      <c r="W339" s="44"/>
      <c r="X339" s="43"/>
      <c r="Y339" s="44"/>
      <c r="Z339" s="43"/>
      <c r="AA339" s="86"/>
      <c r="AB339" s="44"/>
      <c r="AC339" s="44"/>
      <c r="AD339" s="43"/>
      <c r="AE339" s="44"/>
      <c r="AF339" s="44"/>
      <c r="AG339" s="46"/>
      <c r="AH339" s="44"/>
      <c r="AI339" s="44"/>
      <c r="AJ339" s="43"/>
      <c r="AK339" s="44"/>
      <c r="AL339" s="44"/>
      <c r="AM339" s="86"/>
      <c r="AN339" s="44"/>
      <c r="AO339" s="44"/>
      <c r="AP339" s="86"/>
      <c r="AQ339" s="46"/>
      <c r="AR339" s="46"/>
      <c r="AS339" s="46"/>
      <c r="AT339" s="46"/>
      <c r="AU339" s="86"/>
      <c r="AV339" s="34">
        <f t="shared" si="15"/>
        <v>0</v>
      </c>
      <c r="AX339" s="183"/>
      <c r="AY339" s="194"/>
      <c r="AZ339" s="194"/>
    </row>
    <row r="340" spans="1:52" ht="13.2" hidden="1" customHeight="1" thickBot="1" x14ac:dyDescent="0.45">
      <c r="A340" s="1281"/>
      <c r="B340" s="1351"/>
      <c r="C340" s="1150"/>
      <c r="D340" s="1238"/>
      <c r="E340" s="300"/>
      <c r="F340" s="1283"/>
      <c r="G340" s="107"/>
      <c r="H340" s="1137"/>
      <c r="I340" s="1235"/>
      <c r="J340" s="1236"/>
      <c r="K340" s="1240"/>
      <c r="L340" s="1222"/>
      <c r="M340" s="37" t="s">
        <v>31</v>
      </c>
      <c r="N340" s="206"/>
      <c r="O340" s="206"/>
      <c r="P340" s="207"/>
      <c r="Q340" s="207"/>
      <c r="R340" s="206"/>
      <c r="S340" s="207"/>
      <c r="T340" s="207"/>
      <c r="U340" s="207"/>
      <c r="V340" s="207"/>
      <c r="W340" s="207"/>
      <c r="X340" s="206"/>
      <c r="Y340" s="207"/>
      <c r="Z340" s="206"/>
      <c r="AA340" s="362"/>
      <c r="AB340" s="207"/>
      <c r="AC340" s="207"/>
      <c r="AD340" s="206"/>
      <c r="AE340" s="207"/>
      <c r="AF340" s="207"/>
      <c r="AG340" s="207"/>
      <c r="AH340" s="207"/>
      <c r="AI340" s="207"/>
      <c r="AJ340" s="206"/>
      <c r="AK340" s="207"/>
      <c r="AL340" s="207"/>
      <c r="AM340" s="362"/>
      <c r="AN340" s="207"/>
      <c r="AO340" s="207"/>
      <c r="AP340" s="161"/>
      <c r="AQ340" s="208"/>
      <c r="AR340" s="209"/>
      <c r="AS340" s="209"/>
      <c r="AT340" s="209"/>
      <c r="AU340" s="371"/>
      <c r="AV340" s="42">
        <f t="shared" si="15"/>
        <v>0</v>
      </c>
      <c r="AX340" s="183"/>
      <c r="AY340" s="194"/>
      <c r="AZ340" s="194"/>
    </row>
    <row r="341" spans="1:52" ht="10.5" customHeight="1" x14ac:dyDescent="0.4">
      <c r="A341" s="1124" t="s">
        <v>244</v>
      </c>
      <c r="B341" s="1125"/>
      <c r="C341" s="1125"/>
      <c r="D341" s="1125"/>
      <c r="E341" s="1126"/>
      <c r="F341" s="210"/>
      <c r="G341" s="210"/>
      <c r="H341" s="1130">
        <f>H333+H335+H337+H339</f>
        <v>3500</v>
      </c>
      <c r="I341" s="1130">
        <f>I333+I335+I337+I339</f>
        <v>3500</v>
      </c>
      <c r="J341" s="1274">
        <f>SUM(J313:J340)</f>
        <v>0</v>
      </c>
      <c r="K341" s="1130">
        <f>K333+K335+K337+K339</f>
        <v>3500</v>
      </c>
      <c r="L341" s="1886">
        <f>J341/H341</f>
        <v>0</v>
      </c>
      <c r="M341" s="211" t="s">
        <v>30</v>
      </c>
      <c r="N341" s="212">
        <f>N313+N315+N317+N319+N321+N323+N325+N327+N329+N331+N333+N335+N337+N339</f>
        <v>0</v>
      </c>
      <c r="O341" s="212">
        <f>O313+O315+O317+O319+O321+O323+O325+O327+O329+O331+O333+O335+O337+O339</f>
        <v>0</v>
      </c>
      <c r="P341" s="377">
        <f>P333+P335+P337+P339</f>
        <v>200</v>
      </c>
      <c r="Q341" s="377">
        <f>Q333+Q335+Q337+Q339</f>
        <v>200</v>
      </c>
      <c r="R341" s="378">
        <f>R313+R315+R317+R319+R321+R323+R325+R327+R329+R331+R333+R335+R337+R339</f>
        <v>0</v>
      </c>
      <c r="S341" s="377">
        <f t="shared" ref="S341:W342" si="17">S333+S335+S337+S339</f>
        <v>200</v>
      </c>
      <c r="T341" s="377">
        <f t="shared" si="17"/>
        <v>200</v>
      </c>
      <c r="U341" s="377">
        <f t="shared" si="17"/>
        <v>200</v>
      </c>
      <c r="V341" s="377">
        <f t="shared" si="17"/>
        <v>200</v>
      </c>
      <c r="W341" s="377">
        <f t="shared" si="17"/>
        <v>200</v>
      </c>
      <c r="X341" s="378">
        <f>X313+X315+X317+X319+X321+X323+X325+X327+X329+X331+X333+X335+X337+X339</f>
        <v>0</v>
      </c>
      <c r="Y341" s="377">
        <f>Y333+Y335+Y337+Y339</f>
        <v>200</v>
      </c>
      <c r="Z341" s="378">
        <f>Z313+Z315+Z317+Z319+Z321+Z323+Z325+Z327+Z329+Z331+Z333+Z335+Z337+Z339</f>
        <v>0</v>
      </c>
      <c r="AA341" s="377">
        <f t="shared" ref="AA341:AC342" si="18">AA333+AA335+AA337+AA339</f>
        <v>200</v>
      </c>
      <c r="AB341" s="377">
        <f t="shared" si="18"/>
        <v>200</v>
      </c>
      <c r="AC341" s="377">
        <f t="shared" si="18"/>
        <v>200</v>
      </c>
      <c r="AD341" s="378">
        <f>AD313+AD315+AD317+AD319+AD321+AD323+AD325+AD327+AD329+AD331+AD333+AD335+AD337+AD339</f>
        <v>0</v>
      </c>
      <c r="AE341" s="377">
        <f t="shared" ref="AE341:AI342" si="19">AE333+AE335+AE337+AE339</f>
        <v>200</v>
      </c>
      <c r="AF341" s="377">
        <f t="shared" si="19"/>
        <v>200</v>
      </c>
      <c r="AG341" s="377">
        <f t="shared" si="19"/>
        <v>200</v>
      </c>
      <c r="AH341" s="377">
        <f t="shared" si="19"/>
        <v>200</v>
      </c>
      <c r="AI341" s="377">
        <f t="shared" si="19"/>
        <v>200</v>
      </c>
      <c r="AJ341" s="378">
        <f>AJ313+AJ315+AJ317+AJ319+AJ321+AJ323+AJ325+AJ327+AJ329+AJ331+AJ333+AJ335+AJ337+AJ339</f>
        <v>0</v>
      </c>
      <c r="AK341" s="377">
        <f t="shared" ref="AK341:AN342" si="20">AK333+AK335+AK337+AK339</f>
        <v>200</v>
      </c>
      <c r="AL341" s="377">
        <f t="shared" si="20"/>
        <v>100</v>
      </c>
      <c r="AM341" s="377">
        <f t="shared" si="20"/>
        <v>0</v>
      </c>
      <c r="AN341" s="377">
        <f t="shared" si="20"/>
        <v>0</v>
      </c>
      <c r="AO341" s="213"/>
      <c r="AP341" s="213"/>
      <c r="AQ341" s="213"/>
      <c r="AR341" s="315"/>
      <c r="AS341" s="315"/>
      <c r="AT341" s="315"/>
      <c r="AU341" s="372"/>
      <c r="AV341" s="214">
        <f t="shared" si="15"/>
        <v>3500</v>
      </c>
      <c r="AX341" s="183"/>
      <c r="AY341" s="194"/>
      <c r="AZ341" s="194"/>
    </row>
    <row r="342" spans="1:52" ht="10.5" customHeight="1" thickBot="1" x14ac:dyDescent="0.45">
      <c r="A342" s="1127"/>
      <c r="B342" s="1128"/>
      <c r="C342" s="1128"/>
      <c r="D342" s="1128"/>
      <c r="E342" s="1129"/>
      <c r="F342" s="215"/>
      <c r="G342" s="215"/>
      <c r="H342" s="1131"/>
      <c r="I342" s="1131"/>
      <c r="J342" s="1217"/>
      <c r="K342" s="1131"/>
      <c r="L342" s="1887"/>
      <c r="M342" s="216" t="s">
        <v>31</v>
      </c>
      <c r="N342" s="217">
        <f>N314+N316+N318+N320+N322+N324+N326+N328+N330+N332+N334+N336+N338+N340</f>
        <v>0</v>
      </c>
      <c r="O342" s="217">
        <f>O314+O316+O318+O320+O322+O324+O326+O328+O330+O332+O334+O336+O338+O340</f>
        <v>0</v>
      </c>
      <c r="P342" s="218">
        <f>P334+P336+P338+P340</f>
        <v>0</v>
      </c>
      <c r="Q342" s="218">
        <f>Q334+Q336+Q338+Q340</f>
        <v>0</v>
      </c>
      <c r="R342" s="217">
        <f>R314+R316+R318+R320+R322+R324+R326+R328+R330+R332+R334+R336+R338+R340</f>
        <v>0</v>
      </c>
      <c r="S342" s="218">
        <f t="shared" si="17"/>
        <v>0</v>
      </c>
      <c r="T342" s="218">
        <f t="shared" si="17"/>
        <v>0</v>
      </c>
      <c r="U342" s="218">
        <f t="shared" si="17"/>
        <v>0</v>
      </c>
      <c r="V342" s="218">
        <f t="shared" si="17"/>
        <v>0</v>
      </c>
      <c r="W342" s="218">
        <f t="shared" si="17"/>
        <v>0</v>
      </c>
      <c r="X342" s="217">
        <f>X314+X316+X318+X320+X322+X324+X326+X328+X330+X332+X334+X336+X338+X340</f>
        <v>0</v>
      </c>
      <c r="Y342" s="218">
        <f>Y334+Y336+Y338+Y340</f>
        <v>0</v>
      </c>
      <c r="Z342" s="217">
        <f>Z314+Z316+Z318+Z320+Z322+Z324+Z326+Z328+Z330+Z332+Z334+Z336+Z338+Z340</f>
        <v>0</v>
      </c>
      <c r="AA342" s="218">
        <f t="shared" si="18"/>
        <v>0</v>
      </c>
      <c r="AB342" s="218">
        <f t="shared" si="18"/>
        <v>0</v>
      </c>
      <c r="AC342" s="218">
        <f t="shared" si="18"/>
        <v>0</v>
      </c>
      <c r="AD342" s="217">
        <f>AD314+AD316+AD318+AD320+AD322+AD324+AD326+AD328+AD330+AD332+AD334+AD336+AD338+AD340</f>
        <v>0</v>
      </c>
      <c r="AE342" s="218">
        <f t="shared" si="19"/>
        <v>0</v>
      </c>
      <c r="AF342" s="218">
        <f t="shared" si="19"/>
        <v>0</v>
      </c>
      <c r="AG342" s="218">
        <f t="shared" si="19"/>
        <v>0</v>
      </c>
      <c r="AH342" s="218">
        <f t="shared" si="19"/>
        <v>0</v>
      </c>
      <c r="AI342" s="218">
        <f t="shared" si="19"/>
        <v>0</v>
      </c>
      <c r="AJ342" s="217">
        <f>AJ314+AJ316+AJ318+AJ320+AJ322+AJ324+AJ326+AJ328+AJ330+AJ332+AJ334+AJ336+AJ338+AJ340</f>
        <v>0</v>
      </c>
      <c r="AK342" s="218">
        <f t="shared" si="20"/>
        <v>0</v>
      </c>
      <c r="AL342" s="218">
        <f t="shared" si="20"/>
        <v>0</v>
      </c>
      <c r="AM342" s="218">
        <f t="shared" si="20"/>
        <v>0</v>
      </c>
      <c r="AN342" s="218">
        <f t="shared" si="20"/>
        <v>0</v>
      </c>
      <c r="AO342" s="218"/>
      <c r="AP342" s="218"/>
      <c r="AQ342" s="218"/>
      <c r="AR342" s="316"/>
      <c r="AS342" s="316"/>
      <c r="AT342" s="316"/>
      <c r="AU342" s="162"/>
      <c r="AV342" s="219">
        <f t="shared" si="15"/>
        <v>0</v>
      </c>
      <c r="AX342" s="183"/>
      <c r="AY342" s="194"/>
      <c r="AZ342" s="194"/>
    </row>
    <row r="343" spans="1:52" s="184" customFormat="1" ht="12" customHeight="1" x14ac:dyDescent="0.4">
      <c r="A343" s="1124" t="s">
        <v>245</v>
      </c>
      <c r="B343" s="1318"/>
      <c r="C343" s="1318"/>
      <c r="D343" s="1318"/>
      <c r="E343" s="1319"/>
      <c r="F343" s="335"/>
      <c r="G343" s="335"/>
      <c r="H343" s="1845">
        <f>H301+H265+H184+H131+H61+H19+H331+H341</f>
        <v>42470</v>
      </c>
      <c r="I343" s="1845">
        <f>I301+I265+I184+I131+I61+I19+I331+I341</f>
        <v>35889</v>
      </c>
      <c r="J343" s="1888">
        <f>J301+J265+J184+J131+J61+J19+J331</f>
        <v>0</v>
      </c>
      <c r="K343" s="1845">
        <f>K301+K265+K184+K131+K61+K19+K331+K341</f>
        <v>39180</v>
      </c>
      <c r="L343" s="1890">
        <f>J343/H343</f>
        <v>0</v>
      </c>
      <c r="M343" s="220" t="s">
        <v>39</v>
      </c>
      <c r="N343" s="190">
        <f>N301+N265+N184+N131+N61+N19+N331</f>
        <v>0</v>
      </c>
      <c r="O343" s="190">
        <f>O301+O265+O184+O131+O61+O19+O331</f>
        <v>0</v>
      </c>
      <c r="P343" s="189">
        <f>P301+P265+P184+P131+P61+P19+P331+P341</f>
        <v>1300</v>
      </c>
      <c r="Q343" s="189">
        <f>Q301+Q265+Q184+Q131+Q61+Q19+Q331+Q341</f>
        <v>1917</v>
      </c>
      <c r="R343" s="190">
        <f>R301+R265+R184+R131+R61+R19+R331</f>
        <v>0</v>
      </c>
      <c r="S343" s="189">
        <f t="shared" ref="S343:W344" si="21">S301+S265+S184+S131+S61+S19+S331+S341</f>
        <v>2320</v>
      </c>
      <c r="T343" s="189">
        <f t="shared" si="21"/>
        <v>2230</v>
      </c>
      <c r="U343" s="189">
        <f t="shared" si="21"/>
        <v>2420</v>
      </c>
      <c r="V343" s="189">
        <f t="shared" si="21"/>
        <v>2380</v>
      </c>
      <c r="W343" s="189">
        <f t="shared" si="21"/>
        <v>2400</v>
      </c>
      <c r="X343" s="190">
        <f>X301+X265+X184+X131+X61+X19+X331</f>
        <v>0</v>
      </c>
      <c r="Y343" s="189">
        <f>Y301+Y265+Y184+Y131+Y61+Y19+Y331+Y341</f>
        <v>2220</v>
      </c>
      <c r="Z343" s="190">
        <f>Z301+Z265+Z184+Z131+Z61+Z19+Z331</f>
        <v>0</v>
      </c>
      <c r="AA343" s="189">
        <f t="shared" ref="AA343:AC344" si="22">AA301+AA265+AA184+AA131+AA61+AA19+AA331+AA341</f>
        <v>2545</v>
      </c>
      <c r="AB343" s="189">
        <f t="shared" si="22"/>
        <v>2425</v>
      </c>
      <c r="AC343" s="189">
        <f t="shared" si="22"/>
        <v>1965</v>
      </c>
      <c r="AD343" s="190">
        <f>AD301+AD265+AD184+AD131+AD61+AD19+AD331</f>
        <v>0</v>
      </c>
      <c r="AE343" s="189">
        <f t="shared" ref="AE343:AI344" si="23">AE301+AE265+AE184+AE131+AE61+AE19+AE331+AE341</f>
        <v>2155</v>
      </c>
      <c r="AF343" s="189">
        <f t="shared" si="23"/>
        <v>2160</v>
      </c>
      <c r="AG343" s="189">
        <f t="shared" si="23"/>
        <v>1850</v>
      </c>
      <c r="AH343" s="189">
        <f t="shared" si="23"/>
        <v>1460</v>
      </c>
      <c r="AI343" s="189">
        <f t="shared" si="23"/>
        <v>1540</v>
      </c>
      <c r="AJ343" s="190">
        <f>AJ301+AJ265+AJ184+AJ131+AJ61+AJ19+AJ331</f>
        <v>0</v>
      </c>
      <c r="AK343" s="189">
        <f>AK301+AK265+AK184+AK131+AK61+AK19+AK331+AK341</f>
        <v>1400</v>
      </c>
      <c r="AL343" s="189">
        <f>AL301+AL265+AL184+AL131+AL61+AL19+AL331+AL341</f>
        <v>900</v>
      </c>
      <c r="AM343" s="189">
        <f>AM301+AM265+AM184+AM131+AM61+AM19+AM331+AM341</f>
        <v>200</v>
      </c>
      <c r="AN343" s="189">
        <f>AN301+AN265+AN184+AN131+AN61+AN19+AN331+AN341</f>
        <v>0</v>
      </c>
      <c r="AO343" s="189"/>
      <c r="AP343" s="317"/>
      <c r="AQ343" s="317"/>
      <c r="AR343" s="317"/>
      <c r="AS343" s="317"/>
      <c r="AT343" s="317"/>
      <c r="AU343" s="373"/>
      <c r="AV343" s="221">
        <f t="shared" si="15"/>
        <v>35787</v>
      </c>
      <c r="AX343" s="183"/>
      <c r="AY343" s="194"/>
      <c r="AZ343" s="194"/>
    </row>
    <row r="344" spans="1:52" s="184" customFormat="1" ht="14.4" customHeight="1" thickBot="1" x14ac:dyDescent="0.45">
      <c r="A344" s="1320"/>
      <c r="B344" s="1321"/>
      <c r="C344" s="1321"/>
      <c r="D344" s="1321"/>
      <c r="E344" s="1322"/>
      <c r="F344" s="336"/>
      <c r="G344" s="336"/>
      <c r="H344" s="1846"/>
      <c r="I344" s="1846"/>
      <c r="J344" s="1889"/>
      <c r="K344" s="1846"/>
      <c r="L344" s="1891"/>
      <c r="M344" s="222" t="s">
        <v>40</v>
      </c>
      <c r="N344" s="223">
        <f>N302+N266+N185+N132+N62+N20+N332</f>
        <v>0</v>
      </c>
      <c r="O344" s="223">
        <f>O302+O266+O185+O132+O62+O20+O332</f>
        <v>0</v>
      </c>
      <c r="P344" s="218">
        <f>P316+P318+P320+P322+P324+P326+P328+P330+P332+P334+P336+P338+P340+P342</f>
        <v>0</v>
      </c>
      <c r="Q344" s="224">
        <f>Q302+Q266+Q185+Q132+Q62+Q20+Q332+Q342</f>
        <v>0</v>
      </c>
      <c r="R344" s="223">
        <f>R302+R266+R185+R132+R62+R20+R332</f>
        <v>0</v>
      </c>
      <c r="S344" s="224">
        <f t="shared" si="21"/>
        <v>0</v>
      </c>
      <c r="T344" s="224">
        <f t="shared" si="21"/>
        <v>0</v>
      </c>
      <c r="U344" s="224">
        <f t="shared" si="21"/>
        <v>0</v>
      </c>
      <c r="V344" s="224">
        <f t="shared" si="21"/>
        <v>0</v>
      </c>
      <c r="W344" s="224">
        <f t="shared" si="21"/>
        <v>0</v>
      </c>
      <c r="X344" s="223">
        <f>X302+X266+X185+X132+X62+X20+X332</f>
        <v>0</v>
      </c>
      <c r="Y344" s="224">
        <f>Y302+Y266+Y185+Y132+Y62+Y20+Y332+Y342</f>
        <v>0</v>
      </c>
      <c r="Z344" s="223">
        <f>Z302+Z266+Z185+Z132+Z62+Z20+Z332</f>
        <v>0</v>
      </c>
      <c r="AA344" s="224">
        <f t="shared" si="22"/>
        <v>0</v>
      </c>
      <c r="AB344" s="224">
        <f t="shared" si="22"/>
        <v>0</v>
      </c>
      <c r="AC344" s="224">
        <f t="shared" si="22"/>
        <v>0</v>
      </c>
      <c r="AD344" s="223">
        <f>AD302+AD266+AD185+AD132+AD62+AD20+AD332</f>
        <v>0</v>
      </c>
      <c r="AE344" s="224">
        <f t="shared" si="23"/>
        <v>0</v>
      </c>
      <c r="AF344" s="224">
        <f t="shared" si="23"/>
        <v>0</v>
      </c>
      <c r="AG344" s="224">
        <f t="shared" si="23"/>
        <v>0</v>
      </c>
      <c r="AH344" s="224">
        <f t="shared" si="23"/>
        <v>0</v>
      </c>
      <c r="AI344" s="224">
        <f t="shared" si="23"/>
        <v>0</v>
      </c>
      <c r="AJ344" s="223">
        <f>AJ302+AJ266+AJ185+AJ132+AJ62+AJ20+AJ332</f>
        <v>0</v>
      </c>
      <c r="AK344" s="224">
        <f>AK302+AK266+AK185+AK132+AK62+AK20+AK332+AK342</f>
        <v>0</v>
      </c>
      <c r="AL344" s="224">
        <f>AL302+AL266+AL185+AL132+AL62+AL20+AL332</f>
        <v>0</v>
      </c>
      <c r="AM344" s="224">
        <f>AM302+AM266+AM185+AM132+AM62+AM20+AM332</f>
        <v>0</v>
      </c>
      <c r="AN344" s="224">
        <f>AN302+AN266+AN185+AN132+AN62+AN20+AN332</f>
        <v>0</v>
      </c>
      <c r="AO344" s="318"/>
      <c r="AP344" s="319"/>
      <c r="AQ344" s="319"/>
      <c r="AR344" s="319"/>
      <c r="AS344" s="319"/>
      <c r="AT344" s="319"/>
      <c r="AU344" s="374"/>
      <c r="AV344" s="225">
        <f t="shared" si="15"/>
        <v>0</v>
      </c>
      <c r="AX344" s="183"/>
      <c r="AY344" s="194"/>
      <c r="AZ344" s="194"/>
    </row>
    <row r="345" spans="1:52" ht="16.5" customHeight="1" x14ac:dyDescent="0.4">
      <c r="A345" s="226"/>
      <c r="B345" s="227"/>
      <c r="C345" s="227"/>
      <c r="D345" s="227"/>
      <c r="E345" s="227"/>
      <c r="F345" s="227"/>
      <c r="G345" s="227"/>
      <c r="H345" s="228"/>
      <c r="I345" s="228"/>
      <c r="J345" s="229"/>
      <c r="K345" s="229"/>
      <c r="L345" s="229"/>
      <c r="M345" s="227"/>
      <c r="N345" s="5"/>
      <c r="Q345" s="230"/>
      <c r="R345" s="231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  <c r="AJ345" s="230"/>
      <c r="AK345" s="230"/>
      <c r="AL345" s="230"/>
      <c r="AM345" s="230"/>
      <c r="AN345" s="230"/>
      <c r="AO345" s="230"/>
    </row>
    <row r="346" spans="1:52" ht="18" thickBot="1" x14ac:dyDescent="0.45">
      <c r="A346" s="5" t="s">
        <v>246</v>
      </c>
      <c r="L346" s="232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</row>
    <row r="347" spans="1:52" ht="17.399999999999999" customHeight="1" x14ac:dyDescent="0.4">
      <c r="A347" s="1166" t="s">
        <v>7</v>
      </c>
      <c r="B347" s="1167"/>
      <c r="C347" s="1172" t="s">
        <v>9</v>
      </c>
      <c r="D347" s="1172" t="s">
        <v>10</v>
      </c>
      <c r="E347" s="1172" t="s">
        <v>11</v>
      </c>
      <c r="F347" s="1175" t="s">
        <v>12</v>
      </c>
      <c r="G347" s="1175" t="s">
        <v>13</v>
      </c>
      <c r="H347" s="1178" t="s">
        <v>14</v>
      </c>
      <c r="I347" s="1178" t="s">
        <v>247</v>
      </c>
      <c r="K347" s="234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</row>
    <row r="348" spans="1:52" x14ac:dyDescent="0.4">
      <c r="A348" s="1168"/>
      <c r="B348" s="1169"/>
      <c r="C348" s="1173"/>
      <c r="D348" s="1173"/>
      <c r="E348" s="1173"/>
      <c r="F348" s="1176"/>
      <c r="G348" s="1176"/>
      <c r="H348" s="1179"/>
      <c r="I348" s="1179"/>
      <c r="K348" s="233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</row>
    <row r="349" spans="1:52" ht="18" thickBot="1" x14ac:dyDescent="0.45">
      <c r="A349" s="1170"/>
      <c r="B349" s="1171"/>
      <c r="C349" s="1174"/>
      <c r="D349" s="1174"/>
      <c r="E349" s="1174"/>
      <c r="F349" s="1177"/>
      <c r="G349" s="1177"/>
      <c r="H349" s="1174"/>
      <c r="I349" s="1174"/>
      <c r="K349" s="234"/>
      <c r="L349" s="232"/>
    </row>
    <row r="350" spans="1:52" ht="18" hidden="1" thickBot="1" x14ac:dyDescent="0.45">
      <c r="A350" s="1743" t="s">
        <v>248</v>
      </c>
      <c r="B350" s="1744"/>
      <c r="C350" s="329"/>
      <c r="D350" s="1147" t="s">
        <v>249</v>
      </c>
      <c r="E350" s="235" t="s">
        <v>250</v>
      </c>
      <c r="F350" s="152"/>
      <c r="G350" s="152"/>
      <c r="H350" s="1142"/>
      <c r="I350" s="1143"/>
    </row>
    <row r="351" spans="1:52" ht="18" hidden="1" thickBot="1" x14ac:dyDescent="0.45">
      <c r="A351" s="1745"/>
      <c r="B351" s="1745"/>
      <c r="C351" s="107"/>
      <c r="D351" s="1135"/>
      <c r="E351" s="236" t="s">
        <v>251</v>
      </c>
      <c r="F351" s="105"/>
      <c r="G351" s="105"/>
      <c r="H351" s="1137"/>
      <c r="I351" s="1137"/>
    </row>
    <row r="352" spans="1:52" ht="18" hidden="1" thickBot="1" x14ac:dyDescent="0.45">
      <c r="A352" s="1745"/>
      <c r="B352" s="1745"/>
      <c r="C352" s="107"/>
      <c r="D352" s="1135"/>
      <c r="E352" s="236" t="s">
        <v>252</v>
      </c>
      <c r="F352" s="152"/>
      <c r="G352" s="152"/>
      <c r="H352" s="1142"/>
      <c r="I352" s="1143"/>
    </row>
    <row r="353" spans="1:9" ht="18" hidden="1" thickBot="1" x14ac:dyDescent="0.45">
      <c r="A353" s="1745"/>
      <c r="B353" s="1745"/>
      <c r="C353" s="107"/>
      <c r="D353" s="1135"/>
      <c r="E353" s="236" t="s">
        <v>253</v>
      </c>
      <c r="F353" s="105"/>
      <c r="G353" s="105"/>
      <c r="H353" s="1137"/>
      <c r="I353" s="1137"/>
    </row>
    <row r="354" spans="1:9" ht="18" hidden="1" thickBot="1" x14ac:dyDescent="0.45">
      <c r="A354" s="1745"/>
      <c r="B354" s="1745"/>
      <c r="C354" s="107"/>
      <c r="D354" s="1135"/>
      <c r="E354" s="236" t="s">
        <v>254</v>
      </c>
      <c r="F354" s="152"/>
      <c r="G354" s="152"/>
      <c r="H354" s="1143"/>
      <c r="I354" s="1143"/>
    </row>
    <row r="355" spans="1:9" ht="18" hidden="1" thickBot="1" x14ac:dyDescent="0.45">
      <c r="A355" s="1745"/>
      <c r="B355" s="1745"/>
      <c r="C355" s="107"/>
      <c r="D355" s="1159"/>
      <c r="E355" s="236" t="s">
        <v>255</v>
      </c>
      <c r="F355" s="105"/>
      <c r="G355" s="105"/>
      <c r="H355" s="1137"/>
      <c r="I355" s="1137"/>
    </row>
    <row r="356" spans="1:9" ht="18" hidden="1" thickBot="1" x14ac:dyDescent="0.45">
      <c r="A356" s="1745"/>
      <c r="B356" s="1745"/>
      <c r="C356" s="107"/>
      <c r="D356" s="1158" t="s">
        <v>256</v>
      </c>
      <c r="E356" s="236" t="s">
        <v>257</v>
      </c>
      <c r="F356" s="152"/>
      <c r="G356" s="152"/>
      <c r="H356" s="1142"/>
      <c r="I356" s="1143"/>
    </row>
    <row r="357" spans="1:9" ht="18" hidden="1" thickBot="1" x14ac:dyDescent="0.45">
      <c r="A357" s="1745"/>
      <c r="B357" s="1745"/>
      <c r="C357" s="107"/>
      <c r="D357" s="1135"/>
      <c r="E357" s="236" t="s">
        <v>258</v>
      </c>
      <c r="F357" s="105"/>
      <c r="G357" s="105"/>
      <c r="H357" s="1137"/>
      <c r="I357" s="1137"/>
    </row>
    <row r="358" spans="1:9" ht="18" hidden="1" thickBot="1" x14ac:dyDescent="0.45">
      <c r="A358" s="1745"/>
      <c r="B358" s="1745"/>
      <c r="C358" s="107"/>
      <c r="D358" s="1135"/>
      <c r="E358" s="236" t="s">
        <v>259</v>
      </c>
      <c r="F358" s="152"/>
      <c r="G358" s="152"/>
      <c r="H358" s="1142"/>
      <c r="I358" s="1142"/>
    </row>
    <row r="359" spans="1:9" ht="18" hidden="1" thickBot="1" x14ac:dyDescent="0.45">
      <c r="A359" s="1745"/>
      <c r="B359" s="1745"/>
      <c r="C359" s="107"/>
      <c r="D359" s="1135"/>
      <c r="E359" s="236" t="s">
        <v>260</v>
      </c>
      <c r="F359" s="105"/>
      <c r="G359" s="105"/>
      <c r="H359" s="1137"/>
      <c r="I359" s="1137"/>
    </row>
    <row r="360" spans="1:9" ht="18" hidden="1" thickBot="1" x14ac:dyDescent="0.45">
      <c r="A360" s="1745"/>
      <c r="B360" s="1745"/>
      <c r="C360" s="107"/>
      <c r="D360" s="1135"/>
      <c r="E360" s="236" t="s">
        <v>261</v>
      </c>
      <c r="F360" s="152"/>
      <c r="G360" s="152"/>
      <c r="H360" s="1142"/>
      <c r="I360" s="1143"/>
    </row>
    <row r="361" spans="1:9" ht="18" hidden="1" thickBot="1" x14ac:dyDescent="0.45">
      <c r="A361" s="1745"/>
      <c r="B361" s="1745"/>
      <c r="C361" s="107"/>
      <c r="D361" s="1135"/>
      <c r="E361" s="236" t="s">
        <v>262</v>
      </c>
      <c r="F361" s="105"/>
      <c r="G361" s="105"/>
      <c r="H361" s="1137"/>
      <c r="I361" s="1137"/>
    </row>
    <row r="362" spans="1:9" ht="17.399999999999999" hidden="1" customHeight="1" x14ac:dyDescent="0.4">
      <c r="A362" s="1745"/>
      <c r="B362" s="1745"/>
      <c r="C362" s="107"/>
      <c r="D362" s="1135"/>
      <c r="E362" s="236" t="s">
        <v>263</v>
      </c>
      <c r="F362" s="152"/>
      <c r="G362" s="152"/>
      <c r="H362" s="1142"/>
      <c r="I362" s="1143"/>
    </row>
    <row r="363" spans="1:9" ht="18" hidden="1" thickBot="1" x14ac:dyDescent="0.45">
      <c r="A363" s="1745"/>
      <c r="B363" s="1745"/>
      <c r="C363" s="107"/>
      <c r="D363" s="1159"/>
      <c r="E363" s="236" t="s">
        <v>264</v>
      </c>
      <c r="F363" s="105"/>
      <c r="G363" s="105"/>
      <c r="H363" s="1137"/>
      <c r="I363" s="1137"/>
    </row>
    <row r="364" spans="1:9" ht="18" hidden="1" thickBot="1" x14ac:dyDescent="0.45">
      <c r="A364" s="1745"/>
      <c r="B364" s="1745"/>
      <c r="C364" s="107"/>
      <c r="D364" s="1135" t="s">
        <v>265</v>
      </c>
      <c r="E364" s="236" t="s">
        <v>266</v>
      </c>
      <c r="F364" s="152"/>
      <c r="G364" s="152"/>
      <c r="H364" s="1142"/>
      <c r="I364" s="1142"/>
    </row>
    <row r="365" spans="1:9" ht="18" hidden="1" thickBot="1" x14ac:dyDescent="0.45">
      <c r="A365" s="1745"/>
      <c r="B365" s="1745"/>
      <c r="C365" s="107"/>
      <c r="D365" s="1135"/>
      <c r="E365" s="236" t="s">
        <v>267</v>
      </c>
      <c r="F365" s="105"/>
      <c r="G365" s="105"/>
      <c r="H365" s="1137"/>
      <c r="I365" s="1137"/>
    </row>
    <row r="366" spans="1:9" ht="18" hidden="1" thickBot="1" x14ac:dyDescent="0.45">
      <c r="A366" s="1745"/>
      <c r="B366" s="1745"/>
      <c r="C366" s="1150"/>
      <c r="D366" s="1135"/>
      <c r="E366" s="236" t="s">
        <v>268</v>
      </c>
      <c r="F366" s="152"/>
      <c r="G366" s="152"/>
      <c r="H366" s="1142"/>
      <c r="I366" s="1142"/>
    </row>
    <row r="367" spans="1:9" ht="18" hidden="1" thickBot="1" x14ac:dyDescent="0.45">
      <c r="A367" s="1745"/>
      <c r="B367" s="1745"/>
      <c r="C367" s="1150"/>
      <c r="D367" s="1135"/>
      <c r="E367" s="236" t="s">
        <v>269</v>
      </c>
      <c r="F367" s="105"/>
      <c r="G367" s="105"/>
      <c r="H367" s="1137"/>
      <c r="I367" s="1137"/>
    </row>
    <row r="368" spans="1:9" ht="18" hidden="1" thickBot="1" x14ac:dyDescent="0.45">
      <c r="A368" s="1745"/>
      <c r="B368" s="1745"/>
      <c r="C368" s="1150"/>
      <c r="D368" s="1135"/>
      <c r="E368" s="236" t="s">
        <v>270</v>
      </c>
      <c r="F368" s="152"/>
      <c r="G368" s="152"/>
      <c r="H368" s="1142"/>
      <c r="I368" s="1142"/>
    </row>
    <row r="369" spans="1:9" ht="18" hidden="1" thickBot="1" x14ac:dyDescent="0.45">
      <c r="A369" s="1745"/>
      <c r="B369" s="1745"/>
      <c r="C369" s="1150"/>
      <c r="D369" s="1135"/>
      <c r="E369" s="236" t="s">
        <v>271</v>
      </c>
      <c r="F369" s="105"/>
      <c r="G369" s="105"/>
      <c r="H369" s="1137"/>
      <c r="I369" s="1137"/>
    </row>
    <row r="370" spans="1:9" ht="18" hidden="1" thickBot="1" x14ac:dyDescent="0.45">
      <c r="A370" s="1745"/>
      <c r="B370" s="1745"/>
      <c r="C370" s="1150"/>
      <c r="D370" s="1135"/>
      <c r="E370" s="236" t="s">
        <v>272</v>
      </c>
      <c r="F370" s="152"/>
      <c r="G370" s="152"/>
      <c r="H370" s="1143"/>
      <c r="I370" s="1142"/>
    </row>
    <row r="371" spans="1:9" ht="18" hidden="1" thickBot="1" x14ac:dyDescent="0.45">
      <c r="A371" s="1745"/>
      <c r="B371" s="1745"/>
      <c r="C371" s="1150"/>
      <c r="D371" s="1135"/>
      <c r="E371" s="236" t="s">
        <v>273</v>
      </c>
      <c r="F371" s="105"/>
      <c r="G371" s="105"/>
      <c r="H371" s="1137"/>
      <c r="I371" s="1137"/>
    </row>
    <row r="372" spans="1:9" ht="18" thickBot="1" x14ac:dyDescent="0.45">
      <c r="A372" s="1745"/>
      <c r="B372" s="1745"/>
      <c r="C372" s="1150"/>
      <c r="D372" s="1135"/>
      <c r="E372" s="236" t="s">
        <v>274</v>
      </c>
      <c r="F372" s="152"/>
      <c r="G372" s="152"/>
      <c r="H372" s="1638">
        <v>8000</v>
      </c>
      <c r="I372" s="1230"/>
    </row>
    <row r="373" spans="1:9" ht="18" thickBot="1" x14ac:dyDescent="0.45">
      <c r="A373" s="1745"/>
      <c r="B373" s="1745"/>
      <c r="C373" s="1150"/>
      <c r="D373" s="1135"/>
      <c r="E373" s="236" t="s">
        <v>275</v>
      </c>
      <c r="F373" s="105"/>
      <c r="G373" s="105"/>
      <c r="H373" s="1639"/>
      <c r="I373" s="1137"/>
    </row>
    <row r="374" spans="1:9" ht="18" hidden="1" thickBot="1" x14ac:dyDescent="0.45">
      <c r="A374" s="1745"/>
      <c r="B374" s="1745"/>
      <c r="C374" s="1150"/>
      <c r="D374" s="1135"/>
      <c r="E374" s="236" t="s">
        <v>276</v>
      </c>
      <c r="F374" s="152"/>
      <c r="G374" s="152"/>
      <c r="H374" s="1142"/>
      <c r="I374" s="1142"/>
    </row>
    <row r="375" spans="1:9" ht="18" hidden="1" thickBot="1" x14ac:dyDescent="0.45">
      <c r="A375" s="1745"/>
      <c r="B375" s="1745"/>
      <c r="C375" s="1150"/>
      <c r="D375" s="1135"/>
      <c r="E375" s="236" t="s">
        <v>277</v>
      </c>
      <c r="F375" s="105"/>
      <c r="G375" s="105"/>
      <c r="H375" s="1137"/>
      <c r="I375" s="1137"/>
    </row>
    <row r="376" spans="1:9" ht="18" hidden="1" thickBot="1" x14ac:dyDescent="0.45">
      <c r="A376" s="1745"/>
      <c r="B376" s="1745"/>
      <c r="C376" s="1150"/>
      <c r="D376" s="1135"/>
      <c r="E376" s="236" t="s">
        <v>278</v>
      </c>
      <c r="F376" s="152"/>
      <c r="G376" s="152"/>
      <c r="H376" s="1142"/>
      <c r="I376" s="1142"/>
    </row>
    <row r="377" spans="1:9" ht="18" hidden="1" thickBot="1" x14ac:dyDescent="0.45">
      <c r="A377" s="1745"/>
      <c r="B377" s="1745"/>
      <c r="C377" s="1150"/>
      <c r="D377" s="1135"/>
      <c r="E377" s="236" t="s">
        <v>279</v>
      </c>
      <c r="F377" s="105"/>
      <c r="G377" s="105"/>
      <c r="H377" s="1137"/>
      <c r="I377" s="1137"/>
    </row>
    <row r="378" spans="1:9" ht="18" hidden="1" thickBot="1" x14ac:dyDescent="0.45">
      <c r="A378" s="1745"/>
      <c r="B378" s="1745"/>
      <c r="C378" s="237"/>
      <c r="D378" s="1135"/>
      <c r="E378" s="236" t="s">
        <v>280</v>
      </c>
      <c r="F378" s="152"/>
      <c r="G378" s="152"/>
      <c r="H378" s="1142"/>
      <c r="I378" s="1142"/>
    </row>
    <row r="379" spans="1:9" ht="18" hidden="1" thickBot="1" x14ac:dyDescent="0.45">
      <c r="A379" s="1745"/>
      <c r="B379" s="1745"/>
      <c r="C379" s="237"/>
      <c r="D379" s="1159"/>
      <c r="E379" s="236" t="s">
        <v>281</v>
      </c>
      <c r="F379" s="105"/>
      <c r="G379" s="105"/>
      <c r="H379" s="1137"/>
      <c r="I379" s="1137"/>
    </row>
    <row r="380" spans="1:9" ht="18" hidden="1" thickBot="1" x14ac:dyDescent="0.45">
      <c r="A380" s="1745"/>
      <c r="B380" s="1745"/>
      <c r="C380" s="237"/>
      <c r="D380" s="1158" t="s">
        <v>282</v>
      </c>
      <c r="E380" s="236" t="s">
        <v>283</v>
      </c>
      <c r="F380" s="152"/>
      <c r="G380" s="152"/>
      <c r="H380" s="1142"/>
      <c r="I380" s="1142"/>
    </row>
    <row r="381" spans="1:9" ht="18" hidden="1" thickBot="1" x14ac:dyDescent="0.45">
      <c r="A381" s="1745"/>
      <c r="B381" s="1745"/>
      <c r="C381" s="237"/>
      <c r="D381" s="1159"/>
      <c r="E381" s="236" t="s">
        <v>284</v>
      </c>
      <c r="F381" s="105"/>
      <c r="G381" s="105"/>
      <c r="H381" s="1137"/>
      <c r="I381" s="1137"/>
    </row>
    <row r="382" spans="1:9" ht="18" hidden="1" thickBot="1" x14ac:dyDescent="0.45">
      <c r="A382" s="1745"/>
      <c r="B382" s="1745"/>
      <c r="C382" s="237"/>
      <c r="D382" s="1158" t="s">
        <v>285</v>
      </c>
      <c r="E382" s="236" t="s">
        <v>286</v>
      </c>
      <c r="F382" s="152"/>
      <c r="G382" s="152"/>
      <c r="H382" s="1142"/>
      <c r="I382" s="1142"/>
    </row>
    <row r="383" spans="1:9" ht="18" hidden="1" thickBot="1" x14ac:dyDescent="0.45">
      <c r="A383" s="1745"/>
      <c r="B383" s="1745"/>
      <c r="C383" s="237"/>
      <c r="D383" s="1159"/>
      <c r="E383" s="236" t="s">
        <v>277</v>
      </c>
      <c r="F383" s="105"/>
      <c r="G383" s="105"/>
      <c r="H383" s="1137"/>
      <c r="I383" s="1137"/>
    </row>
    <row r="384" spans="1:9" ht="18" hidden="1" thickBot="1" x14ac:dyDescent="0.45">
      <c r="A384" s="1745"/>
      <c r="B384" s="1745"/>
      <c r="C384" s="237"/>
      <c r="D384" s="1158" t="s">
        <v>287</v>
      </c>
      <c r="E384" s="236" t="s">
        <v>288</v>
      </c>
      <c r="F384" s="152"/>
      <c r="G384" s="152"/>
      <c r="H384" s="1142"/>
      <c r="I384" s="1142"/>
    </row>
    <row r="385" spans="1:9" ht="18" hidden="1" thickBot="1" x14ac:dyDescent="0.45">
      <c r="A385" s="1745"/>
      <c r="B385" s="1745"/>
      <c r="C385" s="237"/>
      <c r="D385" s="1159"/>
      <c r="E385" s="236" t="s">
        <v>277</v>
      </c>
      <c r="F385" s="105"/>
      <c r="G385" s="105"/>
      <c r="H385" s="1137"/>
      <c r="I385" s="1137"/>
    </row>
    <row r="386" spans="1:9" ht="18" hidden="1" thickBot="1" x14ac:dyDescent="0.45">
      <c r="A386" s="1745"/>
      <c r="B386" s="1745"/>
      <c r="C386" s="237"/>
      <c r="D386" s="1158" t="s">
        <v>289</v>
      </c>
      <c r="E386" s="236" t="s">
        <v>290</v>
      </c>
      <c r="F386" s="152"/>
      <c r="G386" s="152"/>
      <c r="H386" s="1142"/>
      <c r="I386" s="1142"/>
    </row>
    <row r="387" spans="1:9" ht="18" hidden="1" thickBot="1" x14ac:dyDescent="0.45">
      <c r="A387" s="1745"/>
      <c r="B387" s="1745"/>
      <c r="C387" s="237"/>
      <c r="D387" s="1159"/>
      <c r="E387" s="236" t="s">
        <v>291</v>
      </c>
      <c r="F387" s="105"/>
      <c r="G387" s="105"/>
      <c r="H387" s="1137"/>
      <c r="I387" s="1137"/>
    </row>
    <row r="388" spans="1:9" ht="18" hidden="1" thickBot="1" x14ac:dyDescent="0.45">
      <c r="A388" s="1745"/>
      <c r="B388" s="1745"/>
      <c r="C388" s="237"/>
      <c r="D388" s="1158" t="s">
        <v>292</v>
      </c>
      <c r="E388" s="236" t="s">
        <v>293</v>
      </c>
      <c r="F388" s="152"/>
      <c r="G388" s="152"/>
      <c r="H388" s="1142"/>
      <c r="I388" s="1142"/>
    </row>
    <row r="389" spans="1:9" ht="18" hidden="1" thickBot="1" x14ac:dyDescent="0.45">
      <c r="A389" s="1745"/>
      <c r="B389" s="1745"/>
      <c r="C389" s="237"/>
      <c r="D389" s="1159"/>
      <c r="E389" s="236" t="s">
        <v>294</v>
      </c>
      <c r="F389" s="105"/>
      <c r="G389" s="105"/>
      <c r="H389" s="1137"/>
      <c r="I389" s="1137"/>
    </row>
    <row r="390" spans="1:9" ht="18" hidden="1" thickBot="1" x14ac:dyDescent="0.45">
      <c r="A390" s="1745"/>
      <c r="B390" s="1745"/>
      <c r="C390" s="237"/>
      <c r="D390" s="1158" t="s">
        <v>295</v>
      </c>
      <c r="E390" s="236" t="s">
        <v>296</v>
      </c>
      <c r="F390" s="152"/>
      <c r="G390" s="152"/>
      <c r="H390" s="1142"/>
      <c r="I390" s="1142"/>
    </row>
    <row r="391" spans="1:9" ht="18" hidden="1" thickBot="1" x14ac:dyDescent="0.45">
      <c r="A391" s="1745"/>
      <c r="B391" s="1745"/>
      <c r="C391" s="237"/>
      <c r="D391" s="1159"/>
      <c r="E391" s="236" t="s">
        <v>297</v>
      </c>
      <c r="F391" s="105"/>
      <c r="G391" s="105"/>
      <c r="H391" s="1137"/>
      <c r="I391" s="1137"/>
    </row>
    <row r="392" spans="1:9" ht="18" hidden="1" thickBot="1" x14ac:dyDescent="0.45">
      <c r="A392" s="1745"/>
      <c r="B392" s="1745"/>
      <c r="C392" s="237"/>
      <c r="D392" s="1158" t="s">
        <v>298</v>
      </c>
      <c r="E392" s="236" t="s">
        <v>299</v>
      </c>
      <c r="F392" s="152"/>
      <c r="G392" s="152"/>
      <c r="H392" s="1142"/>
      <c r="I392" s="1142"/>
    </row>
    <row r="393" spans="1:9" ht="18" hidden="1" thickBot="1" x14ac:dyDescent="0.45">
      <c r="A393" s="1745"/>
      <c r="B393" s="1745"/>
      <c r="C393" s="237"/>
      <c r="D393" s="1135"/>
      <c r="E393" s="236" t="s">
        <v>300</v>
      </c>
      <c r="F393" s="105"/>
      <c r="G393" s="105"/>
      <c r="H393" s="1137"/>
      <c r="I393" s="1137"/>
    </row>
    <row r="394" spans="1:9" ht="17.399999999999999" hidden="1" customHeight="1" x14ac:dyDescent="0.4">
      <c r="A394" s="1745"/>
      <c r="B394" s="1745"/>
      <c r="C394" s="237"/>
      <c r="D394" s="1158" t="s">
        <v>301</v>
      </c>
      <c r="E394" s="236" t="s">
        <v>302</v>
      </c>
      <c r="F394" s="152"/>
      <c r="G394" s="152"/>
      <c r="H394" s="1142"/>
      <c r="I394" s="1155"/>
    </row>
    <row r="395" spans="1:9" ht="18" hidden="1" thickBot="1" x14ac:dyDescent="0.45">
      <c r="A395" s="1745"/>
      <c r="B395" s="1745"/>
      <c r="C395" s="237"/>
      <c r="D395" s="1135"/>
      <c r="E395" s="236" t="s">
        <v>303</v>
      </c>
      <c r="F395" s="105"/>
      <c r="G395" s="105"/>
      <c r="H395" s="1137"/>
      <c r="I395" s="1139"/>
    </row>
    <row r="396" spans="1:9" ht="18" hidden="1" thickBot="1" x14ac:dyDescent="0.45">
      <c r="A396" s="1745"/>
      <c r="B396" s="1745"/>
      <c r="C396" s="237"/>
      <c r="D396" s="1135"/>
      <c r="E396" s="236" t="s">
        <v>304</v>
      </c>
      <c r="F396" s="152"/>
      <c r="G396" s="152"/>
      <c r="H396" s="1142"/>
      <c r="I396" s="1155"/>
    </row>
    <row r="397" spans="1:9" ht="18" hidden="1" thickBot="1" x14ac:dyDescent="0.45">
      <c r="A397" s="1745"/>
      <c r="B397" s="1745"/>
      <c r="C397" s="237"/>
      <c r="D397" s="1135"/>
      <c r="E397" s="236" t="s">
        <v>305</v>
      </c>
      <c r="F397" s="105"/>
      <c r="G397" s="105"/>
      <c r="H397" s="1137"/>
      <c r="I397" s="1139"/>
    </row>
    <row r="398" spans="1:9" ht="18" hidden="1" thickBot="1" x14ac:dyDescent="0.45">
      <c r="A398" s="1745"/>
      <c r="B398" s="1745"/>
      <c r="C398" s="237"/>
      <c r="D398" s="1135"/>
      <c r="E398" s="236" t="s">
        <v>306</v>
      </c>
      <c r="F398" s="152"/>
      <c r="G398" s="152"/>
      <c r="H398" s="1142"/>
      <c r="I398" s="1622"/>
    </row>
    <row r="399" spans="1:9" ht="18" hidden="1" thickBot="1" x14ac:dyDescent="0.45">
      <c r="A399" s="1745"/>
      <c r="B399" s="1745"/>
      <c r="C399" s="237"/>
      <c r="D399" s="1135"/>
      <c r="E399" s="236" t="s">
        <v>307</v>
      </c>
      <c r="F399" s="238"/>
      <c r="G399" s="238"/>
      <c r="H399" s="1144"/>
      <c r="I399" s="1146"/>
    </row>
    <row r="400" spans="1:9" ht="18" hidden="1" thickBot="1" x14ac:dyDescent="0.45">
      <c r="A400" s="1745"/>
      <c r="B400" s="1745"/>
      <c r="C400" s="237"/>
      <c r="D400" s="1135"/>
      <c r="E400" s="236" t="s">
        <v>306</v>
      </c>
      <c r="F400" s="152"/>
      <c r="G400" s="152"/>
      <c r="H400" s="1142"/>
      <c r="I400" s="1622"/>
    </row>
    <row r="401" spans="1:9" ht="18" hidden="1" thickBot="1" x14ac:dyDescent="0.45">
      <c r="A401" s="1892"/>
      <c r="B401" s="1892"/>
      <c r="C401" s="239"/>
      <c r="D401" s="1148"/>
      <c r="E401" s="236" t="s">
        <v>308</v>
      </c>
      <c r="F401" s="238"/>
      <c r="G401" s="238"/>
      <c r="H401" s="1144"/>
      <c r="I401" s="1146"/>
    </row>
    <row r="402" spans="1:9" x14ac:dyDescent="0.4">
      <c r="A402" s="1124" t="s">
        <v>309</v>
      </c>
      <c r="B402" s="1125"/>
      <c r="C402" s="1125"/>
      <c r="D402" s="1125"/>
      <c r="E402" s="1126"/>
      <c r="F402" s="210"/>
      <c r="G402" s="210"/>
      <c r="H402" s="1130">
        <f>SUM(H350:H401)</f>
        <v>8000</v>
      </c>
      <c r="I402" s="1130">
        <f>SUM(I350:I401)</f>
        <v>0</v>
      </c>
    </row>
    <row r="403" spans="1:9" ht="18" thickBot="1" x14ac:dyDescent="0.45">
      <c r="A403" s="1127"/>
      <c r="B403" s="1128"/>
      <c r="C403" s="1128"/>
      <c r="D403" s="1128"/>
      <c r="E403" s="1129"/>
      <c r="F403" s="215"/>
      <c r="G403" s="215"/>
      <c r="H403" s="1131"/>
      <c r="I403" s="1131"/>
    </row>
  </sheetData>
  <mergeCells count="1507">
    <mergeCell ref="D30:D32"/>
    <mergeCell ref="N7:R7"/>
    <mergeCell ref="S7:X7"/>
    <mergeCell ref="L10:L18"/>
    <mergeCell ref="B21:B29"/>
    <mergeCell ref="I21:I29"/>
    <mergeCell ref="J21:J29"/>
    <mergeCell ref="K21:K29"/>
    <mergeCell ref="L21:L29"/>
    <mergeCell ref="C27:C29"/>
    <mergeCell ref="D27:D29"/>
    <mergeCell ref="F27:F29"/>
    <mergeCell ref="A402:E403"/>
    <mergeCell ref="H402:H403"/>
    <mergeCell ref="I402:I403"/>
    <mergeCell ref="I10:I18"/>
    <mergeCell ref="J10:J18"/>
    <mergeCell ref="K10:K18"/>
    <mergeCell ref="A27:A29"/>
    <mergeCell ref="H27:H29"/>
    <mergeCell ref="G10:G18"/>
    <mergeCell ref="G21:G29"/>
    <mergeCell ref="D394:D401"/>
    <mergeCell ref="H394:H395"/>
    <mergeCell ref="I394:I395"/>
    <mergeCell ref="H396:H397"/>
    <mergeCell ref="I396:I397"/>
    <mergeCell ref="H398:H399"/>
    <mergeCell ref="I398:I399"/>
    <mergeCell ref="H400:H401"/>
    <mergeCell ref="I400:I401"/>
    <mergeCell ref="D390:D391"/>
    <mergeCell ref="H390:H391"/>
    <mergeCell ref="I390:I391"/>
    <mergeCell ref="D392:D393"/>
    <mergeCell ref="H392:H393"/>
    <mergeCell ref="I392:I393"/>
    <mergeCell ref="D386:D387"/>
    <mergeCell ref="H386:H387"/>
    <mergeCell ref="I386:I387"/>
    <mergeCell ref="D388:D389"/>
    <mergeCell ref="H388:H389"/>
    <mergeCell ref="I388:I389"/>
    <mergeCell ref="D382:D383"/>
    <mergeCell ref="H382:H383"/>
    <mergeCell ref="I382:I383"/>
    <mergeCell ref="D384:D385"/>
    <mergeCell ref="H384:H385"/>
    <mergeCell ref="I384:I385"/>
    <mergeCell ref="I380:I381"/>
    <mergeCell ref="H370:H371"/>
    <mergeCell ref="I370:I371"/>
    <mergeCell ref="C372:C373"/>
    <mergeCell ref="H372:H373"/>
    <mergeCell ref="I372:I373"/>
    <mergeCell ref="C374:C375"/>
    <mergeCell ref="H374:H375"/>
    <mergeCell ref="I374:I375"/>
    <mergeCell ref="D364:D379"/>
    <mergeCell ref="H364:H365"/>
    <mergeCell ref="I364:I365"/>
    <mergeCell ref="C366:C367"/>
    <mergeCell ref="H366:H367"/>
    <mergeCell ref="I366:I367"/>
    <mergeCell ref="C368:C369"/>
    <mergeCell ref="H368:H369"/>
    <mergeCell ref="I368:I369"/>
    <mergeCell ref="C370:C371"/>
    <mergeCell ref="D356:D363"/>
    <mergeCell ref="H356:H357"/>
    <mergeCell ref="I356:I357"/>
    <mergeCell ref="H358:H359"/>
    <mergeCell ref="I358:I359"/>
    <mergeCell ref="H360:H361"/>
    <mergeCell ref="I360:I361"/>
    <mergeCell ref="H362:H363"/>
    <mergeCell ref="I362:I363"/>
    <mergeCell ref="H347:H349"/>
    <mergeCell ref="I347:I349"/>
    <mergeCell ref="A350:B401"/>
    <mergeCell ref="D350:D355"/>
    <mergeCell ref="H350:H351"/>
    <mergeCell ref="I350:I351"/>
    <mergeCell ref="H352:H353"/>
    <mergeCell ref="I352:I353"/>
    <mergeCell ref="H354:H355"/>
    <mergeCell ref="I354:I355"/>
    <mergeCell ref="A347:B349"/>
    <mergeCell ref="C347:C349"/>
    <mergeCell ref="D347:D349"/>
    <mergeCell ref="E347:E349"/>
    <mergeCell ref="F347:F349"/>
    <mergeCell ref="G347:G349"/>
    <mergeCell ref="C376:C377"/>
    <mergeCell ref="H376:H377"/>
    <mergeCell ref="I376:I377"/>
    <mergeCell ref="H378:H379"/>
    <mergeCell ref="I378:I379"/>
    <mergeCell ref="D380:D381"/>
    <mergeCell ref="H380:H381"/>
    <mergeCell ref="A343:E344"/>
    <mergeCell ref="H343:H344"/>
    <mergeCell ref="I343:I344"/>
    <mergeCell ref="J343:J344"/>
    <mergeCell ref="K343:K344"/>
    <mergeCell ref="L343:L344"/>
    <mergeCell ref="A341:E342"/>
    <mergeCell ref="H341:H342"/>
    <mergeCell ref="I341:I342"/>
    <mergeCell ref="J341:J342"/>
    <mergeCell ref="K341:K342"/>
    <mergeCell ref="L341:L342"/>
    <mergeCell ref="L337:L338"/>
    <mergeCell ref="A339:A340"/>
    <mergeCell ref="C339:C340"/>
    <mergeCell ref="D339:D340"/>
    <mergeCell ref="F339:F340"/>
    <mergeCell ref="H339:H340"/>
    <mergeCell ref="I339:I340"/>
    <mergeCell ref="J339:J340"/>
    <mergeCell ref="K339:K340"/>
    <mergeCell ref="L339:L340"/>
    <mergeCell ref="J335:J336"/>
    <mergeCell ref="K335:K336"/>
    <mergeCell ref="L335:L336"/>
    <mergeCell ref="A337:A338"/>
    <mergeCell ref="C337:C338"/>
    <mergeCell ref="D337:D338"/>
    <mergeCell ref="H337:H338"/>
    <mergeCell ref="I337:I338"/>
    <mergeCell ref="J337:J338"/>
    <mergeCell ref="K337:K338"/>
    <mergeCell ref="I333:I334"/>
    <mergeCell ref="J333:J334"/>
    <mergeCell ref="K333:K334"/>
    <mergeCell ref="L333:L334"/>
    <mergeCell ref="A335:A336"/>
    <mergeCell ref="C335:C336"/>
    <mergeCell ref="D335:D336"/>
    <mergeCell ref="F335:F336"/>
    <mergeCell ref="H335:H336"/>
    <mergeCell ref="I335:I336"/>
    <mergeCell ref="A333:A334"/>
    <mergeCell ref="B333:B340"/>
    <mergeCell ref="C333:C334"/>
    <mergeCell ref="D333:D334"/>
    <mergeCell ref="F333:F334"/>
    <mergeCell ref="H333:H334"/>
    <mergeCell ref="A331:E332"/>
    <mergeCell ref="H331:H332"/>
    <mergeCell ref="I331:I332"/>
    <mergeCell ref="J331:J332"/>
    <mergeCell ref="K331:K332"/>
    <mergeCell ref="L331:L332"/>
    <mergeCell ref="L327:L328"/>
    <mergeCell ref="A329:A330"/>
    <mergeCell ref="C329:C330"/>
    <mergeCell ref="D329:D330"/>
    <mergeCell ref="F329:F330"/>
    <mergeCell ref="H329:H330"/>
    <mergeCell ref="I329:I330"/>
    <mergeCell ref="J329:J330"/>
    <mergeCell ref="K329:K330"/>
    <mergeCell ref="L329:L330"/>
    <mergeCell ref="J325:J326"/>
    <mergeCell ref="K325:K326"/>
    <mergeCell ref="L325:L326"/>
    <mergeCell ref="A327:A328"/>
    <mergeCell ref="C327:C328"/>
    <mergeCell ref="D327:D328"/>
    <mergeCell ref="H327:H328"/>
    <mergeCell ref="I327:I328"/>
    <mergeCell ref="J327:J328"/>
    <mergeCell ref="K327:K328"/>
    <mergeCell ref="A325:A326"/>
    <mergeCell ref="C325:C326"/>
    <mergeCell ref="D325:D326"/>
    <mergeCell ref="F325:F326"/>
    <mergeCell ref="H325:H326"/>
    <mergeCell ref="I325:I326"/>
    <mergeCell ref="L321:L322"/>
    <mergeCell ref="A323:A324"/>
    <mergeCell ref="C323:C324"/>
    <mergeCell ref="D323:D324"/>
    <mergeCell ref="F323:F324"/>
    <mergeCell ref="H323:H324"/>
    <mergeCell ref="I323:I324"/>
    <mergeCell ref="J323:J324"/>
    <mergeCell ref="K323:K324"/>
    <mergeCell ref="L323:L324"/>
    <mergeCell ref="A321:A322"/>
    <mergeCell ref="C321:C322"/>
    <mergeCell ref="H321:H322"/>
    <mergeCell ref="I321:I322"/>
    <mergeCell ref="J321:J322"/>
    <mergeCell ref="K321:K322"/>
    <mergeCell ref="K317:K318"/>
    <mergeCell ref="L317:L318"/>
    <mergeCell ref="A319:A320"/>
    <mergeCell ref="C319:C320"/>
    <mergeCell ref="D319:D322"/>
    <mergeCell ref="H319:H320"/>
    <mergeCell ref="I319:I320"/>
    <mergeCell ref="J319:J320"/>
    <mergeCell ref="K319:K320"/>
    <mergeCell ref="L319:L320"/>
    <mergeCell ref="A317:A318"/>
    <mergeCell ref="D317:D318"/>
    <mergeCell ref="F317:F318"/>
    <mergeCell ref="H317:H318"/>
    <mergeCell ref="I317:I318"/>
    <mergeCell ref="J317:J318"/>
    <mergeCell ref="D315:D316"/>
    <mergeCell ref="H315:H316"/>
    <mergeCell ref="I315:I316"/>
    <mergeCell ref="J315:J316"/>
    <mergeCell ref="K315:K316"/>
    <mergeCell ref="L315:L316"/>
    <mergeCell ref="A313:A314"/>
    <mergeCell ref="D313:D314"/>
    <mergeCell ref="H313:H314"/>
    <mergeCell ref="I313:I314"/>
    <mergeCell ref="J313:J314"/>
    <mergeCell ref="K313:K314"/>
    <mergeCell ref="L309:L310"/>
    <mergeCell ref="A311:A312"/>
    <mergeCell ref="D311:D312"/>
    <mergeCell ref="F311:F312"/>
    <mergeCell ref="H311:H312"/>
    <mergeCell ref="I311:I312"/>
    <mergeCell ref="J311:J312"/>
    <mergeCell ref="K311:K312"/>
    <mergeCell ref="L311:L312"/>
    <mergeCell ref="I307:I308"/>
    <mergeCell ref="J307:J308"/>
    <mergeCell ref="K307:K308"/>
    <mergeCell ref="L307:L308"/>
    <mergeCell ref="A309:A310"/>
    <mergeCell ref="D309:D310"/>
    <mergeCell ref="H309:H310"/>
    <mergeCell ref="I309:I310"/>
    <mergeCell ref="J309:J310"/>
    <mergeCell ref="K309:K310"/>
    <mergeCell ref="J303:J304"/>
    <mergeCell ref="K303:K304"/>
    <mergeCell ref="L303:L304"/>
    <mergeCell ref="A305:A306"/>
    <mergeCell ref="D305:D306"/>
    <mergeCell ref="H305:H306"/>
    <mergeCell ref="I305:I306"/>
    <mergeCell ref="J305:J306"/>
    <mergeCell ref="K305:K306"/>
    <mergeCell ref="L305:L306"/>
    <mergeCell ref="A303:A304"/>
    <mergeCell ref="B303:B330"/>
    <mergeCell ref="D303:D304"/>
    <mergeCell ref="F303:F304"/>
    <mergeCell ref="H303:H304"/>
    <mergeCell ref="I303:I304"/>
    <mergeCell ref="A307:A308"/>
    <mergeCell ref="D307:D308"/>
    <mergeCell ref="F307:F308"/>
    <mergeCell ref="H307:H308"/>
    <mergeCell ref="L313:L314"/>
    <mergeCell ref="A315:A316"/>
    <mergeCell ref="AX299:BA300"/>
    <mergeCell ref="A301:E302"/>
    <mergeCell ref="F301:F302"/>
    <mergeCell ref="H301:H302"/>
    <mergeCell ref="I301:I302"/>
    <mergeCell ref="J301:J302"/>
    <mergeCell ref="K301:K302"/>
    <mergeCell ref="L301:L302"/>
    <mergeCell ref="L297:L298"/>
    <mergeCell ref="AX297:AY298"/>
    <mergeCell ref="A299:A300"/>
    <mergeCell ref="C299:C300"/>
    <mergeCell ref="D299:D300"/>
    <mergeCell ref="H299:H300"/>
    <mergeCell ref="I299:I300"/>
    <mergeCell ref="J299:J300"/>
    <mergeCell ref="K299:K300"/>
    <mergeCell ref="L299:L300"/>
    <mergeCell ref="K295:K296"/>
    <mergeCell ref="L295:L296"/>
    <mergeCell ref="A297:A298"/>
    <mergeCell ref="C297:C298"/>
    <mergeCell ref="D297:D298"/>
    <mergeCell ref="F297:F298"/>
    <mergeCell ref="H297:H298"/>
    <mergeCell ref="I297:I298"/>
    <mergeCell ref="J297:J298"/>
    <mergeCell ref="K297:K298"/>
    <mergeCell ref="A295:A296"/>
    <mergeCell ref="C295:C296"/>
    <mergeCell ref="D295:D296"/>
    <mergeCell ref="H295:H296"/>
    <mergeCell ref="I295:I296"/>
    <mergeCell ref="J295:J296"/>
    <mergeCell ref="AX291:AY292"/>
    <mergeCell ref="A293:A294"/>
    <mergeCell ref="C293:C294"/>
    <mergeCell ref="D293:D294"/>
    <mergeCell ref="H293:H294"/>
    <mergeCell ref="I293:I294"/>
    <mergeCell ref="J293:J294"/>
    <mergeCell ref="K293:K294"/>
    <mergeCell ref="L293:L294"/>
    <mergeCell ref="L289:L290"/>
    <mergeCell ref="AX289:AY290"/>
    <mergeCell ref="A291:A292"/>
    <mergeCell ref="C291:C292"/>
    <mergeCell ref="D291:D292"/>
    <mergeCell ref="H291:H292"/>
    <mergeCell ref="I291:I292"/>
    <mergeCell ref="J291:J292"/>
    <mergeCell ref="K291:K292"/>
    <mergeCell ref="L291:L292"/>
    <mergeCell ref="L287:L288"/>
    <mergeCell ref="A289:A290"/>
    <mergeCell ref="C289:C290"/>
    <mergeCell ref="D289:D290"/>
    <mergeCell ref="F289:F290"/>
    <mergeCell ref="G289:G290"/>
    <mergeCell ref="H289:H290"/>
    <mergeCell ref="I289:I290"/>
    <mergeCell ref="J289:J290"/>
    <mergeCell ref="K289:K290"/>
    <mergeCell ref="K285:K286"/>
    <mergeCell ref="L285:L286"/>
    <mergeCell ref="AX285:AX286"/>
    <mergeCell ref="A287:A288"/>
    <mergeCell ref="C287:C288"/>
    <mergeCell ref="D287:D288"/>
    <mergeCell ref="H287:H288"/>
    <mergeCell ref="I287:I288"/>
    <mergeCell ref="J287:J288"/>
    <mergeCell ref="K287:K288"/>
    <mergeCell ref="A285:A286"/>
    <mergeCell ref="C285:C286"/>
    <mergeCell ref="D285:D286"/>
    <mergeCell ref="H285:H286"/>
    <mergeCell ref="I285:I286"/>
    <mergeCell ref="J285:J286"/>
    <mergeCell ref="AX281:AY282"/>
    <mergeCell ref="A283:A284"/>
    <mergeCell ref="C283:C284"/>
    <mergeCell ref="D283:D284"/>
    <mergeCell ref="F283:F284"/>
    <mergeCell ref="H283:H284"/>
    <mergeCell ref="I283:I284"/>
    <mergeCell ref="J283:J284"/>
    <mergeCell ref="K283:K284"/>
    <mergeCell ref="L283:L284"/>
    <mergeCell ref="H273:H274"/>
    <mergeCell ref="I273:I274"/>
    <mergeCell ref="L279:L280"/>
    <mergeCell ref="A281:A282"/>
    <mergeCell ref="C281:C282"/>
    <mergeCell ref="D281:D282"/>
    <mergeCell ref="H281:H282"/>
    <mergeCell ref="I281:I282"/>
    <mergeCell ref="J281:J282"/>
    <mergeCell ref="K281:K282"/>
    <mergeCell ref="L281:L282"/>
    <mergeCell ref="J277:J278"/>
    <mergeCell ref="K277:K278"/>
    <mergeCell ref="L277:L278"/>
    <mergeCell ref="A279:A280"/>
    <mergeCell ref="C279:C280"/>
    <mergeCell ref="D279:D280"/>
    <mergeCell ref="H279:H280"/>
    <mergeCell ref="I279:I280"/>
    <mergeCell ref="J279:J280"/>
    <mergeCell ref="K279:K280"/>
    <mergeCell ref="C269:C270"/>
    <mergeCell ref="D269:D270"/>
    <mergeCell ref="F269:F270"/>
    <mergeCell ref="H269:H270"/>
    <mergeCell ref="I269:I270"/>
    <mergeCell ref="J269:J270"/>
    <mergeCell ref="K269:K270"/>
    <mergeCell ref="L269:L270"/>
    <mergeCell ref="J275:J276"/>
    <mergeCell ref="K275:K276"/>
    <mergeCell ref="L275:L276"/>
    <mergeCell ref="AX275:AY276"/>
    <mergeCell ref="A277:A278"/>
    <mergeCell ref="C277:C278"/>
    <mergeCell ref="D277:D278"/>
    <mergeCell ref="F277:F278"/>
    <mergeCell ref="H277:H278"/>
    <mergeCell ref="I277:I278"/>
    <mergeCell ref="J273:J274"/>
    <mergeCell ref="K273:K274"/>
    <mergeCell ref="L273:L274"/>
    <mergeCell ref="AX273:AZ274"/>
    <mergeCell ref="A275:A276"/>
    <mergeCell ref="C275:C276"/>
    <mergeCell ref="D275:D276"/>
    <mergeCell ref="F275:F276"/>
    <mergeCell ref="H275:H276"/>
    <mergeCell ref="I275:I276"/>
    <mergeCell ref="A273:A274"/>
    <mergeCell ref="C273:C274"/>
    <mergeCell ref="D273:D274"/>
    <mergeCell ref="F273:F274"/>
    <mergeCell ref="L265:L266"/>
    <mergeCell ref="A267:A268"/>
    <mergeCell ref="B267:B300"/>
    <mergeCell ref="C267:C268"/>
    <mergeCell ref="D267:D268"/>
    <mergeCell ref="F267:F268"/>
    <mergeCell ref="H267:H268"/>
    <mergeCell ref="I267:I268"/>
    <mergeCell ref="J267:J268"/>
    <mergeCell ref="K267:K268"/>
    <mergeCell ref="J263:J264"/>
    <mergeCell ref="K263:K264"/>
    <mergeCell ref="L263:L264"/>
    <mergeCell ref="AX263:AZ264"/>
    <mergeCell ref="A265:E266"/>
    <mergeCell ref="F265:F266"/>
    <mergeCell ref="H265:H266"/>
    <mergeCell ref="I265:I266"/>
    <mergeCell ref="J265:J266"/>
    <mergeCell ref="K265:K266"/>
    <mergeCell ref="AX269:AY270"/>
    <mergeCell ref="A271:A272"/>
    <mergeCell ref="C271:C272"/>
    <mergeCell ref="D271:D272"/>
    <mergeCell ref="F271:F272"/>
    <mergeCell ref="H271:H272"/>
    <mergeCell ref="I271:I272"/>
    <mergeCell ref="J271:J272"/>
    <mergeCell ref="K271:K272"/>
    <mergeCell ref="L271:L272"/>
    <mergeCell ref="L267:L268"/>
    <mergeCell ref="A269:A270"/>
    <mergeCell ref="J261:J262"/>
    <mergeCell ref="K261:K262"/>
    <mergeCell ref="L261:L262"/>
    <mergeCell ref="AX261:AZ262"/>
    <mergeCell ref="A263:A264"/>
    <mergeCell ref="C263:C264"/>
    <mergeCell ref="D263:D264"/>
    <mergeCell ref="F263:F264"/>
    <mergeCell ref="H263:H264"/>
    <mergeCell ref="I263:I264"/>
    <mergeCell ref="A261:A262"/>
    <mergeCell ref="C261:C262"/>
    <mergeCell ref="D261:D262"/>
    <mergeCell ref="F261:F262"/>
    <mergeCell ref="H261:H262"/>
    <mergeCell ref="I261:I262"/>
    <mergeCell ref="AX257:AZ258"/>
    <mergeCell ref="A259:A260"/>
    <mergeCell ref="C259:C260"/>
    <mergeCell ref="D259:D260"/>
    <mergeCell ref="F259:F260"/>
    <mergeCell ref="H259:H260"/>
    <mergeCell ref="I259:I260"/>
    <mergeCell ref="J259:J260"/>
    <mergeCell ref="K259:K260"/>
    <mergeCell ref="L259:L260"/>
    <mergeCell ref="AX255:AY256"/>
    <mergeCell ref="A257:A258"/>
    <mergeCell ref="C257:C258"/>
    <mergeCell ref="D257:D258"/>
    <mergeCell ref="F257:F258"/>
    <mergeCell ref="H257:H258"/>
    <mergeCell ref="I257:I258"/>
    <mergeCell ref="J257:J258"/>
    <mergeCell ref="K257:K258"/>
    <mergeCell ref="L257:L258"/>
    <mergeCell ref="AX253:AY254"/>
    <mergeCell ref="A255:A256"/>
    <mergeCell ref="C255:C256"/>
    <mergeCell ref="D255:D256"/>
    <mergeCell ref="F255:F256"/>
    <mergeCell ref="H255:H256"/>
    <mergeCell ref="I255:I256"/>
    <mergeCell ref="J255:J256"/>
    <mergeCell ref="K255:K256"/>
    <mergeCell ref="L255:L256"/>
    <mergeCell ref="AX251:AY252"/>
    <mergeCell ref="A253:A254"/>
    <mergeCell ref="C253:C254"/>
    <mergeCell ref="D253:D254"/>
    <mergeCell ref="F253:F254"/>
    <mergeCell ref="H253:H254"/>
    <mergeCell ref="I253:I254"/>
    <mergeCell ref="J253:J254"/>
    <mergeCell ref="K253:K254"/>
    <mergeCell ref="L253:L254"/>
    <mergeCell ref="L249:L250"/>
    <mergeCell ref="A251:A252"/>
    <mergeCell ref="C251:C252"/>
    <mergeCell ref="D251:D252"/>
    <mergeCell ref="F251:F252"/>
    <mergeCell ref="H251:H252"/>
    <mergeCell ref="I251:I252"/>
    <mergeCell ref="J251:J252"/>
    <mergeCell ref="K251:K252"/>
    <mergeCell ref="L251:L252"/>
    <mergeCell ref="K247:K248"/>
    <mergeCell ref="L247:L248"/>
    <mergeCell ref="A249:A250"/>
    <mergeCell ref="C249:C250"/>
    <mergeCell ref="D249:D250"/>
    <mergeCell ref="F249:F250"/>
    <mergeCell ref="H249:H250"/>
    <mergeCell ref="I249:I250"/>
    <mergeCell ref="J249:J250"/>
    <mergeCell ref="K249:K250"/>
    <mergeCell ref="J245:J246"/>
    <mergeCell ref="K245:K246"/>
    <mergeCell ref="L245:L246"/>
    <mergeCell ref="A247:A248"/>
    <mergeCell ref="C247:C248"/>
    <mergeCell ref="D247:D248"/>
    <mergeCell ref="F247:F248"/>
    <mergeCell ref="H247:H248"/>
    <mergeCell ref="I247:I248"/>
    <mergeCell ref="J247:J248"/>
    <mergeCell ref="A245:A246"/>
    <mergeCell ref="C245:C246"/>
    <mergeCell ref="D245:D246"/>
    <mergeCell ref="F245:F246"/>
    <mergeCell ref="H245:H246"/>
    <mergeCell ref="I245:I246"/>
    <mergeCell ref="L241:L242"/>
    <mergeCell ref="A243:A244"/>
    <mergeCell ref="C243:C244"/>
    <mergeCell ref="D243:D244"/>
    <mergeCell ref="H243:H244"/>
    <mergeCell ref="I243:I244"/>
    <mergeCell ref="J243:J244"/>
    <mergeCell ref="K243:K244"/>
    <mergeCell ref="L243:L244"/>
    <mergeCell ref="K239:K240"/>
    <mergeCell ref="L239:L240"/>
    <mergeCell ref="A241:A242"/>
    <mergeCell ref="C241:C242"/>
    <mergeCell ref="D241:D242"/>
    <mergeCell ref="F241:F242"/>
    <mergeCell ref="H241:H242"/>
    <mergeCell ref="I241:I242"/>
    <mergeCell ref="J241:J242"/>
    <mergeCell ref="K241:K242"/>
    <mergeCell ref="J237:J238"/>
    <mergeCell ref="K237:K238"/>
    <mergeCell ref="L237:L238"/>
    <mergeCell ref="A239:A240"/>
    <mergeCell ref="C239:C240"/>
    <mergeCell ref="D239:D240"/>
    <mergeCell ref="F239:F240"/>
    <mergeCell ref="H239:H240"/>
    <mergeCell ref="I239:I240"/>
    <mergeCell ref="J239:J240"/>
    <mergeCell ref="A237:A238"/>
    <mergeCell ref="C237:C238"/>
    <mergeCell ref="D237:D238"/>
    <mergeCell ref="F237:F238"/>
    <mergeCell ref="H237:H238"/>
    <mergeCell ref="I237:I238"/>
    <mergeCell ref="L233:L234"/>
    <mergeCell ref="A235:A236"/>
    <mergeCell ref="C235:C236"/>
    <mergeCell ref="D235:D236"/>
    <mergeCell ref="H235:H236"/>
    <mergeCell ref="I235:I236"/>
    <mergeCell ref="J235:J236"/>
    <mergeCell ref="K235:K236"/>
    <mergeCell ref="L235:L236"/>
    <mergeCell ref="K231:K232"/>
    <mergeCell ref="L231:L232"/>
    <mergeCell ref="A233:A234"/>
    <mergeCell ref="C233:C234"/>
    <mergeCell ref="D233:D234"/>
    <mergeCell ref="F233:F234"/>
    <mergeCell ref="H233:H234"/>
    <mergeCell ref="I233:I234"/>
    <mergeCell ref="J233:J234"/>
    <mergeCell ref="K233:K234"/>
    <mergeCell ref="J229:J230"/>
    <mergeCell ref="K229:K230"/>
    <mergeCell ref="L229:L230"/>
    <mergeCell ref="A231:A232"/>
    <mergeCell ref="C231:C232"/>
    <mergeCell ref="D231:D232"/>
    <mergeCell ref="F231:F232"/>
    <mergeCell ref="H231:H232"/>
    <mergeCell ref="I231:I232"/>
    <mergeCell ref="J231:J232"/>
    <mergeCell ref="A229:A230"/>
    <mergeCell ref="C229:C230"/>
    <mergeCell ref="D229:D230"/>
    <mergeCell ref="F229:F230"/>
    <mergeCell ref="H229:H230"/>
    <mergeCell ref="I229:I230"/>
    <mergeCell ref="AX225:AY226"/>
    <mergeCell ref="A227:A228"/>
    <mergeCell ref="C227:C228"/>
    <mergeCell ref="D227:D228"/>
    <mergeCell ref="F227:F228"/>
    <mergeCell ref="H227:H228"/>
    <mergeCell ref="I227:I228"/>
    <mergeCell ref="J227:J228"/>
    <mergeCell ref="K227:K228"/>
    <mergeCell ref="L227:L228"/>
    <mergeCell ref="K223:K224"/>
    <mergeCell ref="L223:L224"/>
    <mergeCell ref="A225:A226"/>
    <mergeCell ref="C225:C226"/>
    <mergeCell ref="D225:D226"/>
    <mergeCell ref="H225:H226"/>
    <mergeCell ref="I225:I226"/>
    <mergeCell ref="J225:J226"/>
    <mergeCell ref="K225:K226"/>
    <mergeCell ref="L225:L226"/>
    <mergeCell ref="A223:A224"/>
    <mergeCell ref="D223:D224"/>
    <mergeCell ref="F223:F224"/>
    <mergeCell ref="H223:H224"/>
    <mergeCell ref="I223:I224"/>
    <mergeCell ref="J223:J224"/>
    <mergeCell ref="AX219:AY220"/>
    <mergeCell ref="A221:A222"/>
    <mergeCell ref="D221:D222"/>
    <mergeCell ref="H221:H222"/>
    <mergeCell ref="I221:I222"/>
    <mergeCell ref="J221:J222"/>
    <mergeCell ref="K221:K222"/>
    <mergeCell ref="L221:L222"/>
    <mergeCell ref="L217:L218"/>
    <mergeCell ref="AX217:AY218"/>
    <mergeCell ref="A219:A220"/>
    <mergeCell ref="C219:C220"/>
    <mergeCell ref="D219:D220"/>
    <mergeCell ref="H219:H220"/>
    <mergeCell ref="I219:I220"/>
    <mergeCell ref="J219:J220"/>
    <mergeCell ref="K219:K220"/>
    <mergeCell ref="L219:L220"/>
    <mergeCell ref="L215:L216"/>
    <mergeCell ref="AX215:AY216"/>
    <mergeCell ref="A217:A218"/>
    <mergeCell ref="C217:C218"/>
    <mergeCell ref="D217:D218"/>
    <mergeCell ref="F217:F218"/>
    <mergeCell ref="H217:H218"/>
    <mergeCell ref="I217:I218"/>
    <mergeCell ref="J217:J218"/>
    <mergeCell ref="K217:K218"/>
    <mergeCell ref="K213:K214"/>
    <mergeCell ref="L213:L214"/>
    <mergeCell ref="AX213:AY214"/>
    <mergeCell ref="A215:A216"/>
    <mergeCell ref="C215:C216"/>
    <mergeCell ref="D215:D216"/>
    <mergeCell ref="H215:H216"/>
    <mergeCell ref="I215:I216"/>
    <mergeCell ref="J215:J216"/>
    <mergeCell ref="K215:K216"/>
    <mergeCell ref="A213:A214"/>
    <mergeCell ref="C213:C214"/>
    <mergeCell ref="D213:D214"/>
    <mergeCell ref="H213:H214"/>
    <mergeCell ref="I213:I214"/>
    <mergeCell ref="J213:J214"/>
    <mergeCell ref="AX209:AY210"/>
    <mergeCell ref="A211:A212"/>
    <mergeCell ref="C211:C212"/>
    <mergeCell ref="D211:D212"/>
    <mergeCell ref="H211:H212"/>
    <mergeCell ref="I211:I212"/>
    <mergeCell ref="J211:J212"/>
    <mergeCell ref="K211:K212"/>
    <mergeCell ref="L211:L212"/>
    <mergeCell ref="AX211:AY212"/>
    <mergeCell ref="L207:L208"/>
    <mergeCell ref="A209:A210"/>
    <mergeCell ref="C209:C210"/>
    <mergeCell ref="D209:D210"/>
    <mergeCell ref="H209:H210"/>
    <mergeCell ref="I209:I210"/>
    <mergeCell ref="J209:J210"/>
    <mergeCell ref="K209:K210"/>
    <mergeCell ref="L209:L210"/>
    <mergeCell ref="K205:K206"/>
    <mergeCell ref="L205:L206"/>
    <mergeCell ref="A207:A208"/>
    <mergeCell ref="C207:C208"/>
    <mergeCell ref="D207:D208"/>
    <mergeCell ref="F207:F208"/>
    <mergeCell ref="H207:H208"/>
    <mergeCell ref="I207:I208"/>
    <mergeCell ref="J207:J208"/>
    <mergeCell ref="K207:K208"/>
    <mergeCell ref="J203:J204"/>
    <mergeCell ref="K203:K204"/>
    <mergeCell ref="L203:L204"/>
    <mergeCell ref="A205:A206"/>
    <mergeCell ref="C205:C206"/>
    <mergeCell ref="D205:D206"/>
    <mergeCell ref="F205:F206"/>
    <mergeCell ref="H205:H206"/>
    <mergeCell ref="I205:I206"/>
    <mergeCell ref="J205:J206"/>
    <mergeCell ref="A203:A204"/>
    <mergeCell ref="C203:C204"/>
    <mergeCell ref="D203:D204"/>
    <mergeCell ref="F203:F204"/>
    <mergeCell ref="H203:H204"/>
    <mergeCell ref="I203:I204"/>
    <mergeCell ref="L199:L200"/>
    <mergeCell ref="A201:A202"/>
    <mergeCell ref="C201:C202"/>
    <mergeCell ref="D201:D202"/>
    <mergeCell ref="H201:H202"/>
    <mergeCell ref="I201:I202"/>
    <mergeCell ref="J201:J202"/>
    <mergeCell ref="K201:K202"/>
    <mergeCell ref="L201:L202"/>
    <mergeCell ref="K197:K198"/>
    <mergeCell ref="L197:L198"/>
    <mergeCell ref="A199:A200"/>
    <mergeCell ref="C199:C200"/>
    <mergeCell ref="D199:D200"/>
    <mergeCell ref="F199:F200"/>
    <mergeCell ref="H199:H200"/>
    <mergeCell ref="I199:I200"/>
    <mergeCell ref="J199:J200"/>
    <mergeCell ref="K199:K200"/>
    <mergeCell ref="J195:J196"/>
    <mergeCell ref="K195:K196"/>
    <mergeCell ref="L195:L196"/>
    <mergeCell ref="A197:A198"/>
    <mergeCell ref="C197:C198"/>
    <mergeCell ref="D197:D198"/>
    <mergeCell ref="F197:F198"/>
    <mergeCell ref="H197:H198"/>
    <mergeCell ref="I197:I198"/>
    <mergeCell ref="J197:J198"/>
    <mergeCell ref="A195:A196"/>
    <mergeCell ref="C195:C196"/>
    <mergeCell ref="D195:D196"/>
    <mergeCell ref="F195:F196"/>
    <mergeCell ref="H195:H196"/>
    <mergeCell ref="I195:I196"/>
    <mergeCell ref="AX191:AY192"/>
    <mergeCell ref="A193:A194"/>
    <mergeCell ref="C193:C194"/>
    <mergeCell ref="D193:D194"/>
    <mergeCell ref="F193:F194"/>
    <mergeCell ref="H193:H194"/>
    <mergeCell ref="I193:I194"/>
    <mergeCell ref="J193:J194"/>
    <mergeCell ref="K193:K194"/>
    <mergeCell ref="L193:L194"/>
    <mergeCell ref="L189:L190"/>
    <mergeCell ref="AX189:AY190"/>
    <mergeCell ref="A191:A192"/>
    <mergeCell ref="C191:C192"/>
    <mergeCell ref="D191:D192"/>
    <mergeCell ref="H191:H192"/>
    <mergeCell ref="I191:I192"/>
    <mergeCell ref="J191:J192"/>
    <mergeCell ref="K191:K192"/>
    <mergeCell ref="L191:L192"/>
    <mergeCell ref="M186:M188"/>
    <mergeCell ref="A189:A190"/>
    <mergeCell ref="B189:B264"/>
    <mergeCell ref="C189:C190"/>
    <mergeCell ref="D189:D190"/>
    <mergeCell ref="F189:F190"/>
    <mergeCell ref="H189:H190"/>
    <mergeCell ref="I189:I190"/>
    <mergeCell ref="J189:J190"/>
    <mergeCell ref="K189:K190"/>
    <mergeCell ref="G186:G188"/>
    <mergeCell ref="H186:H188"/>
    <mergeCell ref="I186:I188"/>
    <mergeCell ref="J186:J188"/>
    <mergeCell ref="K186:K188"/>
    <mergeCell ref="L186:L188"/>
    <mergeCell ref="A186:A188"/>
    <mergeCell ref="B186:B188"/>
    <mergeCell ref="C186:C188"/>
    <mergeCell ref="D186:D188"/>
    <mergeCell ref="E186:E188"/>
    <mergeCell ref="F186:F188"/>
    <mergeCell ref="K182:K183"/>
    <mergeCell ref="L182:L183"/>
    <mergeCell ref="AX182:AY183"/>
    <mergeCell ref="A184:E185"/>
    <mergeCell ref="F184:F185"/>
    <mergeCell ref="H184:H185"/>
    <mergeCell ref="I184:I185"/>
    <mergeCell ref="J184:J185"/>
    <mergeCell ref="K184:K185"/>
    <mergeCell ref="L184:L185"/>
    <mergeCell ref="K180:K181"/>
    <mergeCell ref="L180:L181"/>
    <mergeCell ref="AX180:AY181"/>
    <mergeCell ref="A182:A183"/>
    <mergeCell ref="C182:C183"/>
    <mergeCell ref="D182:D183"/>
    <mergeCell ref="F182:F183"/>
    <mergeCell ref="H182:H183"/>
    <mergeCell ref="I182:I183"/>
    <mergeCell ref="J182:J183"/>
    <mergeCell ref="J178:J179"/>
    <mergeCell ref="K178:K179"/>
    <mergeCell ref="L178:L179"/>
    <mergeCell ref="A180:A181"/>
    <mergeCell ref="C180:C181"/>
    <mergeCell ref="D180:D181"/>
    <mergeCell ref="F180:F181"/>
    <mergeCell ref="H180:H181"/>
    <mergeCell ref="I180:I181"/>
    <mergeCell ref="J180:J181"/>
    <mergeCell ref="A178:A179"/>
    <mergeCell ref="C178:C179"/>
    <mergeCell ref="D178:D179"/>
    <mergeCell ref="F178:F179"/>
    <mergeCell ref="H178:H179"/>
    <mergeCell ref="I178:I179"/>
    <mergeCell ref="L174:L175"/>
    <mergeCell ref="AX174:AY175"/>
    <mergeCell ref="A176:A177"/>
    <mergeCell ref="C176:C177"/>
    <mergeCell ref="D176:D177"/>
    <mergeCell ref="H176:H177"/>
    <mergeCell ref="I176:I177"/>
    <mergeCell ref="J176:J177"/>
    <mergeCell ref="K176:K177"/>
    <mergeCell ref="L176:L177"/>
    <mergeCell ref="L172:L173"/>
    <mergeCell ref="AX172:AY173"/>
    <mergeCell ref="A174:A175"/>
    <mergeCell ref="C174:C175"/>
    <mergeCell ref="D174:D175"/>
    <mergeCell ref="F174:F175"/>
    <mergeCell ref="H174:H175"/>
    <mergeCell ref="I174:I175"/>
    <mergeCell ref="J174:J175"/>
    <mergeCell ref="K174:K175"/>
    <mergeCell ref="K170:K171"/>
    <mergeCell ref="L170:L171"/>
    <mergeCell ref="A172:A173"/>
    <mergeCell ref="C172:C173"/>
    <mergeCell ref="D172:D173"/>
    <mergeCell ref="F172:F173"/>
    <mergeCell ref="H172:H173"/>
    <mergeCell ref="I172:I173"/>
    <mergeCell ref="J172:J173"/>
    <mergeCell ref="K172:K173"/>
    <mergeCell ref="A170:A171"/>
    <mergeCell ref="C170:C171"/>
    <mergeCell ref="D170:D171"/>
    <mergeCell ref="H170:H171"/>
    <mergeCell ref="I170:I171"/>
    <mergeCell ref="J170:J171"/>
    <mergeCell ref="AX166:AY167"/>
    <mergeCell ref="A168:A169"/>
    <mergeCell ref="C168:C169"/>
    <mergeCell ref="D168:D169"/>
    <mergeCell ref="H168:H169"/>
    <mergeCell ref="I168:I169"/>
    <mergeCell ref="J168:J169"/>
    <mergeCell ref="K168:K169"/>
    <mergeCell ref="L168:L169"/>
    <mergeCell ref="L164:L165"/>
    <mergeCell ref="AX164:AY165"/>
    <mergeCell ref="A166:A167"/>
    <mergeCell ref="C166:C167"/>
    <mergeCell ref="D166:D167"/>
    <mergeCell ref="H166:H167"/>
    <mergeCell ref="I166:I167"/>
    <mergeCell ref="J166:J167"/>
    <mergeCell ref="K166:K167"/>
    <mergeCell ref="L166:L167"/>
    <mergeCell ref="K162:K163"/>
    <mergeCell ref="L162:L163"/>
    <mergeCell ref="A164:A165"/>
    <mergeCell ref="C164:C165"/>
    <mergeCell ref="D164:D165"/>
    <mergeCell ref="F164:F165"/>
    <mergeCell ref="H164:H165"/>
    <mergeCell ref="I164:I165"/>
    <mergeCell ref="J164:J165"/>
    <mergeCell ref="K164:K165"/>
    <mergeCell ref="A162:A163"/>
    <mergeCell ref="C162:C163"/>
    <mergeCell ref="D162:D163"/>
    <mergeCell ref="H162:H163"/>
    <mergeCell ref="I162:I163"/>
    <mergeCell ref="J162:J163"/>
    <mergeCell ref="AX158:AY159"/>
    <mergeCell ref="A160:A161"/>
    <mergeCell ref="C160:C161"/>
    <mergeCell ref="D160:D161"/>
    <mergeCell ref="H160:H161"/>
    <mergeCell ref="I160:I161"/>
    <mergeCell ref="J160:J161"/>
    <mergeCell ref="K160:K161"/>
    <mergeCell ref="L160:L161"/>
    <mergeCell ref="AX156:AY157"/>
    <mergeCell ref="A158:A159"/>
    <mergeCell ref="C158:C159"/>
    <mergeCell ref="D158:D159"/>
    <mergeCell ref="F158:F159"/>
    <mergeCell ref="H158:H159"/>
    <mergeCell ref="I158:I159"/>
    <mergeCell ref="J158:J159"/>
    <mergeCell ref="K158:K159"/>
    <mergeCell ref="L158:L159"/>
    <mergeCell ref="AX154:AY155"/>
    <mergeCell ref="A156:A157"/>
    <mergeCell ref="C156:C157"/>
    <mergeCell ref="D156:D157"/>
    <mergeCell ref="F156:F157"/>
    <mergeCell ref="H156:H157"/>
    <mergeCell ref="I156:I157"/>
    <mergeCell ref="J156:J157"/>
    <mergeCell ref="K156:K157"/>
    <mergeCell ref="L156:L157"/>
    <mergeCell ref="AX152:AY153"/>
    <mergeCell ref="A154:A155"/>
    <mergeCell ref="C154:C155"/>
    <mergeCell ref="D154:D155"/>
    <mergeCell ref="F154:F155"/>
    <mergeCell ref="H154:H155"/>
    <mergeCell ref="I154:I155"/>
    <mergeCell ref="J154:J155"/>
    <mergeCell ref="K154:K155"/>
    <mergeCell ref="L154:L155"/>
    <mergeCell ref="L150:L151"/>
    <mergeCell ref="A152:A153"/>
    <mergeCell ref="C152:C153"/>
    <mergeCell ref="D152:D153"/>
    <mergeCell ref="F152:F153"/>
    <mergeCell ref="H152:H153"/>
    <mergeCell ref="I152:I153"/>
    <mergeCell ref="J152:J153"/>
    <mergeCell ref="K152:K153"/>
    <mergeCell ref="L152:L153"/>
    <mergeCell ref="J148:J149"/>
    <mergeCell ref="K148:K149"/>
    <mergeCell ref="L148:L149"/>
    <mergeCell ref="A150:A151"/>
    <mergeCell ref="D150:D151"/>
    <mergeCell ref="F150:F151"/>
    <mergeCell ref="H150:H151"/>
    <mergeCell ref="I150:I151"/>
    <mergeCell ref="J150:J151"/>
    <mergeCell ref="K150:K151"/>
    <mergeCell ref="A148:A149"/>
    <mergeCell ref="C148:C149"/>
    <mergeCell ref="D148:D149"/>
    <mergeCell ref="F148:F149"/>
    <mergeCell ref="H148:H149"/>
    <mergeCell ref="I148:I149"/>
    <mergeCell ref="K138:K139"/>
    <mergeCell ref="L138:L139"/>
    <mergeCell ref="A140:A141"/>
    <mergeCell ref="C140:C141"/>
    <mergeCell ref="D140:D141"/>
    <mergeCell ref="F140:F141"/>
    <mergeCell ref="H140:H141"/>
    <mergeCell ref="I140:I141"/>
    <mergeCell ref="L144:L145"/>
    <mergeCell ref="A146:A147"/>
    <mergeCell ref="C146:C147"/>
    <mergeCell ref="D146:D147"/>
    <mergeCell ref="F146:F147"/>
    <mergeCell ref="H146:H147"/>
    <mergeCell ref="I146:I147"/>
    <mergeCell ref="J146:J147"/>
    <mergeCell ref="K146:K147"/>
    <mergeCell ref="L146:L147"/>
    <mergeCell ref="K142:K143"/>
    <mergeCell ref="L142:L143"/>
    <mergeCell ref="A144:A145"/>
    <mergeCell ref="C144:C145"/>
    <mergeCell ref="D144:D145"/>
    <mergeCell ref="F144:F145"/>
    <mergeCell ref="H144:H145"/>
    <mergeCell ref="I144:I145"/>
    <mergeCell ref="J144:J145"/>
    <mergeCell ref="K144:K145"/>
    <mergeCell ref="H136:H137"/>
    <mergeCell ref="I136:I137"/>
    <mergeCell ref="J136:J137"/>
    <mergeCell ref="K136:K137"/>
    <mergeCell ref="L136:L137"/>
    <mergeCell ref="A138:A139"/>
    <mergeCell ref="D138:D139"/>
    <mergeCell ref="F138:F139"/>
    <mergeCell ref="G138:G139"/>
    <mergeCell ref="H138:H139"/>
    <mergeCell ref="J133:J135"/>
    <mergeCell ref="K133:K135"/>
    <mergeCell ref="L133:L135"/>
    <mergeCell ref="M133:M135"/>
    <mergeCell ref="A136:A137"/>
    <mergeCell ref="B136:B183"/>
    <mergeCell ref="C136:C137"/>
    <mergeCell ref="D136:D137"/>
    <mergeCell ref="F136:F137"/>
    <mergeCell ref="G136:G137"/>
    <mergeCell ref="J140:J141"/>
    <mergeCell ref="K140:K141"/>
    <mergeCell ref="L140:L141"/>
    <mergeCell ref="A142:A143"/>
    <mergeCell ref="C142:C143"/>
    <mergeCell ref="D142:D143"/>
    <mergeCell ref="F142:F143"/>
    <mergeCell ref="H142:H143"/>
    <mergeCell ref="I142:I143"/>
    <mergeCell ref="J142:J143"/>
    <mergeCell ref="I138:I139"/>
    <mergeCell ref="J138:J139"/>
    <mergeCell ref="L131:L132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A131:E132"/>
    <mergeCell ref="F131:F132"/>
    <mergeCell ref="H131:H132"/>
    <mergeCell ref="I131:I132"/>
    <mergeCell ref="J131:J132"/>
    <mergeCell ref="K131:K132"/>
    <mergeCell ref="L127:L128"/>
    <mergeCell ref="A129:A130"/>
    <mergeCell ref="C129:C130"/>
    <mergeCell ref="D129:D130"/>
    <mergeCell ref="F129:F130"/>
    <mergeCell ref="H129:H130"/>
    <mergeCell ref="I129:I130"/>
    <mergeCell ref="J129:J130"/>
    <mergeCell ref="K129:K130"/>
    <mergeCell ref="L129:L130"/>
    <mergeCell ref="K125:K126"/>
    <mergeCell ref="L125:L126"/>
    <mergeCell ref="A127:A128"/>
    <mergeCell ref="C127:C128"/>
    <mergeCell ref="D127:D128"/>
    <mergeCell ref="F127:F128"/>
    <mergeCell ref="H127:H128"/>
    <mergeCell ref="I127:I128"/>
    <mergeCell ref="J127:J128"/>
    <mergeCell ref="K127:K128"/>
    <mergeCell ref="J123:J124"/>
    <mergeCell ref="K123:K124"/>
    <mergeCell ref="L123:L124"/>
    <mergeCell ref="A125:A126"/>
    <mergeCell ref="C125:C126"/>
    <mergeCell ref="D125:D126"/>
    <mergeCell ref="F125:F126"/>
    <mergeCell ref="H125:H126"/>
    <mergeCell ref="I125:I126"/>
    <mergeCell ref="J125:J126"/>
    <mergeCell ref="A123:A124"/>
    <mergeCell ref="C123:C124"/>
    <mergeCell ref="D123:D124"/>
    <mergeCell ref="F123:F124"/>
    <mergeCell ref="H123:H124"/>
    <mergeCell ref="I123:I124"/>
    <mergeCell ref="L119:L120"/>
    <mergeCell ref="A121:A122"/>
    <mergeCell ref="C121:C122"/>
    <mergeCell ref="D121:D122"/>
    <mergeCell ref="F121:F122"/>
    <mergeCell ref="H121:H122"/>
    <mergeCell ref="I121:I122"/>
    <mergeCell ref="J121:J122"/>
    <mergeCell ref="K121:K122"/>
    <mergeCell ref="L121:L122"/>
    <mergeCell ref="K117:K118"/>
    <mergeCell ref="L117:L118"/>
    <mergeCell ref="A119:A120"/>
    <mergeCell ref="C119:C120"/>
    <mergeCell ref="D119:D120"/>
    <mergeCell ref="F119:F120"/>
    <mergeCell ref="H119:H120"/>
    <mergeCell ref="I119:I120"/>
    <mergeCell ref="J119:J120"/>
    <mergeCell ref="K119:K120"/>
    <mergeCell ref="J115:J116"/>
    <mergeCell ref="K115:K116"/>
    <mergeCell ref="L115:L116"/>
    <mergeCell ref="A117:A118"/>
    <mergeCell ref="C117:C118"/>
    <mergeCell ref="D117:D118"/>
    <mergeCell ref="F117:F118"/>
    <mergeCell ref="H117:H118"/>
    <mergeCell ref="I117:I118"/>
    <mergeCell ref="J117:J118"/>
    <mergeCell ref="A115:A116"/>
    <mergeCell ref="C115:C116"/>
    <mergeCell ref="D115:D116"/>
    <mergeCell ref="F115:F116"/>
    <mergeCell ref="H115:H116"/>
    <mergeCell ref="I115:I116"/>
    <mergeCell ref="L111:L112"/>
    <mergeCell ref="A113:A114"/>
    <mergeCell ref="C113:C114"/>
    <mergeCell ref="D113:D114"/>
    <mergeCell ref="F113:F114"/>
    <mergeCell ref="H113:H114"/>
    <mergeCell ref="I113:I114"/>
    <mergeCell ref="J113:J114"/>
    <mergeCell ref="K113:K114"/>
    <mergeCell ref="L113:L114"/>
    <mergeCell ref="K109:K110"/>
    <mergeCell ref="L109:L110"/>
    <mergeCell ref="A111:A112"/>
    <mergeCell ref="C111:C112"/>
    <mergeCell ref="D111:D112"/>
    <mergeCell ref="F111:F112"/>
    <mergeCell ref="H111:H112"/>
    <mergeCell ref="I111:I112"/>
    <mergeCell ref="J111:J112"/>
    <mergeCell ref="K111:K112"/>
    <mergeCell ref="J107:J108"/>
    <mergeCell ref="K107:K108"/>
    <mergeCell ref="L107:L108"/>
    <mergeCell ref="A109:A110"/>
    <mergeCell ref="C109:C110"/>
    <mergeCell ref="D109:D110"/>
    <mergeCell ref="F109:F110"/>
    <mergeCell ref="H109:H110"/>
    <mergeCell ref="I109:I110"/>
    <mergeCell ref="J109:J110"/>
    <mergeCell ref="A107:A108"/>
    <mergeCell ref="C107:C108"/>
    <mergeCell ref="D107:D108"/>
    <mergeCell ref="F107:F108"/>
    <mergeCell ref="H107:H108"/>
    <mergeCell ref="I107:I108"/>
    <mergeCell ref="L103:L104"/>
    <mergeCell ref="A105:A106"/>
    <mergeCell ref="C105:C106"/>
    <mergeCell ref="D105:D106"/>
    <mergeCell ref="F105:F106"/>
    <mergeCell ref="H105:H106"/>
    <mergeCell ref="I105:I106"/>
    <mergeCell ref="J105:J106"/>
    <mergeCell ref="K105:K106"/>
    <mergeCell ref="L105:L106"/>
    <mergeCell ref="K101:K102"/>
    <mergeCell ref="L101:L102"/>
    <mergeCell ref="A103:A104"/>
    <mergeCell ref="C103:C104"/>
    <mergeCell ref="D103:D104"/>
    <mergeCell ref="F103:F104"/>
    <mergeCell ref="H103:H104"/>
    <mergeCell ref="I103:I104"/>
    <mergeCell ref="J103:J104"/>
    <mergeCell ref="K103:K104"/>
    <mergeCell ref="J99:J100"/>
    <mergeCell ref="K99:K100"/>
    <mergeCell ref="L99:L100"/>
    <mergeCell ref="A101:A102"/>
    <mergeCell ref="C101:C102"/>
    <mergeCell ref="D101:D102"/>
    <mergeCell ref="F101:F102"/>
    <mergeCell ref="H101:H102"/>
    <mergeCell ref="I101:I102"/>
    <mergeCell ref="J101:J102"/>
    <mergeCell ref="A99:A100"/>
    <mergeCell ref="C99:C100"/>
    <mergeCell ref="D99:D100"/>
    <mergeCell ref="F99:F100"/>
    <mergeCell ref="H99:H100"/>
    <mergeCell ref="I99:I100"/>
    <mergeCell ref="L95:L96"/>
    <mergeCell ref="A97:A98"/>
    <mergeCell ref="C97:C98"/>
    <mergeCell ref="D97:D98"/>
    <mergeCell ref="F97:F98"/>
    <mergeCell ref="H97:H98"/>
    <mergeCell ref="I97:I98"/>
    <mergeCell ref="J97:J98"/>
    <mergeCell ref="K97:K98"/>
    <mergeCell ref="L97:L98"/>
    <mergeCell ref="K93:K94"/>
    <mergeCell ref="L93:L94"/>
    <mergeCell ref="A95:A96"/>
    <mergeCell ref="C95:C96"/>
    <mergeCell ref="D95:D96"/>
    <mergeCell ref="F95:F96"/>
    <mergeCell ref="H95:H96"/>
    <mergeCell ref="I95:I96"/>
    <mergeCell ref="J95:J96"/>
    <mergeCell ref="K95:K96"/>
    <mergeCell ref="J91:J92"/>
    <mergeCell ref="K91:K92"/>
    <mergeCell ref="L91:L92"/>
    <mergeCell ref="A93:A94"/>
    <mergeCell ref="C93:C94"/>
    <mergeCell ref="D93:D94"/>
    <mergeCell ref="F93:F94"/>
    <mergeCell ref="H93:H94"/>
    <mergeCell ref="I93:I94"/>
    <mergeCell ref="J93:J94"/>
    <mergeCell ref="A91:A92"/>
    <mergeCell ref="C91:C92"/>
    <mergeCell ref="D91:D92"/>
    <mergeCell ref="F91:F92"/>
    <mergeCell ref="H91:H92"/>
    <mergeCell ref="I91:I92"/>
    <mergeCell ref="AX87:BA88"/>
    <mergeCell ref="A89:A90"/>
    <mergeCell ref="C89:C90"/>
    <mergeCell ref="D89:D90"/>
    <mergeCell ref="F89:F90"/>
    <mergeCell ref="H89:H90"/>
    <mergeCell ref="I89:I90"/>
    <mergeCell ref="J89:J90"/>
    <mergeCell ref="K89:K90"/>
    <mergeCell ref="L89:L90"/>
    <mergeCell ref="L85:L86"/>
    <mergeCell ref="A87:A88"/>
    <mergeCell ref="C87:C88"/>
    <mergeCell ref="D87:D88"/>
    <mergeCell ref="F87:F88"/>
    <mergeCell ref="H87:H88"/>
    <mergeCell ref="I87:I88"/>
    <mergeCell ref="J87:J88"/>
    <mergeCell ref="K87:K88"/>
    <mergeCell ref="L87:L88"/>
    <mergeCell ref="K83:K84"/>
    <mergeCell ref="L83:L84"/>
    <mergeCell ref="A85:A86"/>
    <mergeCell ref="C85:C86"/>
    <mergeCell ref="D85:D86"/>
    <mergeCell ref="F85:F86"/>
    <mergeCell ref="H85:H86"/>
    <mergeCell ref="I85:I86"/>
    <mergeCell ref="J85:J86"/>
    <mergeCell ref="K85:K86"/>
    <mergeCell ref="J81:J82"/>
    <mergeCell ref="K81:K82"/>
    <mergeCell ref="L81:L82"/>
    <mergeCell ref="A83:A84"/>
    <mergeCell ref="C83:C84"/>
    <mergeCell ref="D83:D84"/>
    <mergeCell ref="F83:F84"/>
    <mergeCell ref="H83:H84"/>
    <mergeCell ref="I83:I84"/>
    <mergeCell ref="J83:J84"/>
    <mergeCell ref="I79:I80"/>
    <mergeCell ref="J79:J80"/>
    <mergeCell ref="K79:K80"/>
    <mergeCell ref="L79:L80"/>
    <mergeCell ref="A81:A82"/>
    <mergeCell ref="C81:C82"/>
    <mergeCell ref="D81:D82"/>
    <mergeCell ref="F81:F82"/>
    <mergeCell ref="H81:H82"/>
    <mergeCell ref="I81:I82"/>
    <mergeCell ref="A79:A80"/>
    <mergeCell ref="C79:C80"/>
    <mergeCell ref="D79:D80"/>
    <mergeCell ref="F79:F80"/>
    <mergeCell ref="G79:G80"/>
    <mergeCell ref="H79:H80"/>
    <mergeCell ref="H77:H78"/>
    <mergeCell ref="I77:I78"/>
    <mergeCell ref="J77:J78"/>
    <mergeCell ref="K77:K78"/>
    <mergeCell ref="L77:L78"/>
    <mergeCell ref="G69:G70"/>
    <mergeCell ref="H69:H70"/>
    <mergeCell ref="I69:I70"/>
    <mergeCell ref="AX77:AY78"/>
    <mergeCell ref="I75:I76"/>
    <mergeCell ref="J75:J76"/>
    <mergeCell ref="K75:K76"/>
    <mergeCell ref="L75:L76"/>
    <mergeCell ref="AX75:AY76"/>
    <mergeCell ref="A77:A78"/>
    <mergeCell ref="C77:C78"/>
    <mergeCell ref="D77:D78"/>
    <mergeCell ref="F77:F78"/>
    <mergeCell ref="G77:G78"/>
    <mergeCell ref="I73:I74"/>
    <mergeCell ref="J73:J74"/>
    <mergeCell ref="K73:K74"/>
    <mergeCell ref="L73:L74"/>
    <mergeCell ref="A75:A76"/>
    <mergeCell ref="C75:C76"/>
    <mergeCell ref="D75:D76"/>
    <mergeCell ref="F75:F76"/>
    <mergeCell ref="G75:G76"/>
    <mergeCell ref="H75:H76"/>
    <mergeCell ref="I67:I68"/>
    <mergeCell ref="G65:G66"/>
    <mergeCell ref="H65:H66"/>
    <mergeCell ref="I65:I66"/>
    <mergeCell ref="J65:J66"/>
    <mergeCell ref="K65:K66"/>
    <mergeCell ref="L65:L66"/>
    <mergeCell ref="J71:J72"/>
    <mergeCell ref="K71:K72"/>
    <mergeCell ref="L71:L72"/>
    <mergeCell ref="H63:H64"/>
    <mergeCell ref="I63:I64"/>
    <mergeCell ref="J63:J64"/>
    <mergeCell ref="K63:K64"/>
    <mergeCell ref="L63:L64"/>
    <mergeCell ref="AX71:AY72"/>
    <mergeCell ref="A73:A74"/>
    <mergeCell ref="C73:C74"/>
    <mergeCell ref="D73:D74"/>
    <mergeCell ref="F73:F74"/>
    <mergeCell ref="G73:G74"/>
    <mergeCell ref="H73:H74"/>
    <mergeCell ref="J69:J70"/>
    <mergeCell ref="K69:K70"/>
    <mergeCell ref="L69:L70"/>
    <mergeCell ref="AX69:AX70"/>
    <mergeCell ref="A71:A72"/>
    <mergeCell ref="C71:C72"/>
    <mergeCell ref="D71:D72"/>
    <mergeCell ref="F71:F72"/>
    <mergeCell ref="H71:H72"/>
    <mergeCell ref="I71:I72"/>
    <mergeCell ref="AX63:AY64"/>
    <mergeCell ref="A63:A64"/>
    <mergeCell ref="B63:B130"/>
    <mergeCell ref="C63:C64"/>
    <mergeCell ref="D63:D64"/>
    <mergeCell ref="F63:F64"/>
    <mergeCell ref="G63:G64"/>
    <mergeCell ref="A65:A66"/>
    <mergeCell ref="C65:C66"/>
    <mergeCell ref="D65:D66"/>
    <mergeCell ref="F65:F66"/>
    <mergeCell ref="K59:K60"/>
    <mergeCell ref="L59:L60"/>
    <mergeCell ref="A61:E62"/>
    <mergeCell ref="F61:F62"/>
    <mergeCell ref="H61:H62"/>
    <mergeCell ref="I61:I62"/>
    <mergeCell ref="J61:J62"/>
    <mergeCell ref="K61:K62"/>
    <mergeCell ref="L61:L62"/>
    <mergeCell ref="J67:J68"/>
    <mergeCell ref="K67:K68"/>
    <mergeCell ref="L67:L68"/>
    <mergeCell ref="A69:A70"/>
    <mergeCell ref="C69:C70"/>
    <mergeCell ref="D69:D70"/>
    <mergeCell ref="F69:F70"/>
    <mergeCell ref="A67:A68"/>
    <mergeCell ref="D67:D68"/>
    <mergeCell ref="F67:F68"/>
    <mergeCell ref="G67:G68"/>
    <mergeCell ref="H67:H68"/>
    <mergeCell ref="J57:J58"/>
    <mergeCell ref="K57:K58"/>
    <mergeCell ref="L57:L58"/>
    <mergeCell ref="A59:A60"/>
    <mergeCell ref="C59:C60"/>
    <mergeCell ref="D59:D60"/>
    <mergeCell ref="F59:F60"/>
    <mergeCell ref="H59:H60"/>
    <mergeCell ref="I59:I60"/>
    <mergeCell ref="J59:J60"/>
    <mergeCell ref="I55:I56"/>
    <mergeCell ref="J55:J56"/>
    <mergeCell ref="K55:K56"/>
    <mergeCell ref="L55:L56"/>
    <mergeCell ref="A57:A58"/>
    <mergeCell ref="C57:C58"/>
    <mergeCell ref="D57:D58"/>
    <mergeCell ref="F57:F58"/>
    <mergeCell ref="H57:H58"/>
    <mergeCell ref="I57:I58"/>
    <mergeCell ref="I53:I54"/>
    <mergeCell ref="J53:J54"/>
    <mergeCell ref="K53:K54"/>
    <mergeCell ref="L53:L54"/>
    <mergeCell ref="AX53:AY54"/>
    <mergeCell ref="A55:A56"/>
    <mergeCell ref="C55:C56"/>
    <mergeCell ref="D55:D56"/>
    <mergeCell ref="F55:F56"/>
    <mergeCell ref="H55:H56"/>
    <mergeCell ref="I51:I52"/>
    <mergeCell ref="J51:J52"/>
    <mergeCell ref="K51:K52"/>
    <mergeCell ref="L51:L52"/>
    <mergeCell ref="A53:A54"/>
    <mergeCell ref="C53:C54"/>
    <mergeCell ref="D53:D54"/>
    <mergeCell ref="F53:F54"/>
    <mergeCell ref="G53:G54"/>
    <mergeCell ref="H53:H54"/>
    <mergeCell ref="A51:A52"/>
    <mergeCell ref="C51:C52"/>
    <mergeCell ref="D51:D52"/>
    <mergeCell ref="F51:F52"/>
    <mergeCell ref="G51:G52"/>
    <mergeCell ref="H51:H52"/>
    <mergeCell ref="AX47:AY48"/>
    <mergeCell ref="A49:A50"/>
    <mergeCell ref="C49:C50"/>
    <mergeCell ref="D49:D50"/>
    <mergeCell ref="F49:F50"/>
    <mergeCell ref="H49:H50"/>
    <mergeCell ref="I49:I50"/>
    <mergeCell ref="J49:J50"/>
    <mergeCell ref="K49:K50"/>
    <mergeCell ref="L49:L50"/>
    <mergeCell ref="L45:L46"/>
    <mergeCell ref="A47:A48"/>
    <mergeCell ref="C47:C48"/>
    <mergeCell ref="D47:D48"/>
    <mergeCell ref="F47:F48"/>
    <mergeCell ref="H47:H48"/>
    <mergeCell ref="I47:I48"/>
    <mergeCell ref="J47:J48"/>
    <mergeCell ref="K47:K48"/>
    <mergeCell ref="L47:L48"/>
    <mergeCell ref="L43:L44"/>
    <mergeCell ref="AX43:AY44"/>
    <mergeCell ref="A45:A46"/>
    <mergeCell ref="D45:D46"/>
    <mergeCell ref="F45:F46"/>
    <mergeCell ref="G45:G46"/>
    <mergeCell ref="H45:H46"/>
    <mergeCell ref="I45:I46"/>
    <mergeCell ref="J45:J46"/>
    <mergeCell ref="K45:K46"/>
    <mergeCell ref="L19:L20"/>
    <mergeCell ref="A43:A44"/>
    <mergeCell ref="B43:B60"/>
    <mergeCell ref="C43:C44"/>
    <mergeCell ref="D43:D44"/>
    <mergeCell ref="F43:F44"/>
    <mergeCell ref="H43:H44"/>
    <mergeCell ref="I43:I44"/>
    <mergeCell ref="J43:J44"/>
    <mergeCell ref="K43:K44"/>
    <mergeCell ref="A19:E20"/>
    <mergeCell ref="F19:F20"/>
    <mergeCell ref="H19:H20"/>
    <mergeCell ref="I19:I20"/>
    <mergeCell ref="J19:J20"/>
    <mergeCell ref="K19:K20"/>
    <mergeCell ref="H24:H26"/>
    <mergeCell ref="H21:H23"/>
    <mergeCell ref="A24:A26"/>
    <mergeCell ref="C24:C26"/>
    <mergeCell ref="D24:D26"/>
    <mergeCell ref="F24:F26"/>
    <mergeCell ref="A21:A23"/>
    <mergeCell ref="C21:C23"/>
    <mergeCell ref="D21:D23"/>
    <mergeCell ref="F21:F23"/>
    <mergeCell ref="AX16:AY18"/>
    <mergeCell ref="A16:A18"/>
    <mergeCell ref="C16:C18"/>
    <mergeCell ref="D16:D18"/>
    <mergeCell ref="F16:F18"/>
    <mergeCell ref="H16:H18"/>
    <mergeCell ref="A13:A15"/>
    <mergeCell ref="C13:C15"/>
    <mergeCell ref="D13:D15"/>
    <mergeCell ref="F13:F15"/>
    <mergeCell ref="H13:H15"/>
    <mergeCell ref="A10:A12"/>
    <mergeCell ref="C10:C12"/>
    <mergeCell ref="D10:D12"/>
    <mergeCell ref="F10:F12"/>
    <mergeCell ref="H10:H12"/>
    <mergeCell ref="L7:L9"/>
    <mergeCell ref="M7:M9"/>
    <mergeCell ref="B10:B18"/>
    <mergeCell ref="F7:F9"/>
    <mergeCell ref="G7:G9"/>
    <mergeCell ref="H7:H9"/>
    <mergeCell ref="I7:I9"/>
    <mergeCell ref="J7:J9"/>
    <mergeCell ref="K7:K9"/>
    <mergeCell ref="A4:AI6"/>
    <mergeCell ref="AS4:AS6"/>
    <mergeCell ref="AT4:AU4"/>
    <mergeCell ref="AT5:AU6"/>
    <mergeCell ref="AV5:AV6"/>
    <mergeCell ref="A7:A9"/>
    <mergeCell ref="B7:B9"/>
    <mergeCell ref="C7:C9"/>
    <mergeCell ref="D7:D9"/>
    <mergeCell ref="E7:E9"/>
  </mergeCells>
  <phoneticPr fontId="13" type="noConversion"/>
  <conditionalFormatting sqref="K7:K11 K30:K340">
    <cfRule type="cellIs" dxfId="3" priority="3" stopIfTrue="1" operator="lessThan">
      <formula>0</formula>
    </cfRule>
    <cfRule type="cellIs" dxfId="2" priority="4" stopIfTrue="1" operator="equal">
      <formula>0</formula>
    </cfRule>
  </conditionalFormatting>
  <conditionalFormatting sqref="K19:K22">
    <cfRule type="cellIs" dxfId="1" priority="1" stopIfTrue="1" operator="lessThan">
      <formula>0</formula>
    </cfRule>
    <cfRule type="cellIs" dxfId="0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8" fitToHeight="0" orientation="landscape" cellComments="asDisplayed" r:id="rId1"/>
  <headerFooter>
    <oddFooter>&amp;L&amp;P&amp;C(주)에이치에스지&amp;R제조팀</oddFooter>
  </headerFooter>
  <rowBreaks count="1" manualBreakCount="1">
    <brk id="132" max="47" man="1"/>
  </row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1:E12"/>
  <sheetViews>
    <sheetView workbookViewId="0">
      <selection activeCell="H12" sqref="H12"/>
    </sheetView>
  </sheetViews>
  <sheetFormatPr defaultRowHeight="17.399999999999999" x14ac:dyDescent="0.4"/>
  <sheetData>
    <row r="1" spans="3:5" ht="18" thickBot="1" x14ac:dyDescent="0.45">
      <c r="C1" s="728" t="s">
        <v>759</v>
      </c>
      <c r="E1" t="s">
        <v>770</v>
      </c>
    </row>
    <row r="2" spans="3:5" ht="18" thickBot="1" x14ac:dyDescent="0.45">
      <c r="C2" s="728" t="s">
        <v>761</v>
      </c>
      <c r="E2" s="729"/>
    </row>
    <row r="3" spans="3:5" ht="18" thickBot="1" x14ac:dyDescent="0.45">
      <c r="C3" s="728" t="s">
        <v>762</v>
      </c>
      <c r="E3" s="730"/>
    </row>
    <row r="4" spans="3:5" ht="18" thickBot="1" x14ac:dyDescent="0.45">
      <c r="C4" s="728" t="s">
        <v>763</v>
      </c>
      <c r="E4" s="731"/>
    </row>
    <row r="5" spans="3:5" ht="18" thickBot="1" x14ac:dyDescent="0.45">
      <c r="C5" s="728" t="s">
        <v>764</v>
      </c>
      <c r="E5" s="732"/>
    </row>
    <row r="6" spans="3:5" ht="18" thickBot="1" x14ac:dyDescent="0.45">
      <c r="C6" s="728" t="s">
        <v>766</v>
      </c>
      <c r="E6" s="726"/>
    </row>
    <row r="7" spans="3:5" ht="18" thickBot="1" x14ac:dyDescent="0.45">
      <c r="C7" s="728" t="s">
        <v>757</v>
      </c>
      <c r="E7" s="725"/>
    </row>
    <row r="8" spans="3:5" ht="18" thickBot="1" x14ac:dyDescent="0.45">
      <c r="C8" s="728" t="s">
        <v>767</v>
      </c>
    </row>
    <row r="9" spans="3:5" ht="18" thickBot="1" x14ac:dyDescent="0.45">
      <c r="C9" s="728" t="s">
        <v>775</v>
      </c>
    </row>
    <row r="10" spans="3:5" ht="18" thickBot="1" x14ac:dyDescent="0.45">
      <c r="C10" s="728" t="s">
        <v>776</v>
      </c>
    </row>
    <row r="11" spans="3:5" ht="18" thickBot="1" x14ac:dyDescent="0.45">
      <c r="C11" s="728" t="s">
        <v>777</v>
      </c>
    </row>
    <row r="12" spans="3:5" ht="18" thickBot="1" x14ac:dyDescent="0.45">
      <c r="C12" s="728" t="s">
        <v>778</v>
      </c>
    </row>
  </sheetData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13</vt:i4>
      </vt:variant>
    </vt:vector>
  </HeadingPairs>
  <TitlesOfParts>
    <vt:vector size="27" baseType="lpstr">
      <vt:lpstr>7월_요구계획</vt:lpstr>
      <vt:lpstr>4월생산계획현황_R00</vt:lpstr>
      <vt:lpstr>4월생산계획현황_R01</vt:lpstr>
      <vt:lpstr>4월생산계획현황_R02</vt:lpstr>
      <vt:lpstr>4월생산계획현황_R03</vt:lpstr>
      <vt:lpstr>4월생산계획현황_R04</vt:lpstr>
      <vt:lpstr>4월생산계획현황_R05</vt:lpstr>
      <vt:lpstr>4월생산계획현황_R06</vt:lpstr>
      <vt:lpstr>4월생산계획현황_R07</vt:lpstr>
      <vt:lpstr>Reversion현황</vt:lpstr>
      <vt:lpstr>4월생산계획현황_R08</vt:lpstr>
      <vt:lpstr>12월 REV3</vt:lpstr>
      <vt:lpstr>8월_작업자워크스케줄</vt:lpstr>
      <vt:lpstr>인덱스</vt:lpstr>
      <vt:lpstr>'12월 REV3'!Print_Area</vt:lpstr>
      <vt:lpstr>'4월생산계획현황_R00'!Print_Area</vt:lpstr>
      <vt:lpstr>'4월생산계획현황_R01'!Print_Area</vt:lpstr>
      <vt:lpstr>'4월생산계획현황_R02'!Print_Area</vt:lpstr>
      <vt:lpstr>'4월생산계획현황_R03'!Print_Area</vt:lpstr>
      <vt:lpstr>'4월생산계획현황_R04'!Print_Area</vt:lpstr>
      <vt:lpstr>'4월생산계획현황_R05'!Print_Area</vt:lpstr>
      <vt:lpstr>'4월생산계획현황_R06'!Print_Area</vt:lpstr>
      <vt:lpstr>'4월생산계획현황_R07'!Print_Area</vt:lpstr>
      <vt:lpstr>'4월생산계획현황_R08'!Print_Area</vt:lpstr>
      <vt:lpstr>'7월_요구계획'!Print_Area</vt:lpstr>
      <vt:lpstr>'8월_작업자워크스케줄'!Print_Area</vt:lpstr>
      <vt:lpstr>Reversion현황!Print_Area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</dc:creator>
  <cp:lastModifiedBy>HSG HSG</cp:lastModifiedBy>
  <cp:lastPrinted>2025-12-03T05:27:25Z</cp:lastPrinted>
  <dcterms:created xsi:type="dcterms:W3CDTF">2023-05-11T10:48:43Z</dcterms:created>
  <dcterms:modified xsi:type="dcterms:W3CDTF">2026-04-28T11:03:53Z</dcterms:modified>
</cp:coreProperties>
</file>