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0" windowHeight="8370" activeTab="1"/>
  </bookViews>
  <sheets>
    <sheet name="Sheet1" sheetId="1" r:id="rId1"/>
    <sheet name="盘点方法对应参考值" sheetId="2" r:id="rId2"/>
  </sheets>
  <calcPr calcId="144525"/>
</workbook>
</file>

<file path=xl/sharedStrings.xml><?xml version="1.0" encoding="utf-8"?>
<sst xmlns="http://schemas.openxmlformats.org/spreadsheetml/2006/main" count="58">
  <si>
    <t>物料分类</t>
  </si>
  <si>
    <t>物料编码</t>
  </si>
  <si>
    <t>物料名称</t>
  </si>
  <si>
    <t>上期结存--干量t</t>
  </si>
  <si>
    <t>上期结存--Cu含量%</t>
  </si>
  <si>
    <t>上期结存--Ag含量g/t</t>
  </si>
  <si>
    <t>上期结存--Au含量g/t</t>
  </si>
  <si>
    <t>本期收入/支出--干量t</t>
  </si>
  <si>
    <t>本期收入/支出--Cu含量%</t>
  </si>
  <si>
    <t>本期收入/支出--Ag含量g/t</t>
  </si>
  <si>
    <t>本期收入/支出--Au含量g/t</t>
  </si>
  <si>
    <t>本期结存--干量t</t>
  </si>
  <si>
    <t>本期结存干量--盘点方法</t>
  </si>
  <si>
    <t>本期结存--Cu含量%</t>
  </si>
  <si>
    <t>本期结存--Cu含量%--盘点方法</t>
  </si>
  <si>
    <t>本期结存--Ag含量g/t</t>
  </si>
  <si>
    <t>本期结存--Ag含量g/t--盘点方法</t>
  </si>
  <si>
    <t>本期结存--Au含量g/t</t>
  </si>
  <si>
    <t>本期结存--Au含量g/t--盘点方法</t>
  </si>
  <si>
    <t>本期使用--干量t</t>
  </si>
  <si>
    <t>本期使用--Cu干量t</t>
  </si>
  <si>
    <t>本期使用--Ag干量kg</t>
  </si>
  <si>
    <t>本期使用--Au干量kg</t>
  </si>
  <si>
    <t>铜回收率</t>
  </si>
  <si>
    <t>银回收率</t>
  </si>
  <si>
    <t>金回收率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</si>
  <si>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</si>
  <si>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</si>
  <si>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熔炼渣</t>
  </si>
  <si>
    <t>直观估计或卷尺</t>
  </si>
  <si>
    <t>Cu元素含量误差</t>
  </si>
  <si>
    <t>Ag元素含量误差</t>
  </si>
  <si>
    <t>Au元素含量误差</t>
  </si>
  <si>
    <t>中间物料</t>
  </si>
  <si>
    <t>渣精矿（浓密机）</t>
  </si>
  <si>
    <t>铁精矿（浓密机）</t>
  </si>
  <si>
    <t>尾  矿（浓密机）</t>
  </si>
  <si>
    <t>球磨机</t>
  </si>
  <si>
    <t>浮选槽</t>
  </si>
  <si>
    <t>产品</t>
  </si>
  <si>
    <t>铁精矿</t>
  </si>
  <si>
    <t>走帐</t>
  </si>
  <si>
    <t>尾 矿</t>
  </si>
  <si>
    <t>0.26</t>
  </si>
  <si>
    <t>石膏</t>
  </si>
  <si>
    <t>回收品</t>
  </si>
  <si>
    <t>渣精矿</t>
  </si>
  <si>
    <t>name</t>
  </si>
  <si>
    <t>min</t>
  </si>
  <si>
    <t>max</t>
  </si>
  <si>
    <t>std</t>
  </si>
  <si>
    <t>称重</t>
  </si>
  <si>
    <t>液位测量</t>
  </si>
  <si>
    <t>计数（块、袋）</t>
  </si>
  <si>
    <t>其他</t>
  </si>
  <si>
    <t>Cu元素含量误差(无)</t>
  </si>
  <si>
    <t>Ag元素含量误差(无)</t>
  </si>
  <si>
    <t>Au元素含量误差(无)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</si>
</sst>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color rgb="FF000000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0" fontId="28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5" fillId="0" borderId="0"/>
    <xf numFmtId="0" fontId="19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25" borderId="7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0" borderId="0" applyProtection="0"/>
    <xf numFmtId="0" fontId="30" fillId="30" borderId="11" applyNumberFormat="0" applyAlignment="0" applyProtection="0">
      <alignment vertical="center"/>
    </xf>
    <xf numFmtId="0" fontId="25" fillId="5" borderId="10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Protection="0"/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 applyFont="1" applyAlignment="1">
      <alignment horizontal="justify"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49" fontId="5" fillId="0" borderId="0" xfId="5" applyNumberFormat="1" applyFill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1" xfId="4" applyNumberFormat="1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176" fontId="8" fillId="0" borderId="0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left"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49" fontId="9" fillId="0" borderId="1" xfId="4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justify" vertical="center"/>
    </xf>
    <xf numFmtId="49" fontId="0" fillId="0" borderId="0" xfId="0" applyNumberFormat="1" applyFill="1">
      <alignment vertical="center"/>
    </xf>
    <xf numFmtId="0" fontId="0" fillId="0" borderId="0" xfId="0" applyFill="1" applyBorder="1" applyAlignment="1">
      <alignment horizontal="left" vertical="center"/>
    </xf>
    <xf numFmtId="49" fontId="4" fillId="0" borderId="1" xfId="4" applyNumberFormat="1" applyFont="1" applyFill="1" applyBorder="1" applyAlignment="1">
      <alignment horizontal="left" vertical="center" wrapText="1"/>
    </xf>
    <xf numFmtId="49" fontId="3" fillId="0" borderId="1" xfId="4" applyNumberFormat="1" applyFont="1" applyFill="1" applyBorder="1" applyAlignment="1">
      <alignment horizontal="left" vertical="center" wrapText="1"/>
    </xf>
    <xf numFmtId="49" fontId="0" fillId="0" borderId="2" xfId="0" applyNumberForma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>
      <alignment vertical="center"/>
    </xf>
    <xf numFmtId="49" fontId="0" fillId="0" borderId="2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</cellXfs>
  <cellStyles count="57">
    <cellStyle name="常规" xfId="0" builtinId="0"/>
    <cellStyle name="常规 21" xfId="1"/>
    <cellStyle name="常规 10 10 2 2 2 3" xfId="2"/>
    <cellStyle name="常规 19" xfId="3"/>
    <cellStyle name="常规 4" xfId="4"/>
    <cellStyle name="Normal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常规 6 2 2 3_总表  _精炼厂物料盘点  2" xfId="28"/>
    <cellStyle name="检查单元格" xfId="29" builtinId="23"/>
    <cellStyle name="输出" xfId="30" builtinId="21"/>
    <cellStyle name="标题 1" xfId="31" builtinId="16"/>
    <cellStyle name="解释性文本" xfId="32" builtinId="53"/>
    <cellStyle name="常规 6 2 2 3_总表  _1 2" xfId="3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常规 9 11" xfId="49"/>
    <cellStyle name="千位分隔[0]" xfId="50" builtinId="6"/>
    <cellStyle name="标题 2" xfId="51" builtinId="17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5"/>
  <sheetViews>
    <sheetView workbookViewId="0">
      <pane xSplit="3" ySplit="1" topLeftCell="G2" activePane="bottomRight" state="frozenSplit"/>
      <selection/>
      <selection pane="topRight"/>
      <selection pane="bottomLeft"/>
      <selection pane="bottomRight" activeCell="I12" sqref="I12"/>
    </sheetView>
  </sheetViews>
  <sheetFormatPr defaultColWidth="9" defaultRowHeight="12.5"/>
  <cols>
    <col min="1" max="2" width="10.3636363636364" style="7" customWidth="1"/>
    <col min="3" max="3" width="22.6363636363636" style="8" customWidth="1"/>
    <col min="4" max="4" width="17.3636363636364" style="7" customWidth="1"/>
    <col min="5" max="5" width="19.6363636363636" style="7" customWidth="1"/>
    <col min="6" max="7" width="21.9090909090909" style="7" customWidth="1"/>
    <col min="8" max="8" width="24.1818181818182" style="7" customWidth="1"/>
    <col min="9" max="9" width="26.3636363636364" style="7" customWidth="1"/>
    <col min="10" max="11" width="28.6363636363636" style="7" customWidth="1"/>
    <col min="12" max="12" width="17.3636363636364" style="7" customWidth="1"/>
    <col min="13" max="13" width="26.3636363636364" style="9" customWidth="1"/>
    <col min="14" max="14" width="19.6363636363636" style="7" customWidth="1"/>
    <col min="15" max="15" width="28.6363636363636" style="7" customWidth="1"/>
    <col min="16" max="16" width="21.9090909090909" style="7" customWidth="1"/>
    <col min="17" max="17" width="30.9090909090909" style="7" customWidth="1"/>
    <col min="18" max="18" width="21.9090909090909" style="7" customWidth="1"/>
    <col min="19" max="19" width="30.9090909090909" style="7" customWidth="1"/>
    <col min="20" max="20" width="17.3636363636364" style="7" customWidth="1"/>
    <col min="21" max="21" width="19.6363636363636" style="7" customWidth="1"/>
    <col min="22" max="23" width="20.8181818181818" style="7" customWidth="1"/>
    <col min="24" max="24" width="12.8181818181818" style="7" customWidth="1"/>
    <col min="25" max="25" width="11.7272727272727" style="7" customWidth="1"/>
    <col min="26" max="26" width="12.8181818181818" style="7" customWidth="1"/>
    <col min="27" max="27" width="43.6363636363636" style="7" customWidth="1"/>
    <col min="28" max="16384" width="9" style="7"/>
  </cols>
  <sheetData>
    <row r="1" ht="37.5" spans="1:34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23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32" t="s">
        <v>23</v>
      </c>
      <c r="Y1" s="32" t="s">
        <v>24</v>
      </c>
      <c r="Z1" s="32" t="s">
        <v>25</v>
      </c>
      <c r="AA1" s="36" t="s">
        <v>26</v>
      </c>
      <c r="AB1" s="37"/>
      <c r="AC1" s="37"/>
      <c r="AD1" s="37"/>
      <c r="AE1" s="37"/>
      <c r="AF1" s="37"/>
      <c r="AG1" s="37"/>
      <c r="AH1" s="37"/>
    </row>
    <row r="2" s="4" customFormat="1" spans="1:34">
      <c r="A2" s="12" t="s">
        <v>27</v>
      </c>
      <c r="B2" s="12">
        <v>10001</v>
      </c>
      <c r="C2" s="13" t="s">
        <v>28</v>
      </c>
      <c r="D2" s="14">
        <v>11500</v>
      </c>
      <c r="E2" s="19">
        <v>1.77</v>
      </c>
      <c r="F2" s="24">
        <v>1.98</v>
      </c>
      <c r="G2" s="19">
        <v>0.04</v>
      </c>
      <c r="H2" s="19">
        <v>59054.16</v>
      </c>
      <c r="I2" s="19">
        <v>1.77</v>
      </c>
      <c r="J2" s="24">
        <v>1.98</v>
      </c>
      <c r="K2" s="19">
        <v>0.04</v>
      </c>
      <c r="L2" s="25">
        <v>49450</v>
      </c>
      <c r="M2" s="27" t="s">
        <v>29</v>
      </c>
      <c r="N2" s="19">
        <v>1.77</v>
      </c>
      <c r="O2" s="12" t="s">
        <v>30</v>
      </c>
      <c r="P2" s="24">
        <v>1.98</v>
      </c>
      <c r="Q2" s="30" t="s">
        <v>31</v>
      </c>
      <c r="R2" s="19">
        <v>0.04</v>
      </c>
      <c r="S2" s="30" t="s">
        <v>32</v>
      </c>
      <c r="T2" s="12">
        <f>(D2+H2-L2)</f>
        <v>21104.16</v>
      </c>
      <c r="U2" s="33" t="e">
        <f>(#REF!*#REF!/100+H2*I2/100-L2*#REF!/100)</f>
        <v>#REF!</v>
      </c>
      <c r="V2" s="12" t="e">
        <f>(#REF!*F2/100+H2*J2/100-L2*#REF!/100)/1000</f>
        <v>#REF!</v>
      </c>
      <c r="W2" s="12" t="e">
        <f>(#REF!*G2/100+H2*K2/100-L2*#REF!/100)/1000</f>
        <v>#REF!</v>
      </c>
      <c r="X2" s="12" t="e">
        <f>-(U6/(SUM(U2:U2)+SUM(#REF!)+SUM(U8:U9)+SUM(U3:U5)+SUM(#REF!)+SUM(U7:U7)+#REF!))*100</f>
        <v>#REF!</v>
      </c>
      <c r="Y2" s="12" t="e">
        <f>-(V6/(SUM(V2:V2)+SUM(#REF!)+SUM(V8:V9)+SUM(V3:V5)+SUM(#REF!)+SUM(V7:V7)+#REF!))*100</f>
        <v>#REF!</v>
      </c>
      <c r="Z2" s="12" t="e">
        <f>-(W6/(SUM(W2:W2)+SUM(#REF!)+SUM(W8:W9)+SUM(W3:W5)+SUM(#REF!)+SUM(W7:W7)+#REF!))*100</f>
        <v>#REF!</v>
      </c>
      <c r="AA2" s="12"/>
      <c r="AB2" s="38"/>
      <c r="AC2" s="38"/>
      <c r="AD2" s="38"/>
      <c r="AE2" s="38"/>
      <c r="AF2" s="38"/>
      <c r="AG2" s="38"/>
      <c r="AH2" s="38"/>
    </row>
    <row r="3" s="4" customFormat="1" spans="1:34">
      <c r="A3" s="12" t="s">
        <v>33</v>
      </c>
      <c r="B3" s="12">
        <v>10043</v>
      </c>
      <c r="C3" s="15" t="s">
        <v>34</v>
      </c>
      <c r="D3" s="16">
        <v>765.14</v>
      </c>
      <c r="E3" s="24">
        <v>23.2899861463262</v>
      </c>
      <c r="F3" s="24">
        <v>31.86</v>
      </c>
      <c r="G3" s="24">
        <v>0.2</v>
      </c>
      <c r="H3" s="25"/>
      <c r="I3" s="24">
        <v>23.2899861463262</v>
      </c>
      <c r="J3" s="24">
        <v>31.86</v>
      </c>
      <c r="K3" s="24">
        <v>0.2</v>
      </c>
      <c r="L3" s="14">
        <v>765.14</v>
      </c>
      <c r="M3" s="27" t="s">
        <v>29</v>
      </c>
      <c r="N3" s="14">
        <v>23.29</v>
      </c>
      <c r="O3" s="12" t="s">
        <v>30</v>
      </c>
      <c r="P3" s="14">
        <v>31.86</v>
      </c>
      <c r="Q3" s="30" t="s">
        <v>31</v>
      </c>
      <c r="R3" s="14">
        <v>0.2</v>
      </c>
      <c r="S3" s="30" t="s">
        <v>32</v>
      </c>
      <c r="T3" s="12" t="e">
        <f>(D3+H3-#REF!)</f>
        <v>#REF!</v>
      </c>
      <c r="U3" s="33" t="e">
        <f>(#REF!*#REF!/100+H3*I3/100-#REF!*#REF!/100)</f>
        <v>#REF!</v>
      </c>
      <c r="V3" s="12" t="e">
        <f>(#REF!*F3/100+H3*J3/100-#REF!*#REF!/100)/1000</f>
        <v>#REF!</v>
      </c>
      <c r="W3" s="12" t="e">
        <f>(#REF!*G3/100+H3*K3/100-#REF!*#REF!/100)/1000</f>
        <v>#REF!</v>
      </c>
      <c r="X3" s="12"/>
      <c r="Y3" s="12"/>
      <c r="Z3" s="12"/>
      <c r="AA3" s="12"/>
      <c r="AB3" s="38"/>
      <c r="AC3" s="38"/>
      <c r="AD3" s="38"/>
      <c r="AE3" s="38"/>
      <c r="AF3" s="38"/>
      <c r="AG3" s="38"/>
      <c r="AH3" s="38"/>
    </row>
    <row r="4" s="4" customFormat="1" spans="1:34">
      <c r="A4" s="12" t="s">
        <v>33</v>
      </c>
      <c r="B4" s="12">
        <v>10045</v>
      </c>
      <c r="C4" s="15" t="s">
        <v>35</v>
      </c>
      <c r="D4" s="16">
        <v>765.14</v>
      </c>
      <c r="E4" s="24">
        <v>0.310008625872389</v>
      </c>
      <c r="F4" s="24">
        <v>0.8</v>
      </c>
      <c r="G4" s="24"/>
      <c r="H4" s="25"/>
      <c r="I4" s="24">
        <v>0.310008625872389</v>
      </c>
      <c r="J4" s="24">
        <v>0.8</v>
      </c>
      <c r="K4" s="24"/>
      <c r="L4" s="14">
        <v>765.14</v>
      </c>
      <c r="M4" s="27" t="s">
        <v>29</v>
      </c>
      <c r="N4" s="14">
        <v>0.31</v>
      </c>
      <c r="O4" s="12" t="s">
        <v>30</v>
      </c>
      <c r="P4" s="14">
        <v>0.8</v>
      </c>
      <c r="Q4" s="30" t="s">
        <v>31</v>
      </c>
      <c r="R4" s="14"/>
      <c r="S4" s="30" t="s">
        <v>32</v>
      </c>
      <c r="T4" s="12" t="e">
        <f>(D4+H4-#REF!)</f>
        <v>#REF!</v>
      </c>
      <c r="U4" s="33" t="e">
        <f>(#REF!*#REF!/100+H4*I4/100-#REF!*#REF!/100)</f>
        <v>#REF!</v>
      </c>
      <c r="V4" s="12" t="e">
        <f>(#REF!*F4/100+H4*J4/100-#REF!*#REF!/100)/1000</f>
        <v>#REF!</v>
      </c>
      <c r="W4" s="12" t="e">
        <f>(#REF!*G4/100+H4*K4/100-#REF!*#REF!/100)/1000</f>
        <v>#REF!</v>
      </c>
      <c r="X4" s="12"/>
      <c r="Y4" s="12"/>
      <c r="Z4" s="12"/>
      <c r="AA4" s="12"/>
      <c r="AB4" s="38"/>
      <c r="AC4" s="38"/>
      <c r="AD4" s="38"/>
      <c r="AE4" s="38"/>
      <c r="AF4" s="38"/>
      <c r="AG4" s="38"/>
      <c r="AH4" s="38"/>
    </row>
    <row r="5" s="4" customFormat="1" spans="1:34">
      <c r="A5" s="12" t="s">
        <v>33</v>
      </c>
      <c r="B5" s="12">
        <v>10047</v>
      </c>
      <c r="C5" s="15" t="s">
        <v>36</v>
      </c>
      <c r="D5" s="14">
        <v>765.14</v>
      </c>
      <c r="E5" s="24">
        <v>0.270015944794417</v>
      </c>
      <c r="F5" s="24">
        <v>1.3</v>
      </c>
      <c r="G5" s="24"/>
      <c r="H5" s="25"/>
      <c r="I5" s="24">
        <v>0.270015944794417</v>
      </c>
      <c r="J5" s="24">
        <v>1.3</v>
      </c>
      <c r="K5" s="24"/>
      <c r="L5" s="14">
        <v>765.14</v>
      </c>
      <c r="M5" s="27" t="s">
        <v>29</v>
      </c>
      <c r="N5" s="14">
        <v>0.27</v>
      </c>
      <c r="O5" s="12" t="s">
        <v>30</v>
      </c>
      <c r="P5" s="14">
        <v>1.3</v>
      </c>
      <c r="Q5" s="30" t="s">
        <v>31</v>
      </c>
      <c r="R5" s="14"/>
      <c r="S5" s="30" t="s">
        <v>32</v>
      </c>
      <c r="T5" s="12" t="e">
        <f>(D5+H5-#REF!)</f>
        <v>#REF!</v>
      </c>
      <c r="U5" s="33" t="e">
        <f>(#REF!*#REF!/100+H5*I5/100-#REF!*#REF!/100)</f>
        <v>#REF!</v>
      </c>
      <c r="V5" s="12" t="e">
        <f>(#REF!*F5/100+H5*J5/100-#REF!*#REF!/100)/1000</f>
        <v>#REF!</v>
      </c>
      <c r="W5" s="12" t="e">
        <f>(#REF!*G5/100+H5*K5/100-#REF!*#REF!/100)/1000</f>
        <v>#REF!</v>
      </c>
      <c r="X5" s="12"/>
      <c r="Y5" s="12"/>
      <c r="Z5" s="12"/>
      <c r="AA5" s="12"/>
      <c r="AB5" s="38"/>
      <c r="AC5" s="38"/>
      <c r="AD5" s="38"/>
      <c r="AE5" s="38"/>
      <c r="AF5" s="38"/>
      <c r="AG5" s="38"/>
      <c r="AH5" s="38"/>
    </row>
    <row r="6" s="5" customFormat="1" spans="1:34">
      <c r="A6" s="12" t="s">
        <v>33</v>
      </c>
      <c r="B6" s="17">
        <v>10063</v>
      </c>
      <c r="C6" s="15" t="s">
        <v>37</v>
      </c>
      <c r="D6" s="14">
        <v>220.23</v>
      </c>
      <c r="E6" s="24">
        <v>1.89029650819598</v>
      </c>
      <c r="F6" s="24">
        <v>4.62</v>
      </c>
      <c r="G6" s="24">
        <v>0.06</v>
      </c>
      <c r="H6" s="25"/>
      <c r="I6" s="24">
        <v>1.89</v>
      </c>
      <c r="J6" s="24">
        <v>5</v>
      </c>
      <c r="K6" s="24">
        <v>0.05</v>
      </c>
      <c r="L6" s="14">
        <v>220.23</v>
      </c>
      <c r="M6" s="27" t="s">
        <v>29</v>
      </c>
      <c r="N6" s="14">
        <v>1.89</v>
      </c>
      <c r="O6" s="17" t="s">
        <v>30</v>
      </c>
      <c r="P6" s="14">
        <v>1.98</v>
      </c>
      <c r="Q6" s="31" t="s">
        <v>31</v>
      </c>
      <c r="R6" s="14">
        <v>0.04</v>
      </c>
      <c r="S6" s="31" t="s">
        <v>32</v>
      </c>
      <c r="T6" s="12" t="e">
        <f>(D6+H6-#REF!)</f>
        <v>#REF!</v>
      </c>
      <c r="U6" s="33" t="e">
        <f>(#REF!*#REF!/100+H6*I6/100-#REF!*#REF!/100)</f>
        <v>#REF!</v>
      </c>
      <c r="V6" s="12" t="e">
        <f>(#REF!*F6/100+H6*J6/100-#REF!*#REF!/100)/1000</f>
        <v>#REF!</v>
      </c>
      <c r="W6" s="12" t="e">
        <f>(#REF!*G6/100+H6*K6/100-#REF!*#REF!/100)/1000</f>
        <v>#REF!</v>
      </c>
      <c r="X6" s="17"/>
      <c r="Y6" s="17"/>
      <c r="Z6" s="17"/>
      <c r="AA6" s="17"/>
      <c r="AB6" s="39"/>
      <c r="AC6" s="39"/>
      <c r="AD6" s="39"/>
      <c r="AE6" s="39"/>
      <c r="AF6" s="39"/>
      <c r="AG6" s="39"/>
      <c r="AH6" s="39"/>
    </row>
    <row r="7" s="4" customFormat="1" spans="1:27">
      <c r="A7" s="12" t="s">
        <v>33</v>
      </c>
      <c r="B7" s="12">
        <v>10081</v>
      </c>
      <c r="C7" s="15" t="s">
        <v>38</v>
      </c>
      <c r="D7" s="14">
        <v>117.82</v>
      </c>
      <c r="E7" s="24">
        <v>3.84488070684694</v>
      </c>
      <c r="F7" s="24">
        <v>4.62</v>
      </c>
      <c r="G7" s="24">
        <v>0.06</v>
      </c>
      <c r="H7" s="25"/>
      <c r="I7" s="24">
        <v>1.89</v>
      </c>
      <c r="J7" s="24">
        <v>5</v>
      </c>
      <c r="K7" s="24">
        <v>0.05</v>
      </c>
      <c r="L7" s="14">
        <v>117.819</v>
      </c>
      <c r="M7" s="27" t="s">
        <v>29</v>
      </c>
      <c r="N7" s="14">
        <v>3.84</v>
      </c>
      <c r="O7" s="12" t="s">
        <v>30</v>
      </c>
      <c r="P7" s="14">
        <v>1.98</v>
      </c>
      <c r="Q7" s="30" t="s">
        <v>31</v>
      </c>
      <c r="R7" s="14">
        <v>0.04</v>
      </c>
      <c r="S7" s="30" t="s">
        <v>32</v>
      </c>
      <c r="T7" s="12" t="e">
        <f>(D7+H7-#REF!)</f>
        <v>#REF!</v>
      </c>
      <c r="U7" s="33" t="e">
        <f>(#REF!*#REF!/100+H7*I7/100-#REF!*#REF!/100)</f>
        <v>#REF!</v>
      </c>
      <c r="V7" s="12" t="e">
        <f>(#REF!*#REF!/100+H7*J7/100-#REF!*#REF!/100)/1000</f>
        <v>#REF!</v>
      </c>
      <c r="W7" s="12" t="e">
        <f>(#REF!*#REF!/100+H7*K7/100-#REF!*#REF!/100)/1000</f>
        <v>#REF!</v>
      </c>
      <c r="X7" s="34"/>
      <c r="Y7" s="34"/>
      <c r="Z7" s="34"/>
      <c r="AA7" s="34"/>
    </row>
    <row r="8" s="4" customFormat="1" spans="1:27">
      <c r="A8" s="12" t="s">
        <v>39</v>
      </c>
      <c r="B8" s="12">
        <v>10085</v>
      </c>
      <c r="C8" s="14" t="s">
        <v>40</v>
      </c>
      <c r="D8" s="18">
        <v>17468.219</v>
      </c>
      <c r="E8" s="14">
        <v>0.34</v>
      </c>
      <c r="F8" s="14">
        <v>3.1</v>
      </c>
      <c r="G8" s="14">
        <v>0</v>
      </c>
      <c r="H8" s="14">
        <v>-14661.494</v>
      </c>
      <c r="I8" s="14">
        <v>0.34</v>
      </c>
      <c r="J8" s="14">
        <v>3.1</v>
      </c>
      <c r="K8" s="14">
        <v>0</v>
      </c>
      <c r="L8" s="25">
        <v>21386.476</v>
      </c>
      <c r="M8" s="28" t="s">
        <v>41</v>
      </c>
      <c r="N8" s="14">
        <v>0.34</v>
      </c>
      <c r="O8" s="12" t="s">
        <v>30</v>
      </c>
      <c r="P8" s="14">
        <v>3.1</v>
      </c>
      <c r="Q8" s="30" t="s">
        <v>31</v>
      </c>
      <c r="R8" s="14">
        <v>0</v>
      </c>
      <c r="S8" s="30" t="s">
        <v>32</v>
      </c>
      <c r="T8" s="12">
        <f t="shared" ref="T8:T11" si="0">(D8+H8-L8)</f>
        <v>-18579.751</v>
      </c>
      <c r="U8" s="33" t="e">
        <f>(#REF!*#REF!/100+H8*I8/100-L8*#REF!/100)</f>
        <v>#REF!</v>
      </c>
      <c r="V8" s="12" t="e">
        <f>(#REF!*F8/100+H8*J8/100-L8*#REF!/100)/1000</f>
        <v>#REF!</v>
      </c>
      <c r="W8" s="12" t="e">
        <f>(#REF!*G8/100+H8*K8/100-L8*#REF!/100)/1000</f>
        <v>#REF!</v>
      </c>
      <c r="X8" s="34"/>
      <c r="Y8" s="34"/>
      <c r="Z8" s="34"/>
      <c r="AA8" s="34"/>
    </row>
    <row r="9" s="4" customFormat="1" spans="1:27">
      <c r="A9" s="12" t="s">
        <v>39</v>
      </c>
      <c r="B9" s="12">
        <v>10086</v>
      </c>
      <c r="C9" s="14" t="s">
        <v>42</v>
      </c>
      <c r="D9" s="18">
        <v>21736.098</v>
      </c>
      <c r="E9" s="14">
        <v>0.26</v>
      </c>
      <c r="F9" s="14">
        <v>6.38</v>
      </c>
      <c r="G9" s="14">
        <v>0</v>
      </c>
      <c r="H9" s="14">
        <v>-44135.26</v>
      </c>
      <c r="I9" s="14" t="s">
        <v>43</v>
      </c>
      <c r="J9" s="14">
        <v>6.38</v>
      </c>
      <c r="K9" s="14">
        <v>0</v>
      </c>
      <c r="L9" s="25">
        <v>14878.623</v>
      </c>
      <c r="M9" s="28" t="s">
        <v>41</v>
      </c>
      <c r="N9" s="14">
        <v>0.26</v>
      </c>
      <c r="O9" s="12" t="s">
        <v>30</v>
      </c>
      <c r="P9" s="14">
        <v>6.38</v>
      </c>
      <c r="Q9" s="30" t="s">
        <v>31</v>
      </c>
      <c r="R9" s="14">
        <v>0</v>
      </c>
      <c r="S9" s="30" t="s">
        <v>32</v>
      </c>
      <c r="T9" s="12">
        <f t="shared" si="0"/>
        <v>-37277.785</v>
      </c>
      <c r="U9" s="33" t="e">
        <f>(#REF!*#REF!/100+H9*I9/100-L9*#REF!/100)</f>
        <v>#REF!</v>
      </c>
      <c r="V9" s="12" t="e">
        <f>(#REF!*F9/100+H9*J9/100-L9*#REF!/100)/1000</f>
        <v>#REF!</v>
      </c>
      <c r="W9" s="12" t="e">
        <f>(#REF!*G9/100+H9*K9/100-L9*#REF!/100)/1000</f>
        <v>#REF!</v>
      </c>
      <c r="X9" s="34"/>
      <c r="Y9" s="34"/>
      <c r="Z9" s="34"/>
      <c r="AA9" s="34"/>
    </row>
    <row r="10" s="4" customFormat="1" spans="1:27">
      <c r="A10" s="12" t="s">
        <v>39</v>
      </c>
      <c r="B10" s="12">
        <v>10087</v>
      </c>
      <c r="C10" s="14" t="s">
        <v>44</v>
      </c>
      <c r="D10" s="14">
        <v>143.488</v>
      </c>
      <c r="E10" s="14">
        <v>0.02</v>
      </c>
      <c r="F10" s="14">
        <v>0</v>
      </c>
      <c r="G10" s="14">
        <v>0</v>
      </c>
      <c r="H10" s="14">
        <v>-567.18</v>
      </c>
      <c r="I10" s="14">
        <v>0.02</v>
      </c>
      <c r="J10" s="14">
        <v>0</v>
      </c>
      <c r="K10" s="14">
        <v>0</v>
      </c>
      <c r="L10" s="25">
        <v>153.648</v>
      </c>
      <c r="M10" s="27" t="s">
        <v>29</v>
      </c>
      <c r="N10" s="14">
        <v>0.02</v>
      </c>
      <c r="O10" s="12" t="s">
        <v>30</v>
      </c>
      <c r="P10" s="14">
        <v>0</v>
      </c>
      <c r="Q10" s="30" t="s">
        <v>31</v>
      </c>
      <c r="R10" s="14">
        <v>0</v>
      </c>
      <c r="S10" s="30" t="s">
        <v>32</v>
      </c>
      <c r="T10" s="12">
        <f t="shared" si="0"/>
        <v>-577.34</v>
      </c>
      <c r="U10" s="35"/>
      <c r="V10" s="35"/>
      <c r="W10" s="35"/>
      <c r="X10" s="35"/>
      <c r="Y10" s="35"/>
      <c r="Z10" s="35"/>
      <c r="AA10" s="35"/>
    </row>
    <row r="11" s="4" customFormat="1" spans="1:34">
      <c r="A11" s="12" t="s">
        <v>45</v>
      </c>
      <c r="B11" s="12">
        <v>10083</v>
      </c>
      <c r="C11" s="19" t="s">
        <v>46</v>
      </c>
      <c r="D11" s="19">
        <v>167.29</v>
      </c>
      <c r="E11" s="14">
        <v>28.19</v>
      </c>
      <c r="F11" s="19">
        <v>34.5</v>
      </c>
      <c r="G11" s="26">
        <v>0.34</v>
      </c>
      <c r="H11" s="14">
        <v>-2451.282</v>
      </c>
      <c r="I11" s="14">
        <v>28.19</v>
      </c>
      <c r="J11" s="19">
        <v>34.5</v>
      </c>
      <c r="K11" s="26">
        <v>0.34</v>
      </c>
      <c r="L11" s="25">
        <v>912.636</v>
      </c>
      <c r="M11" s="27" t="s">
        <v>29</v>
      </c>
      <c r="N11" s="14">
        <v>28.19</v>
      </c>
      <c r="O11" s="12" t="s">
        <v>30</v>
      </c>
      <c r="P11" s="19">
        <v>34.5</v>
      </c>
      <c r="Q11" s="30" t="s">
        <v>31</v>
      </c>
      <c r="R11" s="26">
        <v>0.34</v>
      </c>
      <c r="S11" s="30" t="s">
        <v>32</v>
      </c>
      <c r="T11" s="12">
        <f t="shared" si="0"/>
        <v>-3196.628</v>
      </c>
      <c r="U11" s="33"/>
      <c r="V11" s="12"/>
      <c r="W11" s="12"/>
      <c r="X11" s="12"/>
      <c r="Y11" s="12"/>
      <c r="Z11" s="12"/>
      <c r="AA11" s="12"/>
      <c r="AB11" s="38"/>
      <c r="AC11" s="38"/>
      <c r="AD11" s="38"/>
      <c r="AE11" s="38"/>
      <c r="AF11" s="38"/>
      <c r="AG11" s="38"/>
      <c r="AH11" s="38"/>
    </row>
    <row r="12" s="6" customFormat="1" spans="3:3">
      <c r="C12" s="20"/>
    </row>
    <row r="13" s="6" customFormat="1" spans="3:3">
      <c r="C13" s="21"/>
    </row>
    <row r="14" s="6" customFormat="1" spans="3:3">
      <c r="C14" s="21"/>
    </row>
    <row r="15" s="6" customFormat="1" spans="3:3">
      <c r="C15" s="22"/>
    </row>
    <row r="16" s="6" customFormat="1" spans="3:3">
      <c r="C16" s="22"/>
    </row>
    <row r="17" s="6" customFormat="1" spans="3:13">
      <c r="C17" s="22"/>
      <c r="M17" s="29"/>
    </row>
    <row r="18" s="6" customFormat="1" spans="3:13">
      <c r="C18" s="22"/>
      <c r="M18" s="29"/>
    </row>
    <row r="19" s="6" customFormat="1" spans="3:13">
      <c r="C19" s="22"/>
      <c r="M19" s="29"/>
    </row>
    <row r="20" s="6" customFormat="1" spans="3:13">
      <c r="C20" s="21"/>
      <c r="M20" s="29"/>
    </row>
    <row r="21" s="6" customFormat="1" spans="3:13">
      <c r="C21" s="21"/>
      <c r="M21" s="29"/>
    </row>
    <row r="22" s="6" customFormat="1" spans="3:13">
      <c r="C22" s="21"/>
      <c r="M22" s="29"/>
    </row>
    <row r="23" s="6" customFormat="1" spans="3:13">
      <c r="C23" s="21"/>
      <c r="M23" s="29"/>
    </row>
    <row r="24" s="6" customFormat="1" spans="3:13">
      <c r="C24" s="21"/>
      <c r="M24" s="29"/>
    </row>
    <row r="25" s="6" customFormat="1" spans="3:13">
      <c r="C25" s="20"/>
      <c r="M25" s="2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abSelected="1" zoomScale="190" zoomScaleNormal="190" workbookViewId="0">
      <selection activeCell="A1" sqref="$A1:$XFD1048576"/>
    </sheetView>
  </sheetViews>
  <sheetFormatPr defaultColWidth="9" defaultRowHeight="12.5" outlineLevelCol="3"/>
  <cols>
    <col min="1" max="1" width="22.3" style="1" customWidth="1"/>
    <col min="2" max="2" width="6.84545454545455" style="1" customWidth="1"/>
    <col min="3" max="3" width="7.8" style="1" customWidth="1"/>
    <col min="4" max="4" width="11.8636363636364" style="1" customWidth="1"/>
    <col min="5" max="16384" width="9" style="1"/>
  </cols>
  <sheetData>
    <row r="1" s="1" customFormat="1" spans="1:4">
      <c r="A1" s="1" t="s">
        <v>47</v>
      </c>
      <c r="B1" s="1" t="s">
        <v>48</v>
      </c>
      <c r="C1" s="1" t="s">
        <v>49</v>
      </c>
      <c r="D1" s="1" t="s">
        <v>50</v>
      </c>
    </row>
    <row r="2" s="1" customFormat="1" spans="1:4">
      <c r="A2" s="2" t="s">
        <v>29</v>
      </c>
      <c r="B2" s="1">
        <v>0.5</v>
      </c>
      <c r="C2" s="1">
        <v>1.5</v>
      </c>
      <c r="D2" s="1">
        <v>0.15</v>
      </c>
    </row>
    <row r="3" s="1" customFormat="1" spans="1:4">
      <c r="A3" s="1" t="s">
        <v>51</v>
      </c>
      <c r="B3" s="1">
        <v>0.9</v>
      </c>
      <c r="C3" s="1">
        <v>1.1</v>
      </c>
      <c r="D3" s="1">
        <v>0.02</v>
      </c>
    </row>
    <row r="4" s="1" customFormat="1" spans="1:4">
      <c r="A4" s="1" t="s">
        <v>52</v>
      </c>
      <c r="B4" s="1">
        <v>0.9</v>
      </c>
      <c r="C4" s="1">
        <v>1.1</v>
      </c>
      <c r="D4" s="1">
        <v>0.02</v>
      </c>
    </row>
    <row r="5" s="1" customFormat="1" spans="1:4">
      <c r="A5" s="1" t="s">
        <v>53</v>
      </c>
      <c r="B5" s="1">
        <v>0.95</v>
      </c>
      <c r="C5" s="1">
        <v>1.05</v>
      </c>
      <c r="D5" s="1">
        <v>0.015</v>
      </c>
    </row>
    <row r="6" s="1" customFormat="1" spans="1:4">
      <c r="A6" s="1" t="s">
        <v>41</v>
      </c>
      <c r="B6" s="1">
        <v>0.99</v>
      </c>
      <c r="C6" s="1">
        <v>1.01</v>
      </c>
      <c r="D6" s="1">
        <v>0.001</v>
      </c>
    </row>
    <row r="7" s="1" customFormat="1" spans="1:4">
      <c r="A7" s="1" t="s">
        <v>54</v>
      </c>
      <c r="B7" s="1">
        <v>1</v>
      </c>
      <c r="C7" s="1">
        <v>1</v>
      </c>
      <c r="D7" s="1">
        <v>1</v>
      </c>
    </row>
    <row r="9" s="1" customFormat="1" spans="1:4">
      <c r="A9" s="1" t="s">
        <v>30</v>
      </c>
      <c r="B9" s="1">
        <v>0.99</v>
      </c>
      <c r="C9" s="3">
        <v>1.01</v>
      </c>
      <c r="D9" s="1">
        <v>0.001</v>
      </c>
    </row>
    <row r="10" s="1" customFormat="1" spans="1:4">
      <c r="A10" s="1" t="s">
        <v>31</v>
      </c>
      <c r="B10" s="1">
        <v>0.99</v>
      </c>
      <c r="C10" s="3">
        <v>1.01</v>
      </c>
      <c r="D10" s="1">
        <v>0.001</v>
      </c>
    </row>
    <row r="11" s="1" customFormat="1" spans="1:4">
      <c r="A11" s="1" t="s">
        <v>32</v>
      </c>
      <c r="B11" s="1">
        <v>0.99</v>
      </c>
      <c r="C11" s="3">
        <v>1.01</v>
      </c>
      <c r="D11" s="1">
        <v>0.001</v>
      </c>
    </row>
    <row r="12" s="1" customFormat="1" spans="1:4">
      <c r="A12" s="1" t="s">
        <v>55</v>
      </c>
      <c r="B12" s="1">
        <v>1</v>
      </c>
      <c r="C12" s="1">
        <v>1</v>
      </c>
      <c r="D12" s="1">
        <v>0</v>
      </c>
    </row>
    <row r="13" s="1" customFormat="1" spans="1:4">
      <c r="A13" s="1" t="s">
        <v>56</v>
      </c>
      <c r="B13" s="1">
        <v>1</v>
      </c>
      <c r="C13" s="1">
        <v>1</v>
      </c>
      <c r="D13" s="1">
        <v>0</v>
      </c>
    </row>
    <row r="14" s="1" customFormat="1" spans="1:4">
      <c r="A14" s="1" t="s">
        <v>57</v>
      </c>
      <c r="B14" s="1">
        <v>1</v>
      </c>
      <c r="C14" s="1">
        <v>1</v>
      </c>
      <c r="D14" s="1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盘点方法对应参考值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2020-07-22T18:20:00Z</dcterms:created>
  <dcterms:modified xsi:type="dcterms:W3CDTF">2020-09-10T21:24:09Z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