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/>
  </bookViews>
  <sheets>
    <sheet name="Sheet1" sheetId="1" r:id="rId1"/>
    <sheet name="盘点方法对应参考值" sheetId="2" r:id="rId2"/>
  </sheets>
  <calcPr calcId="144525"/>
</workbook>
</file>

<file path=xl/comments1.xml><?xml version="1.0" encoding="utf-8"?>
<comments xmlns="http://schemas.openxmlformats.org/spreadsheetml/2006/main">
  <authors>
    <author>NT</author>
  </authors>
  <commentList>
    <comment ref="F2" authorId="0">
      <text>
        <r>
          <rPr>
            <sz val="9"/>
            <color indexed="81"/>
            <rFont val="宋体"/>
            <charset val="134"/>
          </rPr>
          <t xml:space="preserve">NT:
上月和本月平均值</t>
        </r>
      </text>
    </comment>
  </commentList>
</comments>
</file>

<file path=xl/sharedStrings.xml><?xml version="1.0" encoding="utf-8"?>
<sst xmlns="http://schemas.openxmlformats.org/spreadsheetml/2006/main" count="55">
  <si>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</si>
  <si>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</si>
  <si>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</si>
  <si>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</si>
  <si>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</si>
  <si>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</si>
  <si>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</si>
  <si>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</si>
  <si>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</si>
  <si>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</si>
  <si>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</si>
  <si>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</si>
  <si>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</si>
  <si>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</si>
  <si>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</si>
  <si>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</si>
  <si>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</si>
  <si>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</si>
  <si>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</si>
  <si>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</si>
  <si>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</si>
  <si>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</si>
  <si>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</si>
  <si>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</si>
  <si>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</si>
  <si>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</si>
  <si>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</si>
  <si>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</si>
  <si>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熔炼渣</t>
  </si>
  <si>
    <t>直观估计或卷尺</t>
  </si>
  <si>
    <t>Cu元素含量误差</t>
  </si>
  <si>
    <t>Ag元素含量误差</t>
  </si>
  <si>
    <t>Au元素含量误差</t>
  </si>
  <si>
    <t>回收品</t>
  </si>
  <si>
    <t>渣精矿</t>
  </si>
  <si>
    <t>中间物料</t>
  </si>
  <si>
    <t>渣精矿（浓密机）</t>
  </si>
  <si>
    <t>铁精矿（浓密机）</t>
  </si>
  <si>
    <t>尾矿（浓密机）</t>
  </si>
  <si>
    <t>球磨机</t>
  </si>
  <si>
    <t>浮选槽</t>
  </si>
  <si>
    <t>中和渣</t>
  </si>
  <si>
    <t>产品</t>
  </si>
  <si>
    <t>铁精矿</t>
  </si>
  <si>
    <t>走帐</t>
  </si>
  <si>
    <t>尾矿</t>
  </si>
  <si>
    <t>石膏</t>
  </si>
  <si>
    <t>污泥渣（应急水处理站）</t>
  </si>
  <si>
    <t>name</t>
  </si>
  <si>
    <t>min</t>
  </si>
  <si>
    <t>max</t>
  </si>
  <si>
    <t>std</t>
  </si>
  <si>
    <t>称重</t>
  </si>
  <si>
    <t>液位测量</t>
  </si>
  <si>
    <t>计数（块、袋）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</si>
</sst>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_);[Red]\(0.00\)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4" fillId="0" borderId="0"/>
    <xf numFmtId="0" fontId="11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0" fillId="34" borderId="8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0" borderId="0" applyProtection="0"/>
    <xf numFmtId="0" fontId="28" fillId="27" borderId="10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Protection="0"/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>
      <alignment vertical="center"/>
    </xf>
    <xf numFmtId="0" fontId="4" fillId="0" borderId="0" xfId="5" applyNumberFormat="1" applyAlignment="1">
      <alignment horizontal="left" vertical="center"/>
    </xf>
    <xf numFmtId="0" fontId="0" fillId="2" borderId="2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vertical="center"/>
    </xf>
    <xf numFmtId="177" fontId="8" fillId="0" borderId="1" xfId="4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0" fillId="2" borderId="0" xfId="0" applyFill="1" applyBorder="1">
      <alignment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178" fontId="3" fillId="0" borderId="1" xfId="2" applyNumberFormat="1" applyFont="1" applyFill="1" applyBorder="1" applyAlignment="1">
      <alignment horizontal="center" vertical="center" wrapText="1"/>
    </xf>
    <xf numFmtId="176" fontId="6" fillId="0" borderId="1" xfId="33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3" borderId="2" xfId="0" applyNumberFormat="1" applyFont="1" applyFill="1" applyBorder="1" applyAlignment="1">
      <alignment horizontal="left" vertical="center"/>
    </xf>
    <xf numFmtId="177" fontId="3" fillId="0" borderId="1" xfId="4" applyNumberFormat="1" applyFont="1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left" vertical="center"/>
    </xf>
    <xf numFmtId="177" fontId="2" fillId="0" borderId="1" xfId="4" applyNumberFormat="1" applyFont="1" applyFill="1" applyBorder="1" applyAlignment="1">
      <alignment horizontal="left" vertical="center" wrapText="1"/>
    </xf>
    <xf numFmtId="0" fontId="0" fillId="3" borderId="0" xfId="0" applyFill="1" applyBorder="1">
      <alignment vertical="center"/>
    </xf>
    <xf numFmtId="0" fontId="0" fillId="0" borderId="2" xfId="0" applyNumberFormat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57">
    <cellStyle name="常规" xfId="0" builtinId="0"/>
    <cellStyle name="常规 21" xfId="1"/>
    <cellStyle name="常规 10 10 2 2 2 3" xfId="2"/>
    <cellStyle name="常规 19" xfId="3"/>
    <cellStyle name="常规 4" xfId="4"/>
    <cellStyle name="Normal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7"/>
  <sheetViews>
    <sheetView tabSelected="1" zoomScale="145" zoomScaleNormal="145" workbookViewId="0">
      <pane xSplit="3" ySplit="1" topLeftCell="O2" activePane="bottomRight" state="frozenSplit"/>
      <selection/>
      <selection pane="topRight"/>
      <selection pane="bottomLeft"/>
      <selection pane="bottomRight" activeCell="A13" sqref="A13"/>
    </sheetView>
  </sheetViews>
  <sheetFormatPr defaultColWidth="9" defaultRowHeight="12.75"/>
  <cols>
    <col min="1" max="2" width="10.3666666666667" customWidth="1"/>
    <col min="3" max="3" width="22.6333333333333" style="5" customWidth="1"/>
    <col min="4" max="4" width="17.3666666666667" style="6" customWidth="1"/>
    <col min="5" max="5" width="19.6333333333333" style="7" customWidth="1"/>
    <col min="6" max="7" width="21.9083333333333" customWidth="1"/>
    <col min="8" max="8" width="24.1833333333333" style="6" customWidth="1"/>
    <col min="9" max="9" width="26.3666666666667" customWidth="1"/>
    <col min="10" max="11" width="28.6333333333333" customWidth="1"/>
    <col min="12" max="12" width="17.3666666666667" style="6" customWidth="1"/>
    <col min="13" max="13" width="26.3666666666667" style="8" customWidth="1"/>
    <col min="14" max="14" width="19.6333333333333" customWidth="1"/>
    <col min="15" max="15" width="28.6333333333333" customWidth="1"/>
    <col min="16" max="16" width="21.9083333333333" customWidth="1"/>
    <col min="17" max="17" width="30.9083333333333" customWidth="1"/>
    <col min="18" max="18" width="21.9083333333333" customWidth="1"/>
    <col min="19" max="19" width="30.9083333333333" customWidth="1"/>
    <col min="20" max="20" width="17.3666666666667" style="9" customWidth="1"/>
    <col min="21" max="21" width="19.6333333333333" style="9" customWidth="1"/>
    <col min="22" max="23" width="20.8166666666667" style="9" customWidth="1"/>
    <col min="24" max="24" width="12.8166666666667" customWidth="1"/>
    <col min="25" max="25" width="11.725" customWidth="1"/>
    <col min="26" max="26" width="12.8166666666667" customWidth="1"/>
    <col min="27" max="27" width="43.6333333333333" customWidth="1"/>
  </cols>
  <sheetData>
    <row r="1" ht="38.25" spans="1:34">
      <c r="A1" s="10" t="s">
        <v>0</v>
      </c>
      <c r="B1" s="10" t="s">
        <v>1</v>
      </c>
      <c r="C1" s="10" t="s">
        <v>2</v>
      </c>
      <c r="D1" s="11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11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5" t="s">
        <v>23</v>
      </c>
      <c r="Y1" s="45" t="s">
        <v>24</v>
      </c>
      <c r="Z1" s="45" t="s">
        <v>25</v>
      </c>
      <c r="AA1" s="49" t="s">
        <v>26</v>
      </c>
      <c r="AB1" s="50"/>
      <c r="AC1" s="50"/>
      <c r="AD1" s="50"/>
      <c r="AE1" s="50"/>
      <c r="AF1" s="50"/>
      <c r="AG1" s="50"/>
      <c r="AH1" s="50"/>
    </row>
    <row r="2" s="2" customFormat="1" spans="1:34">
      <c r="A2" s="12" t="s">
        <v>27</v>
      </c>
      <c r="B2" s="12">
        <v>10001</v>
      </c>
      <c r="C2" s="13" t="s">
        <v>28</v>
      </c>
      <c r="D2" s="14">
        <v>45000</v>
      </c>
      <c r="E2" s="29">
        <v>1.89</v>
      </c>
      <c r="F2" s="29">
        <v>4.2</v>
      </c>
      <c r="G2" s="29">
        <v>0.06</v>
      </c>
      <c r="H2" s="30">
        <v>51765</v>
      </c>
      <c r="I2" s="29">
        <v>1.89</v>
      </c>
      <c r="J2" s="29">
        <v>5</v>
      </c>
      <c r="K2" s="29">
        <v>0.05</v>
      </c>
      <c r="L2" s="19">
        <v>49450</v>
      </c>
      <c r="M2" s="36" t="s">
        <v>29</v>
      </c>
      <c r="N2" s="29">
        <v>1.89</v>
      </c>
      <c r="O2" s="37" t="s">
        <v>30</v>
      </c>
      <c r="P2" s="29">
        <v>5</v>
      </c>
      <c r="Q2" s="41" t="s">
        <v>31</v>
      </c>
      <c r="R2" s="29">
        <v>0.05</v>
      </c>
      <c r="S2" s="41" t="s">
        <v>32</v>
      </c>
      <c r="T2" s="42">
        <f>(D2+H2-L2)</f>
        <v>47315</v>
      </c>
      <c r="U2" s="46" t="e">
        <f>(#REF!*#REF!/100+H2*I2/100-L2*#REF!/100)</f>
        <v>#REF!</v>
      </c>
      <c r="V2" s="42" t="e">
        <f>(#REF!*F2/100+H2*J2/100-L2*#REF!/100)/1000</f>
        <v>#REF!</v>
      </c>
      <c r="W2" s="42" t="e">
        <f>(#REF!*G2/100+H2*K2/100-L2*#REF!/100)/1000</f>
        <v>#REF!</v>
      </c>
      <c r="X2" s="12" t="e">
        <f>-(U7/(SUM(U2:U2)+SUM(#REF!)+SUM(U10:U11)+SUM(U4:U6)+SUM(#REF!)+SUM(U8:U9)+#REF!))*100</f>
        <v>#REF!</v>
      </c>
      <c r="Y2" s="12" t="e">
        <f>-(V7/(SUM(V2:V2)+SUM(#REF!)+SUM(V10:V11)+SUM(V4:V6)+SUM(#REF!)+SUM(V8:V9)+#REF!))*100</f>
        <v>#REF!</v>
      </c>
      <c r="Z2" s="12" t="e">
        <f>-(W7/(SUM(W2:W2)+SUM(#REF!)+SUM(W10:W11)+SUM(W4:W6)+SUM(#REF!)+SUM(W8:W9)+#REF!))*100</f>
        <v>#REF!</v>
      </c>
      <c r="AA2" s="12"/>
      <c r="AB2" s="51"/>
      <c r="AC2" s="51"/>
      <c r="AD2" s="51"/>
      <c r="AE2" s="51"/>
      <c r="AF2" s="51"/>
      <c r="AG2" s="51"/>
      <c r="AH2" s="51"/>
    </row>
    <row r="3" s="2" customFormat="1" spans="1:34">
      <c r="A3" s="15" t="s">
        <v>33</v>
      </c>
      <c r="B3" s="12">
        <v>10083</v>
      </c>
      <c r="C3" s="16" t="s">
        <v>34</v>
      </c>
      <c r="D3" s="14">
        <v>2759</v>
      </c>
      <c r="E3" s="29">
        <v>19.3570938803737</v>
      </c>
      <c r="F3" s="29">
        <v>2.20347503665465</v>
      </c>
      <c r="G3" s="29">
        <v>0.200582949442186</v>
      </c>
      <c r="H3" s="31">
        <v>-2643.1</v>
      </c>
      <c r="I3" s="29">
        <v>28.46</v>
      </c>
      <c r="J3" s="29">
        <v>39.88</v>
      </c>
      <c r="K3" s="29">
        <v>0.32</v>
      </c>
      <c r="L3" s="19">
        <v>380</v>
      </c>
      <c r="M3" s="36" t="s">
        <v>29</v>
      </c>
      <c r="N3" s="29">
        <v>28.46</v>
      </c>
      <c r="O3" s="37" t="s">
        <v>30</v>
      </c>
      <c r="P3" s="29">
        <v>39.88</v>
      </c>
      <c r="Q3" s="41" t="s">
        <v>31</v>
      </c>
      <c r="R3" s="29">
        <v>0.32</v>
      </c>
      <c r="S3" s="41" t="s">
        <v>32</v>
      </c>
      <c r="T3" s="42">
        <f t="shared" ref="T3:T13" si="0">(D3+H3-L3)</f>
        <v>-264.1</v>
      </c>
      <c r="U3" s="46"/>
      <c r="V3" s="42"/>
      <c r="W3" s="42"/>
      <c r="X3" s="12"/>
      <c r="Y3" s="12"/>
      <c r="Z3" s="12"/>
      <c r="AA3" s="12"/>
      <c r="AB3" s="51"/>
      <c r="AC3" s="51"/>
      <c r="AD3" s="51"/>
      <c r="AE3" s="51"/>
      <c r="AF3" s="51"/>
      <c r="AG3" s="51"/>
      <c r="AH3" s="51"/>
    </row>
    <row r="4" s="2" customFormat="1" spans="1:34">
      <c r="A4" s="15" t="s">
        <v>35</v>
      </c>
      <c r="B4" s="12">
        <v>10043</v>
      </c>
      <c r="C4" s="17" t="s">
        <v>36</v>
      </c>
      <c r="D4" s="14">
        <v>765.14</v>
      </c>
      <c r="E4" s="29">
        <v>23.2899861463262</v>
      </c>
      <c r="F4" s="29">
        <v>31.86</v>
      </c>
      <c r="G4" s="29">
        <v>0.2</v>
      </c>
      <c r="H4" s="31"/>
      <c r="I4" s="29">
        <v>23.2899861463262</v>
      </c>
      <c r="J4" s="29">
        <v>31.86</v>
      </c>
      <c r="K4" s="29">
        <v>0.2</v>
      </c>
      <c r="L4" s="19">
        <v>765.14</v>
      </c>
      <c r="M4" s="36" t="s">
        <v>29</v>
      </c>
      <c r="N4" s="29">
        <v>23.2899861463262</v>
      </c>
      <c r="O4" s="37" t="s">
        <v>30</v>
      </c>
      <c r="P4" s="29">
        <v>31.86</v>
      </c>
      <c r="Q4" s="41" t="s">
        <v>31</v>
      </c>
      <c r="R4" s="29">
        <v>0.2</v>
      </c>
      <c r="S4" s="41" t="s">
        <v>32</v>
      </c>
      <c r="T4" s="42">
        <f t="shared" si="0"/>
        <v>0</v>
      </c>
      <c r="U4" s="46" t="e">
        <f>(#REF!*#REF!/100+H4*I4/100-L4*#REF!/100)</f>
        <v>#REF!</v>
      </c>
      <c r="V4" s="42" t="e">
        <f>(#REF!*F4/100+H4*J4/100-L4*#REF!/100)/1000</f>
        <v>#REF!</v>
      </c>
      <c r="W4" s="42" t="e">
        <f>(#REF!*G4/100+H4*K4/100-L4*#REF!/100)/1000</f>
        <v>#REF!</v>
      </c>
      <c r="X4" s="12"/>
      <c r="Y4" s="12"/>
      <c r="Z4" s="12"/>
      <c r="AA4" s="12"/>
      <c r="AB4" s="51"/>
      <c r="AC4" s="51"/>
      <c r="AD4" s="51"/>
      <c r="AE4" s="51"/>
      <c r="AF4" s="51"/>
      <c r="AG4" s="51"/>
      <c r="AH4" s="51"/>
    </row>
    <row r="5" s="2" customFormat="1" spans="1:34">
      <c r="A5" s="12" t="s">
        <v>35</v>
      </c>
      <c r="B5" s="12">
        <v>10045</v>
      </c>
      <c r="C5" s="17" t="s">
        <v>37</v>
      </c>
      <c r="D5" s="14">
        <v>765.14</v>
      </c>
      <c r="E5" s="29">
        <v>0.310008625872389</v>
      </c>
      <c r="F5" s="29">
        <v>0.8</v>
      </c>
      <c r="G5" s="29"/>
      <c r="H5" s="31"/>
      <c r="I5" s="29">
        <v>0.310008625872389</v>
      </c>
      <c r="J5" s="29">
        <v>0.8</v>
      </c>
      <c r="K5" s="29"/>
      <c r="L5" s="19">
        <v>765.14</v>
      </c>
      <c r="M5" s="36" t="s">
        <v>29</v>
      </c>
      <c r="N5" s="29">
        <v>0.310008625872389</v>
      </c>
      <c r="O5" s="37" t="s">
        <v>30</v>
      </c>
      <c r="P5" s="29">
        <v>0.8</v>
      </c>
      <c r="Q5" s="41" t="s">
        <v>31</v>
      </c>
      <c r="R5" s="29"/>
      <c r="S5" s="41" t="s">
        <v>32</v>
      </c>
      <c r="T5" s="42">
        <f t="shared" si="0"/>
        <v>0</v>
      </c>
      <c r="U5" s="46" t="e">
        <f>(#REF!*#REF!/100+H5*I5/100-L5*#REF!/100)</f>
        <v>#REF!</v>
      </c>
      <c r="V5" s="42" t="e">
        <f>(#REF!*F5/100+H5*J5/100-L5*#REF!/100)/1000</f>
        <v>#REF!</v>
      </c>
      <c r="W5" s="42" t="e">
        <f>(#REF!*G5/100+H5*K5/100-L5*#REF!/100)/1000</f>
        <v>#REF!</v>
      </c>
      <c r="X5" s="12"/>
      <c r="Y5" s="12"/>
      <c r="Z5" s="12"/>
      <c r="AA5" s="12"/>
      <c r="AB5" s="51"/>
      <c r="AC5" s="51"/>
      <c r="AD5" s="51"/>
      <c r="AE5" s="51"/>
      <c r="AF5" s="51"/>
      <c r="AG5" s="51"/>
      <c r="AH5" s="51"/>
    </row>
    <row r="6" s="2" customFormat="1" spans="1:34">
      <c r="A6" s="12" t="s">
        <v>35</v>
      </c>
      <c r="B6" s="12">
        <v>10047</v>
      </c>
      <c r="C6" s="17" t="s">
        <v>38</v>
      </c>
      <c r="D6" s="14">
        <v>765.14</v>
      </c>
      <c r="E6" s="29">
        <v>0.270015944794417</v>
      </c>
      <c r="F6" s="29">
        <v>1.3</v>
      </c>
      <c r="G6" s="29"/>
      <c r="H6" s="31"/>
      <c r="I6" s="29">
        <v>0.270015944794417</v>
      </c>
      <c r="J6" s="29">
        <v>1.3</v>
      </c>
      <c r="K6" s="29"/>
      <c r="L6" s="19">
        <v>765.14</v>
      </c>
      <c r="M6" s="36" t="s">
        <v>29</v>
      </c>
      <c r="N6" s="29">
        <v>0.270015944794417</v>
      </c>
      <c r="O6" s="37" t="s">
        <v>30</v>
      </c>
      <c r="P6" s="29">
        <v>1.3</v>
      </c>
      <c r="Q6" s="41" t="s">
        <v>31</v>
      </c>
      <c r="R6" s="29"/>
      <c r="S6" s="41" t="s">
        <v>32</v>
      </c>
      <c r="T6" s="42">
        <f t="shared" si="0"/>
        <v>0</v>
      </c>
      <c r="U6" s="46" t="e">
        <f>(#REF!*#REF!/100+H6*I6/100-L6*#REF!/100)</f>
        <v>#REF!</v>
      </c>
      <c r="V6" s="42" t="e">
        <f>(#REF!*F6/100+H6*J6/100-L6*#REF!/100)/1000</f>
        <v>#REF!</v>
      </c>
      <c r="W6" s="42" t="e">
        <f>(#REF!*G6/100+H6*K6/100-L6*#REF!/100)/1000</f>
        <v>#REF!</v>
      </c>
      <c r="X6" s="12"/>
      <c r="Y6" s="12"/>
      <c r="Z6" s="12"/>
      <c r="AA6" s="12"/>
      <c r="AB6" s="51"/>
      <c r="AC6" s="51"/>
      <c r="AD6" s="51"/>
      <c r="AE6" s="51"/>
      <c r="AF6" s="51"/>
      <c r="AG6" s="51"/>
      <c r="AH6" s="51"/>
    </row>
    <row r="7" s="3" customFormat="1" spans="1:34">
      <c r="A7" s="12" t="s">
        <v>35</v>
      </c>
      <c r="B7" s="18">
        <v>10063</v>
      </c>
      <c r="C7" s="17" t="s">
        <v>39</v>
      </c>
      <c r="D7" s="14">
        <v>220.23</v>
      </c>
      <c r="E7" s="29">
        <v>1.89029650819598</v>
      </c>
      <c r="F7" s="29">
        <v>4.62</v>
      </c>
      <c r="G7" s="29">
        <v>0.06</v>
      </c>
      <c r="H7" s="31"/>
      <c r="I7" s="29">
        <v>1.89</v>
      </c>
      <c r="J7" s="29">
        <v>5</v>
      </c>
      <c r="K7" s="29">
        <v>0.05</v>
      </c>
      <c r="L7" s="19">
        <v>220.23</v>
      </c>
      <c r="M7" s="36" t="s">
        <v>29</v>
      </c>
      <c r="N7" s="29">
        <v>1.89</v>
      </c>
      <c r="O7" s="38" t="s">
        <v>30</v>
      </c>
      <c r="P7" s="29">
        <v>5</v>
      </c>
      <c r="Q7" s="43" t="s">
        <v>31</v>
      </c>
      <c r="R7" s="29">
        <v>0.05</v>
      </c>
      <c r="S7" s="43" t="s">
        <v>32</v>
      </c>
      <c r="T7" s="42">
        <f t="shared" si="0"/>
        <v>0</v>
      </c>
      <c r="U7" s="46" t="e">
        <f>(#REF!*#REF!/100+H7*I7/100-L7*#REF!/100)</f>
        <v>#REF!</v>
      </c>
      <c r="V7" s="42" t="e">
        <f>(#REF!*F7/100+H7*J7/100-L7*#REF!/100)/1000</f>
        <v>#REF!</v>
      </c>
      <c r="W7" s="42" t="e">
        <f>(#REF!*G7/100+H7*K7/100-L7*#REF!/100)/1000</f>
        <v>#REF!</v>
      </c>
      <c r="X7" s="18"/>
      <c r="Y7" s="18"/>
      <c r="Z7" s="18"/>
      <c r="AA7" s="18"/>
      <c r="AB7" s="52"/>
      <c r="AC7" s="52"/>
      <c r="AD7" s="52"/>
      <c r="AE7" s="52"/>
      <c r="AF7" s="52"/>
      <c r="AG7" s="52"/>
      <c r="AH7" s="52"/>
    </row>
    <row r="8" s="2" customFormat="1" spans="1:27">
      <c r="A8" s="12" t="s">
        <v>35</v>
      </c>
      <c r="B8" s="12">
        <v>10081</v>
      </c>
      <c r="C8" s="17" t="s">
        <v>40</v>
      </c>
      <c r="D8" s="19">
        <v>117.819</v>
      </c>
      <c r="E8" s="29">
        <v>3.84488070684694</v>
      </c>
      <c r="F8" s="29">
        <v>4.62</v>
      </c>
      <c r="G8" s="29">
        <v>0.06</v>
      </c>
      <c r="H8" s="31"/>
      <c r="I8" s="29">
        <v>1.89</v>
      </c>
      <c r="J8" s="29">
        <v>5</v>
      </c>
      <c r="K8" s="29">
        <v>0.05</v>
      </c>
      <c r="L8" s="19">
        <v>117.819</v>
      </c>
      <c r="M8" s="36" t="s">
        <v>29</v>
      </c>
      <c r="N8" s="29">
        <v>1.89</v>
      </c>
      <c r="O8" s="37" t="s">
        <v>30</v>
      </c>
      <c r="P8" s="29">
        <v>5</v>
      </c>
      <c r="Q8" s="41" t="s">
        <v>31</v>
      </c>
      <c r="R8" s="29">
        <v>0.05</v>
      </c>
      <c r="S8" s="41" t="s">
        <v>32</v>
      </c>
      <c r="T8" s="42">
        <f t="shared" si="0"/>
        <v>0</v>
      </c>
      <c r="U8" s="46" t="e">
        <f>(#REF!*#REF!/100+H8*I8/100-L8*#REF!/100)</f>
        <v>#REF!</v>
      </c>
      <c r="V8" s="42" t="e">
        <f>(#REF!*#REF!/100+H8*J8/100-L8*#REF!/100)/1000</f>
        <v>#REF!</v>
      </c>
      <c r="W8" s="42" t="e">
        <f>(#REF!*#REF!/100+H8*K8/100-L8*#REF!/100)/1000</f>
        <v>#REF!</v>
      </c>
      <c r="X8" s="47"/>
      <c r="Y8" s="47"/>
      <c r="Z8" s="47"/>
      <c r="AA8" s="47"/>
    </row>
    <row r="9" s="2" customFormat="1" spans="1:27">
      <c r="A9" s="12" t="s">
        <v>35</v>
      </c>
      <c r="B9" s="12">
        <v>10082</v>
      </c>
      <c r="C9" s="20" t="s">
        <v>41</v>
      </c>
      <c r="D9" s="14">
        <v>1047.6</v>
      </c>
      <c r="E9" s="29">
        <v>0.0852783861014548</v>
      </c>
      <c r="F9" s="29"/>
      <c r="G9" s="29"/>
      <c r="H9" s="31">
        <v>-14342.18</v>
      </c>
      <c r="I9" s="29">
        <v>0.0847237310009935</v>
      </c>
      <c r="J9" s="29"/>
      <c r="K9" s="29"/>
      <c r="L9" s="19">
        <v>4771</v>
      </c>
      <c r="M9" s="36" t="s">
        <v>29</v>
      </c>
      <c r="N9" s="29">
        <v>0.0847237310009935</v>
      </c>
      <c r="O9" s="37" t="s">
        <v>30</v>
      </c>
      <c r="P9" s="29"/>
      <c r="Q9" s="41" t="s">
        <v>31</v>
      </c>
      <c r="R9" s="29"/>
      <c r="S9" s="41" t="s">
        <v>32</v>
      </c>
      <c r="T9" s="42">
        <f t="shared" si="0"/>
        <v>-18065.58</v>
      </c>
      <c r="U9" s="46" t="e">
        <f>(#REF!*#REF!/100+H9*I9/100-L9*#REF!/100)</f>
        <v>#REF!</v>
      </c>
      <c r="V9" s="42" t="e">
        <f>(#REF!*F9/100+H9*J9/100-L9*#REF!/100)/1000</f>
        <v>#REF!</v>
      </c>
      <c r="W9" s="42" t="e">
        <f>(#REF!*G9/100+H9*K9/100-L9*#REF!/100)/1000</f>
        <v>#REF!</v>
      </c>
      <c r="X9" s="47"/>
      <c r="Y9" s="47"/>
      <c r="Z9" s="47"/>
      <c r="AA9" s="47"/>
    </row>
    <row r="10" s="2" customFormat="1" spans="1:27">
      <c r="A10" s="12" t="s">
        <v>42</v>
      </c>
      <c r="B10" s="12">
        <v>10085</v>
      </c>
      <c r="C10" s="21" t="s">
        <v>43</v>
      </c>
      <c r="D10" s="14">
        <v>2300</v>
      </c>
      <c r="E10" s="29">
        <v>0.31</v>
      </c>
      <c r="F10" s="29">
        <v>0.8</v>
      </c>
      <c r="G10" s="29"/>
      <c r="H10" s="31">
        <v>-35210.46</v>
      </c>
      <c r="I10" s="34">
        <v>0.409607179602403</v>
      </c>
      <c r="J10" s="34">
        <v>2.50001189883173</v>
      </c>
      <c r="K10" s="34"/>
      <c r="L10" s="19">
        <v>6744</v>
      </c>
      <c r="M10" t="s">
        <v>44</v>
      </c>
      <c r="N10" s="29">
        <v>0.41</v>
      </c>
      <c r="O10" s="37" t="s">
        <v>30</v>
      </c>
      <c r="P10" s="29">
        <v>2.1</v>
      </c>
      <c r="Q10" s="41" t="s">
        <v>31</v>
      </c>
      <c r="R10" s="29"/>
      <c r="S10" s="41" t="s">
        <v>32</v>
      </c>
      <c r="T10" s="42">
        <f t="shared" si="0"/>
        <v>-39654.46</v>
      </c>
      <c r="U10" s="46" t="e">
        <f>(#REF!*#REF!/100+H10*I10/100-L10*#REF!/100)</f>
        <v>#REF!</v>
      </c>
      <c r="V10" s="42" t="e">
        <f>(#REF!*F10/100+H10*J10/100-L10*#REF!/100)/1000</f>
        <v>#REF!</v>
      </c>
      <c r="W10" s="42" t="e">
        <f>(#REF!*G10/100+H10*K10/100-L10*#REF!/100)/1000</f>
        <v>#REF!</v>
      </c>
      <c r="X10" s="47"/>
      <c r="Y10" s="47"/>
      <c r="Z10" s="47"/>
      <c r="AA10" s="47"/>
    </row>
    <row r="11" s="2" customFormat="1" spans="1:27">
      <c r="A11" s="12" t="s">
        <v>42</v>
      </c>
      <c r="B11" s="12">
        <v>10086</v>
      </c>
      <c r="C11" s="21" t="s">
        <v>45</v>
      </c>
      <c r="D11" s="14">
        <v>3700</v>
      </c>
      <c r="E11" s="29">
        <v>0.27</v>
      </c>
      <c r="F11" s="29">
        <v>1.3</v>
      </c>
      <c r="G11" s="29"/>
      <c r="H11" s="22">
        <v>-1314.98</v>
      </c>
      <c r="I11" s="34">
        <v>0.222248262939919</v>
      </c>
      <c r="J11" s="34">
        <v>0.792460909497745</v>
      </c>
      <c r="K11" s="34"/>
      <c r="L11" s="19">
        <v>490</v>
      </c>
      <c r="M11" t="s">
        <v>44</v>
      </c>
      <c r="N11" s="29">
        <v>0.22</v>
      </c>
      <c r="O11" s="37" t="s">
        <v>30</v>
      </c>
      <c r="P11" s="29">
        <v>1.9</v>
      </c>
      <c r="Q11" s="41" t="s">
        <v>31</v>
      </c>
      <c r="R11" s="29"/>
      <c r="S11" s="41" t="s">
        <v>32</v>
      </c>
      <c r="T11" s="42">
        <f t="shared" si="0"/>
        <v>1895.02</v>
      </c>
      <c r="U11" s="46" t="e">
        <f>(#REF!*#REF!/100+H11*I11/100-L11*#REF!/100)</f>
        <v>#REF!</v>
      </c>
      <c r="V11" s="42" t="e">
        <f>(#REF!*F11/100+H11*J11/100-L11*#REF!/100)/1000</f>
        <v>#REF!</v>
      </c>
      <c r="W11" s="42" t="e">
        <f>(#REF!*G11/100+H11*K11/100-L11*#REF!/100)/1000</f>
        <v>#REF!</v>
      </c>
      <c r="X11" s="47"/>
      <c r="Y11" s="47"/>
      <c r="Z11" s="47"/>
      <c r="AA11" s="47"/>
    </row>
    <row r="12" s="2" customFormat="1" spans="1:23">
      <c r="A12" s="12" t="s">
        <v>35</v>
      </c>
      <c r="B12" s="12">
        <v>10087</v>
      </c>
      <c r="C12" s="22" t="s">
        <v>46</v>
      </c>
      <c r="D12" s="14">
        <v>720</v>
      </c>
      <c r="E12" s="32"/>
      <c r="H12" s="22">
        <v>-1183.79</v>
      </c>
      <c r="L12" s="19">
        <v>900.34</v>
      </c>
      <c r="M12" s="36" t="s">
        <v>29</v>
      </c>
      <c r="O12" s="37" t="s">
        <v>30</v>
      </c>
      <c r="Q12" s="41" t="s">
        <v>31</v>
      </c>
      <c r="S12" s="41" t="s">
        <v>32</v>
      </c>
      <c r="T12" s="42">
        <f t="shared" si="0"/>
        <v>-1364.13</v>
      </c>
      <c r="U12" s="48"/>
      <c r="V12" s="48"/>
      <c r="W12" s="48"/>
    </row>
    <row r="13" s="2" customFormat="1" spans="1:23">
      <c r="A13" s="12" t="s">
        <v>35</v>
      </c>
      <c r="B13" s="12">
        <v>10088</v>
      </c>
      <c r="C13" s="22" t="s">
        <v>47</v>
      </c>
      <c r="D13" s="14">
        <v>0</v>
      </c>
      <c r="E13" s="29">
        <v>0.133206761391475</v>
      </c>
      <c r="F13" s="29">
        <v>1.09474522292994</v>
      </c>
      <c r="G13" s="29">
        <v>0.130144536991671</v>
      </c>
      <c r="H13" s="22">
        <v>-58.06</v>
      </c>
      <c r="I13" s="29">
        <v>0.133206761391475</v>
      </c>
      <c r="J13" s="29">
        <v>1.09474522292994</v>
      </c>
      <c r="K13" s="29">
        <v>0.130144536991671</v>
      </c>
      <c r="L13" s="19">
        <v>0</v>
      </c>
      <c r="M13" s="36" t="s">
        <v>29</v>
      </c>
      <c r="N13" s="29">
        <v>0.133206761391475</v>
      </c>
      <c r="O13" s="37" t="s">
        <v>30</v>
      </c>
      <c r="P13" s="29">
        <v>1.09474522292994</v>
      </c>
      <c r="Q13" s="41" t="s">
        <v>31</v>
      </c>
      <c r="R13" s="29">
        <v>0.130144536991671</v>
      </c>
      <c r="S13" s="41" t="s">
        <v>32</v>
      </c>
      <c r="T13" s="42">
        <f t="shared" si="0"/>
        <v>-58.06</v>
      </c>
      <c r="U13" s="48"/>
      <c r="V13" s="48"/>
      <c r="W13" s="48"/>
    </row>
    <row r="14" s="4" customFormat="1" spans="3:23">
      <c r="C14" s="23"/>
      <c r="D14" s="24"/>
      <c r="E14" s="33"/>
      <c r="H14" s="24"/>
      <c r="L14" s="24"/>
      <c r="M14" s="39"/>
      <c r="T14" s="44"/>
      <c r="U14" s="44"/>
      <c r="V14" s="44"/>
      <c r="W14" s="44"/>
    </row>
    <row r="15" s="4" customFormat="1" spans="3:23">
      <c r="C15" s="25"/>
      <c r="D15" s="24"/>
      <c r="E15" s="33"/>
      <c r="H15" s="24"/>
      <c r="L15" s="24"/>
      <c r="M15" s="39"/>
      <c r="T15" s="44"/>
      <c r="U15" s="44"/>
      <c r="V15" s="44"/>
      <c r="W15" s="44"/>
    </row>
    <row r="16" s="4" customFormat="1" spans="3:23">
      <c r="C16" s="25"/>
      <c r="D16" s="24"/>
      <c r="E16" s="33"/>
      <c r="H16" s="24"/>
      <c r="L16" s="24"/>
      <c r="M16" s="39"/>
      <c r="T16" s="44"/>
      <c r="U16" s="44"/>
      <c r="V16" s="44"/>
      <c r="W16" s="44"/>
    </row>
    <row r="17" s="4" customFormat="1" spans="3:23">
      <c r="C17" s="26"/>
      <c r="D17" s="24"/>
      <c r="E17" s="33"/>
      <c r="H17" s="24"/>
      <c r="L17" s="24"/>
      <c r="M17" s="39"/>
      <c r="T17" s="44"/>
      <c r="U17" s="44"/>
      <c r="V17" s="44"/>
      <c r="W17" s="44"/>
    </row>
    <row r="18" s="4" customFormat="1" spans="3:23">
      <c r="C18" s="26"/>
      <c r="D18" s="24"/>
      <c r="E18" s="33"/>
      <c r="H18" s="24"/>
      <c r="L18" s="24"/>
      <c r="M18" s="39"/>
      <c r="T18" s="44"/>
      <c r="U18" s="44"/>
      <c r="V18" s="44"/>
      <c r="W18" s="44"/>
    </row>
    <row r="19" s="4" customFormat="1" spans="3:23">
      <c r="C19" s="26"/>
      <c r="D19" s="24"/>
      <c r="E19" s="33"/>
      <c r="H19" s="24"/>
      <c r="L19" s="24"/>
      <c r="M19" s="39"/>
      <c r="T19" s="44"/>
      <c r="U19" s="44"/>
      <c r="V19" s="44"/>
      <c r="W19" s="44"/>
    </row>
    <row r="20" s="4" customFormat="1" spans="3:23">
      <c r="C20" s="26"/>
      <c r="D20" s="24"/>
      <c r="E20" s="33"/>
      <c r="H20" s="24"/>
      <c r="L20" s="24"/>
      <c r="M20" s="39"/>
      <c r="T20" s="44"/>
      <c r="U20" s="44"/>
      <c r="V20" s="44"/>
      <c r="W20" s="44"/>
    </row>
    <row r="21" s="4" customFormat="1" spans="3:23">
      <c r="C21" s="26"/>
      <c r="D21" s="24"/>
      <c r="E21" s="33"/>
      <c r="H21" s="24"/>
      <c r="L21" s="24"/>
      <c r="M21" s="39"/>
      <c r="T21" s="44"/>
      <c r="U21" s="44"/>
      <c r="V21" s="44"/>
      <c r="W21" s="44"/>
    </row>
    <row r="22" s="4" customFormat="1" spans="3:23">
      <c r="C22" s="25"/>
      <c r="D22" s="24"/>
      <c r="E22" s="33"/>
      <c r="H22" s="24"/>
      <c r="L22" s="24"/>
      <c r="M22" s="39"/>
      <c r="T22" s="44"/>
      <c r="U22" s="44"/>
      <c r="V22" s="44"/>
      <c r="W22" s="44"/>
    </row>
    <row r="23" s="4" customFormat="1" spans="3:23">
      <c r="C23" s="25"/>
      <c r="D23" s="24"/>
      <c r="E23" s="33"/>
      <c r="H23" s="24"/>
      <c r="L23" s="24"/>
      <c r="M23" s="39"/>
      <c r="T23" s="44"/>
      <c r="U23" s="44"/>
      <c r="V23" s="44"/>
      <c r="W23" s="44"/>
    </row>
    <row r="24" s="4" customFormat="1" spans="3:23">
      <c r="C24" s="25"/>
      <c r="D24" s="24"/>
      <c r="E24" s="33"/>
      <c r="H24" s="24"/>
      <c r="L24" s="24"/>
      <c r="M24" s="39"/>
      <c r="T24" s="44"/>
      <c r="U24" s="44"/>
      <c r="V24" s="44"/>
      <c r="W24" s="44"/>
    </row>
    <row r="25" s="4" customFormat="1" spans="3:23">
      <c r="C25" s="25"/>
      <c r="D25" s="24"/>
      <c r="E25" s="33"/>
      <c r="H25" s="24"/>
      <c r="L25" s="24"/>
      <c r="M25" s="39"/>
      <c r="T25" s="44"/>
      <c r="U25" s="44"/>
      <c r="V25" s="44"/>
      <c r="W25" s="44"/>
    </row>
    <row r="26" s="4" customFormat="1" spans="3:23">
      <c r="C26" s="25"/>
      <c r="D26" s="24"/>
      <c r="E26" s="33"/>
      <c r="H26" s="24"/>
      <c r="L26" s="24"/>
      <c r="M26" s="39"/>
      <c r="T26" s="44"/>
      <c r="U26" s="44"/>
      <c r="V26" s="44"/>
      <c r="W26" s="44"/>
    </row>
    <row r="27" s="4" customFormat="1" spans="3:23">
      <c r="C27" s="23"/>
      <c r="D27" s="24"/>
      <c r="E27" s="33"/>
      <c r="H27" s="24"/>
      <c r="L27" s="24"/>
      <c r="M27" s="39"/>
      <c r="T27" s="44"/>
      <c r="U27" s="44"/>
      <c r="V27" s="44"/>
      <c r="W27" s="4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zoomScale="190" zoomScaleNormal="190" workbookViewId="0">
      <selection activeCell="A1" sqref="A1"/>
    </sheetView>
  </sheetViews>
  <sheetFormatPr defaultColWidth="9" defaultRowHeight="12.75" outlineLevelCol="3"/>
  <cols>
    <col min="1" max="1" width="17.075" customWidth="1"/>
    <col min="2" max="2" width="6.84166666666667" customWidth="1"/>
    <col min="3" max="3" width="7.8" customWidth="1"/>
    <col min="4" max="4" width="11.8666666666667" customWidth="1"/>
  </cols>
  <sheetData>
    <row r="1" spans="1:4">
      <c r="A1" t="s">
        <v>48</v>
      </c>
      <c r="B1" t="s">
        <v>49</v>
      </c>
      <c r="C1" t="s">
        <v>50</v>
      </c>
      <c r="D1" t="s">
        <v>51</v>
      </c>
    </row>
    <row r="2" spans="1:4">
      <c r="A2" s="1" t="s">
        <v>29</v>
      </c>
      <c r="B2">
        <v>0.6</v>
      </c>
      <c r="C2">
        <v>1.4</v>
      </c>
      <c r="D2">
        <v>0.15</v>
      </c>
    </row>
    <row r="3" spans="1:4">
      <c r="A3" t="s">
        <v>52</v>
      </c>
      <c r="B3">
        <v>0.9</v>
      </c>
      <c r="C3">
        <v>1.1</v>
      </c>
      <c r="D3">
        <v>0.02</v>
      </c>
    </row>
    <row r="4" spans="1:4">
      <c r="A4" t="s">
        <v>53</v>
      </c>
      <c r="B4">
        <v>0.9</v>
      </c>
      <c r="C4">
        <v>1.1</v>
      </c>
      <c r="D4">
        <v>0.02</v>
      </c>
    </row>
    <row r="5" spans="1:4">
      <c r="A5" t="s">
        <v>54</v>
      </c>
      <c r="B5">
        <v>0.95</v>
      </c>
      <c r="C5">
        <v>1.05</v>
      </c>
      <c r="D5">
        <v>0.02</v>
      </c>
    </row>
    <row r="6" spans="1:4">
      <c r="A6" t="s">
        <v>44</v>
      </c>
      <c r="B6">
        <v>0.99</v>
      </c>
      <c r="C6">
        <v>1.01</v>
      </c>
      <c r="D6">
        <v>0.001</v>
      </c>
    </row>
    <row r="8" spans="1:4">
      <c r="A8" t="s">
        <v>30</v>
      </c>
      <c r="B8">
        <v>0.98</v>
      </c>
      <c r="C8">
        <v>1.02</v>
      </c>
      <c r="D8">
        <v>0.01</v>
      </c>
    </row>
    <row r="9" customFormat="1" spans="1:4">
      <c r="A9" t="s">
        <v>31</v>
      </c>
      <c r="B9">
        <v>0.98</v>
      </c>
      <c r="C9">
        <v>1.02</v>
      </c>
      <c r="D9">
        <v>0.01</v>
      </c>
    </row>
    <row r="10" customFormat="1" spans="1:4">
      <c r="A10" t="s">
        <v>32</v>
      </c>
      <c r="B10">
        <v>0.98</v>
      </c>
      <c r="C10">
        <v>1.02</v>
      </c>
      <c r="D10">
        <v>0.01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2020-07-22T02:20:00Z</dcterms:created>
  <dcterms:modified xsi:type="dcterms:W3CDTF">2020-09-02T16:46:37Z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